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gov-my.sharepoint.com/personal/thorn_urc_in_gov/Documents/Migrated_Home_Drive/FILINGS/"/>
    </mc:Choice>
  </mc:AlternateContent>
  <xr:revisionPtr revIDLastSave="0" documentId="8_{F5AB2136-926C-4A10-9655-041ED84D3829}" xr6:coauthVersionLast="46" xr6:coauthVersionMax="46" xr10:uidLastSave="{00000000-0000-0000-0000-000000000000}"/>
  <bookViews>
    <workbookView xWindow="-120" yWindow="-120" windowWidth="20730" windowHeight="11160" activeTab="1" xr2:uid="{7BABF880-C71D-4852-AAF4-AA011FC0A316}"/>
  </bookViews>
  <sheets>
    <sheet name="Wyckford " sheetId="1" r:id="rId1"/>
    <sheet name="COV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90" i="1" l="1"/>
  <c r="S90" i="1"/>
  <c r="AF29" i="1"/>
  <c r="T113" i="1" s="1"/>
  <c r="AF28" i="1"/>
  <c r="S113" i="1" s="1"/>
  <c r="AD34" i="1"/>
  <c r="S30" i="1"/>
  <c r="V30" i="1"/>
  <c r="J30" i="1"/>
  <c r="M30" i="1" s="1"/>
  <c r="N30" i="1" s="1"/>
  <c r="L30" i="1"/>
  <c r="D30" i="1"/>
  <c r="G30" i="1" s="1"/>
  <c r="H30" i="1" s="1"/>
  <c r="Z30" i="1"/>
  <c r="O30" i="1" l="1"/>
  <c r="Q30" i="1" s="1"/>
  <c r="G4" i="1"/>
  <c r="H4" i="1" s="1"/>
  <c r="L4" i="1"/>
  <c r="M4" i="1"/>
  <c r="N4" i="1" s="1"/>
  <c r="D5" i="1"/>
  <c r="G5" i="1" s="1"/>
  <c r="H5" i="1" s="1"/>
  <c r="J5" i="1"/>
  <c r="L5" i="1"/>
  <c r="M5" i="1"/>
  <c r="N5" i="1" s="1"/>
  <c r="D6" i="1"/>
  <c r="G6" i="1" s="1"/>
  <c r="H6" i="1" s="1"/>
  <c r="J6" i="1"/>
  <c r="M6" i="1" s="1"/>
  <c r="N6" i="1" s="1"/>
  <c r="L6" i="1"/>
  <c r="D7" i="1"/>
  <c r="G7" i="1" s="1"/>
  <c r="H7" i="1" s="1"/>
  <c r="J7" i="1"/>
  <c r="M7" i="1" s="1"/>
  <c r="N7" i="1" s="1"/>
  <c r="L7" i="1"/>
  <c r="D8" i="1"/>
  <c r="G8" i="1" s="1"/>
  <c r="H8" i="1" s="1"/>
  <c r="J8" i="1"/>
  <c r="M8" i="1" s="1"/>
  <c r="N8" i="1" s="1"/>
  <c r="L8" i="1"/>
  <c r="D9" i="1"/>
  <c r="G9" i="1" s="1"/>
  <c r="H9" i="1" s="1"/>
  <c r="J9" i="1"/>
  <c r="M9" i="1" s="1"/>
  <c r="N9" i="1" s="1"/>
  <c r="L9" i="1"/>
  <c r="D10" i="1"/>
  <c r="G10" i="1" s="1"/>
  <c r="H10" i="1" s="1"/>
  <c r="J10" i="1"/>
  <c r="M10" i="1" s="1"/>
  <c r="N10" i="1" s="1"/>
  <c r="L10" i="1"/>
  <c r="D11" i="1"/>
  <c r="G11" i="1" s="1"/>
  <c r="H11" i="1" s="1"/>
  <c r="J11" i="1"/>
  <c r="M11" i="1" s="1"/>
  <c r="N11" i="1" s="1"/>
  <c r="L11" i="1"/>
  <c r="D12" i="1"/>
  <c r="G12" i="1" s="1"/>
  <c r="H12" i="1" s="1"/>
  <c r="J12" i="1"/>
  <c r="M12" i="1" s="1"/>
  <c r="N12" i="1" s="1"/>
  <c r="O12" i="1" s="1"/>
  <c r="Q12" i="1" s="1"/>
  <c r="L12" i="1"/>
  <c r="D13" i="1"/>
  <c r="G13" i="1" s="1"/>
  <c r="H13" i="1" s="1"/>
  <c r="J13" i="1"/>
  <c r="M13" i="1" s="1"/>
  <c r="N13" i="1" s="1"/>
  <c r="L13" i="1"/>
  <c r="D14" i="1"/>
  <c r="G14" i="1" s="1"/>
  <c r="H14" i="1" s="1"/>
  <c r="J14" i="1"/>
  <c r="M14" i="1" s="1"/>
  <c r="N14" i="1" s="1"/>
  <c r="L14" i="1"/>
  <c r="D15" i="1"/>
  <c r="G15" i="1" s="1"/>
  <c r="H15" i="1" s="1"/>
  <c r="J15" i="1"/>
  <c r="M15" i="1" s="1"/>
  <c r="N15" i="1" s="1"/>
  <c r="O15" i="1" s="1"/>
  <c r="Q15" i="1" s="1"/>
  <c r="L15" i="1"/>
  <c r="D16" i="1"/>
  <c r="G16" i="1"/>
  <c r="H16" i="1" s="1"/>
  <c r="J16" i="1"/>
  <c r="M16" i="1" s="1"/>
  <c r="N16" i="1" s="1"/>
  <c r="L16" i="1"/>
  <c r="D17" i="1"/>
  <c r="G17" i="1" s="1"/>
  <c r="H17" i="1" s="1"/>
  <c r="J17" i="1"/>
  <c r="M17" i="1" s="1"/>
  <c r="N17" i="1" s="1"/>
  <c r="L17" i="1"/>
  <c r="D18" i="1"/>
  <c r="G18" i="1" s="1"/>
  <c r="H18" i="1" s="1"/>
  <c r="J18" i="1"/>
  <c r="M18" i="1" s="1"/>
  <c r="N18" i="1" s="1"/>
  <c r="L18" i="1"/>
  <c r="G19" i="1"/>
  <c r="H19" i="1" s="1"/>
  <c r="J19" i="1"/>
  <c r="M19" i="1" s="1"/>
  <c r="N19" i="1" s="1"/>
  <c r="L19" i="1"/>
  <c r="D20" i="1"/>
  <c r="G20" i="1" s="1"/>
  <c r="H20" i="1" s="1"/>
  <c r="J20" i="1"/>
  <c r="M20" i="1" s="1"/>
  <c r="N20" i="1" s="1"/>
  <c r="L20" i="1"/>
  <c r="D21" i="1"/>
  <c r="G21" i="1"/>
  <c r="H21" i="1" s="1"/>
  <c r="J21" i="1"/>
  <c r="M21" i="1" s="1"/>
  <c r="N21" i="1" s="1"/>
  <c r="L21" i="1"/>
  <c r="D22" i="1"/>
  <c r="G22" i="1" s="1"/>
  <c r="H22" i="1" s="1"/>
  <c r="J22" i="1"/>
  <c r="M22" i="1" s="1"/>
  <c r="N22" i="1" s="1"/>
  <c r="L22" i="1"/>
  <c r="D23" i="1"/>
  <c r="G23" i="1" s="1"/>
  <c r="H23" i="1" s="1"/>
  <c r="J23" i="1"/>
  <c r="M23" i="1" s="1"/>
  <c r="N23" i="1" s="1"/>
  <c r="L23" i="1"/>
  <c r="D24" i="1"/>
  <c r="G24" i="1" s="1"/>
  <c r="H24" i="1" s="1"/>
  <c r="J24" i="1"/>
  <c r="M24" i="1" s="1"/>
  <c r="N24" i="1" s="1"/>
  <c r="L24" i="1"/>
  <c r="D25" i="1"/>
  <c r="G25" i="1"/>
  <c r="H25" i="1"/>
  <c r="J25" i="1"/>
  <c r="M25" i="1" s="1"/>
  <c r="N25" i="1" s="1"/>
  <c r="L25" i="1"/>
  <c r="G26" i="1"/>
  <c r="H26" i="1" s="1"/>
  <c r="L26" i="1"/>
  <c r="M26" i="1"/>
  <c r="N26" i="1" s="1"/>
  <c r="O26" i="1" s="1"/>
  <c r="D27" i="1"/>
  <c r="G27" i="1"/>
  <c r="H27" i="1" s="1"/>
  <c r="J27" i="1"/>
  <c r="M27" i="1" s="1"/>
  <c r="N27" i="1" s="1"/>
  <c r="O27" i="1" s="1"/>
  <c r="L27" i="1"/>
  <c r="D28" i="1"/>
  <c r="G28" i="1" s="1"/>
  <c r="H28" i="1" s="1"/>
  <c r="J28" i="1"/>
  <c r="M28" i="1" s="1"/>
  <c r="N28" i="1" s="1"/>
  <c r="L28" i="1"/>
  <c r="D29" i="1"/>
  <c r="G29" i="1" s="1"/>
  <c r="H29" i="1" s="1"/>
  <c r="J29" i="1"/>
  <c r="M29" i="1" s="1"/>
  <c r="N29" i="1" s="1"/>
  <c r="L29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P90" i="1"/>
  <c r="Q90" i="1"/>
  <c r="AC34" i="1"/>
  <c r="Z29" i="1"/>
  <c r="X31" i="1"/>
  <c r="X30" i="1"/>
  <c r="AB30" i="1" s="1"/>
  <c r="X29" i="1"/>
  <c r="AB29" i="1" s="1"/>
  <c r="X28" i="1"/>
  <c r="AI29" i="1" s="1"/>
  <c r="S29" i="1"/>
  <c r="V29" i="1"/>
  <c r="Y29" i="1" s="1"/>
  <c r="AB63" i="1" s="1"/>
  <c r="O21" i="1" l="1"/>
  <c r="Q21" i="1" s="1"/>
  <c r="O16" i="1"/>
  <c r="Q16" i="1" s="1"/>
  <c r="O24" i="1"/>
  <c r="Q24" i="1" s="1"/>
  <c r="O25" i="1"/>
  <c r="AL25" i="1" s="1"/>
  <c r="O5" i="1"/>
  <c r="W30" i="1"/>
  <c r="R30" i="1"/>
  <c r="AD35" i="1"/>
  <c r="O9" i="1"/>
  <c r="Q9" i="1" s="1"/>
  <c r="Q25" i="1"/>
  <c r="Q26" i="1"/>
  <c r="AL26" i="1"/>
  <c r="Q27" i="1"/>
  <c r="AH28" i="1"/>
  <c r="AL27" i="1"/>
  <c r="O8" i="1"/>
  <c r="Q8" i="1" s="1"/>
  <c r="O7" i="1"/>
  <c r="Q7" i="1" s="1"/>
  <c r="AB64" i="1"/>
  <c r="T89" i="1"/>
  <c r="O28" i="1"/>
  <c r="O22" i="1"/>
  <c r="Q22" i="1" s="1"/>
  <c r="O19" i="1"/>
  <c r="Q19" i="1" s="1"/>
  <c r="O13" i="1"/>
  <c r="Q13" i="1" s="1"/>
  <c r="O10" i="1"/>
  <c r="Q10" i="1" s="1"/>
  <c r="AC30" i="1"/>
  <c r="AC64" i="1"/>
  <c r="U89" i="1"/>
  <c r="Y30" i="1"/>
  <c r="AJ29" i="1"/>
  <c r="O18" i="1"/>
  <c r="O6" i="1"/>
  <c r="Q6" i="1" s="1"/>
  <c r="O14" i="1"/>
  <c r="Q14" i="1" s="1"/>
  <c r="O4" i="1"/>
  <c r="Q4" i="1" s="1"/>
  <c r="O20" i="1"/>
  <c r="Q20" i="1" s="1"/>
  <c r="O17" i="1"/>
  <c r="Q17" i="1" s="1"/>
  <c r="O11" i="1"/>
  <c r="Q11" i="1" s="1"/>
  <c r="O23" i="1"/>
  <c r="Q23" i="1" s="1"/>
  <c r="O29" i="1"/>
  <c r="W29" i="1" s="1"/>
  <c r="AC29" i="1" s="1"/>
  <c r="AA29" i="1"/>
  <c r="AC36" i="1"/>
  <c r="R90" i="1"/>
  <c r="AF27" i="1"/>
  <c r="R113" i="1" s="1"/>
  <c r="AB34" i="1"/>
  <c r="Z28" i="1"/>
  <c r="AB28" i="1"/>
  <c r="V28" i="1"/>
  <c r="Y28" i="1" s="1"/>
  <c r="AB36" i="1" s="1"/>
  <c r="S28" i="1"/>
  <c r="Q5" i="1" l="1"/>
  <c r="AC40" i="1" s="1"/>
  <c r="Z40" i="1"/>
  <c r="Q18" i="1"/>
  <c r="Z42" i="1"/>
  <c r="AA30" i="1"/>
  <c r="AD36" i="1"/>
  <c r="AC63" i="1"/>
  <c r="Q28" i="1"/>
  <c r="AL28" i="1"/>
  <c r="AH29" i="1"/>
  <c r="AA64" i="1"/>
  <c r="T114" i="1"/>
  <c r="S89" i="1"/>
  <c r="R29" i="1"/>
  <c r="AL29" i="1"/>
  <c r="AC35" i="1"/>
  <c r="Q29" i="1"/>
  <c r="AA63" i="1"/>
  <c r="AA28" i="1"/>
  <c r="Z27" i="1"/>
  <c r="X27" i="1"/>
  <c r="V27" i="1"/>
  <c r="S27" i="1"/>
  <c r="AC42" i="1" l="1"/>
  <c r="Y45" i="1"/>
  <c r="AA45" i="1" s="1"/>
  <c r="AB27" i="1"/>
  <c r="AI28" i="1"/>
  <c r="AJ28" i="1"/>
  <c r="Y27" i="1"/>
  <c r="AA27" i="1" s="1"/>
  <c r="W28" i="1"/>
  <c r="T112" i="1" s="1"/>
  <c r="R28" i="1"/>
  <c r="R27" i="1"/>
  <c r="W27" i="1"/>
  <c r="S112" i="1" s="1"/>
  <c r="AA34" i="1"/>
  <c r="X13" i="1"/>
  <c r="AI14" i="1" s="1"/>
  <c r="X14" i="1"/>
  <c r="AI15" i="1" s="1"/>
  <c r="X15" i="1"/>
  <c r="AI16" i="1" s="1"/>
  <c r="X16" i="1"/>
  <c r="AI17" i="1" s="1"/>
  <c r="X17" i="1"/>
  <c r="AI18" i="1" s="1"/>
  <c r="X18" i="1"/>
  <c r="AI19" i="1" s="1"/>
  <c r="X19" i="1"/>
  <c r="AI20" i="1" s="1"/>
  <c r="X20" i="1"/>
  <c r="AI21" i="1" s="1"/>
  <c r="X21" i="1"/>
  <c r="AI22" i="1" s="1"/>
  <c r="X22" i="1"/>
  <c r="AI23" i="1" s="1"/>
  <c r="X23" i="1"/>
  <c r="AI24" i="1" s="1"/>
  <c r="X24" i="1"/>
  <c r="AI25" i="1" s="1"/>
  <c r="X25" i="1"/>
  <c r="AI26" i="1" s="1"/>
  <c r="X26" i="1"/>
  <c r="AI27" i="1" s="1"/>
  <c r="Z26" i="1"/>
  <c r="S26" i="1"/>
  <c r="V26" i="1"/>
  <c r="Z34" i="1" s="1"/>
  <c r="Z64" i="1" l="1"/>
  <c r="S114" i="1"/>
  <c r="R89" i="1"/>
  <c r="AA36" i="1"/>
  <c r="Z63" i="1"/>
  <c r="AJ27" i="1"/>
  <c r="AC28" i="1"/>
  <c r="AB35" i="1"/>
  <c r="AC27" i="1"/>
  <c r="AA35" i="1"/>
  <c r="Y26" i="1"/>
  <c r="AB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R114" i="1" l="1"/>
  <c r="Q89" i="1"/>
  <c r="AJ25" i="1"/>
  <c r="P113" i="1"/>
  <c r="Y64" i="1"/>
  <c r="W26" i="1"/>
  <c r="R112" i="1" s="1"/>
  <c r="AH27" i="1"/>
  <c r="R26" i="1"/>
  <c r="AA26" i="1"/>
  <c r="Y63" i="1"/>
  <c r="Z36" i="1"/>
  <c r="AF26" i="1"/>
  <c r="AJ26" i="1" l="1"/>
  <c r="Q113" i="1"/>
  <c r="AC26" i="1"/>
  <c r="Z35" i="1"/>
  <c r="AB25" i="1" l="1"/>
  <c r="Z25" i="1"/>
  <c r="S25" i="1"/>
  <c r="V25" i="1"/>
  <c r="Y25" i="1" s="1"/>
  <c r="Q114" i="1" l="1"/>
  <c r="P89" i="1"/>
  <c r="X64" i="1"/>
  <c r="X63" i="1"/>
  <c r="AA25" i="1"/>
  <c r="AH26" i="1"/>
  <c r="Y34" i="1"/>
  <c r="R25" i="1"/>
  <c r="AJ21" i="1"/>
  <c r="AJ24" i="1"/>
  <c r="U25" i="1" l="1"/>
  <c r="W25" i="1"/>
  <c r="Q112" i="1" s="1"/>
  <c r="AJ23" i="1"/>
  <c r="AJ22" i="1"/>
  <c r="AC25" i="1" l="1"/>
  <c r="Y35" i="1"/>
  <c r="S4" i="1"/>
  <c r="V4" i="1"/>
  <c r="Y4" i="1" s="1"/>
  <c r="Z4" i="1"/>
  <c r="AB4" i="1"/>
  <c r="S5" i="1"/>
  <c r="V5" i="1"/>
  <c r="X5" i="1"/>
  <c r="AB5" i="1" s="1"/>
  <c r="Z5" i="1"/>
  <c r="S6" i="1"/>
  <c r="V6" i="1"/>
  <c r="X6" i="1"/>
  <c r="Z6" i="1"/>
  <c r="S7" i="1"/>
  <c r="V7" i="1"/>
  <c r="X7" i="1"/>
  <c r="AB7" i="1" s="1"/>
  <c r="Z7" i="1"/>
  <c r="S8" i="1"/>
  <c r="V8" i="1"/>
  <c r="X8" i="1"/>
  <c r="AB8" i="1" s="1"/>
  <c r="Z8" i="1"/>
  <c r="S9" i="1"/>
  <c r="V9" i="1"/>
  <c r="X9" i="1"/>
  <c r="AB9" i="1" s="1"/>
  <c r="Z9" i="1"/>
  <c r="S10" i="1"/>
  <c r="V10" i="1"/>
  <c r="X10" i="1"/>
  <c r="AB10" i="1" s="1"/>
  <c r="Z10" i="1"/>
  <c r="S11" i="1"/>
  <c r="V11" i="1"/>
  <c r="X11" i="1"/>
  <c r="Z11" i="1"/>
  <c r="S12" i="1"/>
  <c r="V12" i="1"/>
  <c r="X12" i="1"/>
  <c r="AB12" i="1" s="1"/>
  <c r="Z12" i="1"/>
  <c r="S13" i="1"/>
  <c r="V13" i="1"/>
  <c r="Z13" i="1"/>
  <c r="S14" i="1"/>
  <c r="V14" i="1"/>
  <c r="Z14" i="1"/>
  <c r="S15" i="1"/>
  <c r="V15" i="1"/>
  <c r="Z15" i="1"/>
  <c r="S16" i="1"/>
  <c r="V16" i="1"/>
  <c r="Z16" i="1"/>
  <c r="S17" i="1"/>
  <c r="V17" i="1"/>
  <c r="Z17" i="1"/>
  <c r="S18" i="1"/>
  <c r="V18" i="1"/>
  <c r="Z18" i="1"/>
  <c r="S19" i="1"/>
  <c r="V19" i="1"/>
  <c r="Z19" i="1"/>
  <c r="S20" i="1"/>
  <c r="V20" i="1"/>
  <c r="Y20" i="1" s="1"/>
  <c r="Z20" i="1"/>
  <c r="AB20" i="1"/>
  <c r="L114" i="1" s="1"/>
  <c r="S21" i="1"/>
  <c r="V21" i="1"/>
  <c r="Y21" i="1" s="1"/>
  <c r="Z21" i="1"/>
  <c r="AB21" i="1"/>
  <c r="M114" i="1" s="1"/>
  <c r="S22" i="1"/>
  <c r="V22" i="1"/>
  <c r="Y22" i="1" s="1"/>
  <c r="Z22" i="1"/>
  <c r="AB22" i="1"/>
  <c r="N114" i="1" s="1"/>
  <c r="S23" i="1"/>
  <c r="V23" i="1"/>
  <c r="Y23" i="1" s="1"/>
  <c r="Z23" i="1"/>
  <c r="AB23" i="1"/>
  <c r="S24" i="1"/>
  <c r="V24" i="1"/>
  <c r="X34" i="1" s="1"/>
  <c r="AB24" i="1"/>
  <c r="Z24" i="1"/>
  <c r="C32" i="1"/>
  <c r="C63" i="1"/>
  <c r="R63" i="1"/>
  <c r="S63" i="1"/>
  <c r="T63" i="1"/>
  <c r="U63" i="1"/>
  <c r="P114" i="1" l="1"/>
  <c r="O89" i="1"/>
  <c r="V64" i="1"/>
  <c r="O114" i="1"/>
  <c r="AH20" i="1"/>
  <c r="Y16" i="1"/>
  <c r="AA16" i="1" s="1"/>
  <c r="Y14" i="1"/>
  <c r="AA14" i="1" s="1"/>
  <c r="AJ15" i="1"/>
  <c r="AL10" i="1"/>
  <c r="AB19" i="1"/>
  <c r="K114" i="1" s="1"/>
  <c r="AJ20" i="1"/>
  <c r="W64" i="1"/>
  <c r="AB15" i="1"/>
  <c r="G114" i="1" s="1"/>
  <c r="AJ16" i="1"/>
  <c r="AB16" i="1"/>
  <c r="H114" i="1" s="1"/>
  <c r="AJ17" i="1"/>
  <c r="AB18" i="1"/>
  <c r="J114" i="1" s="1"/>
  <c r="AJ19" i="1"/>
  <c r="AB17" i="1"/>
  <c r="I114" i="1" s="1"/>
  <c r="AJ18" i="1"/>
  <c r="W34" i="1"/>
  <c r="AB13" i="1"/>
  <c r="U24" i="1"/>
  <c r="Y8" i="1"/>
  <c r="AA8" i="1" s="1"/>
  <c r="Y7" i="1"/>
  <c r="AA7" i="1" s="1"/>
  <c r="AL4" i="1"/>
  <c r="Y15" i="1"/>
  <c r="AA15" i="1" s="1"/>
  <c r="Y9" i="1"/>
  <c r="AA9" i="1" s="1"/>
  <c r="Y24" i="1"/>
  <c r="AD24" i="1" s="1"/>
  <c r="Y6" i="1"/>
  <c r="AA6" i="1" s="1"/>
  <c r="Y19" i="1"/>
  <c r="AA19" i="1" s="1"/>
  <c r="Y13" i="1"/>
  <c r="AA13" i="1" s="1"/>
  <c r="Y12" i="1"/>
  <c r="AA12" i="1" s="1"/>
  <c r="AA4" i="1"/>
  <c r="Y18" i="1"/>
  <c r="AD18" i="1" s="1"/>
  <c r="Y17" i="1"/>
  <c r="AA17" i="1" s="1"/>
  <c r="AB14" i="1"/>
  <c r="F114" i="1" s="1"/>
  <c r="Y5" i="1"/>
  <c r="AA5" i="1" s="1"/>
  <c r="Y11" i="1"/>
  <c r="AA11" i="1" s="1"/>
  <c r="AA20" i="1"/>
  <c r="AD20" i="1"/>
  <c r="AL12" i="1"/>
  <c r="AA21" i="1"/>
  <c r="AD21" i="1"/>
  <c r="W19" i="1"/>
  <c r="AC19" i="1" s="1"/>
  <c r="R19" i="1"/>
  <c r="U19" i="1"/>
  <c r="AL9" i="1"/>
  <c r="AL8" i="1"/>
  <c r="V63" i="1"/>
  <c r="AA23" i="1"/>
  <c r="AD23" i="1"/>
  <c r="AA22" i="1"/>
  <c r="AD22" i="1"/>
  <c r="V34" i="1"/>
  <c r="Y10" i="1"/>
  <c r="AA10" i="1" s="1"/>
  <c r="AB6" i="1"/>
  <c r="AB11" i="1"/>
  <c r="AL19" i="1" l="1"/>
  <c r="W24" i="1"/>
  <c r="P112" i="1" s="1"/>
  <c r="R4" i="1"/>
  <c r="W4" i="1"/>
  <c r="AC4" i="1" s="1"/>
  <c r="R10" i="1"/>
  <c r="AL7" i="1"/>
  <c r="W7" i="1"/>
  <c r="AC7" i="1" s="1"/>
  <c r="R7" i="1"/>
  <c r="AL6" i="1"/>
  <c r="W6" i="1"/>
  <c r="AC6" i="1" s="1"/>
  <c r="R6" i="1"/>
  <c r="AH19" i="1"/>
  <c r="AL18" i="1"/>
  <c r="AH17" i="1"/>
  <c r="AL16" i="1"/>
  <c r="AH15" i="1"/>
  <c r="AL14" i="1"/>
  <c r="AH25" i="1"/>
  <c r="AL24" i="1"/>
  <c r="R24" i="1"/>
  <c r="W5" i="1"/>
  <c r="AC5" i="1" s="1"/>
  <c r="AL5" i="1"/>
  <c r="W17" i="1"/>
  <c r="AC17" i="1" s="1"/>
  <c r="AH18" i="1"/>
  <c r="AL17" i="1"/>
  <c r="AH22" i="1"/>
  <c r="AL21" i="1"/>
  <c r="R20" i="1"/>
  <c r="AH21" i="1"/>
  <c r="AL20" i="1"/>
  <c r="R11" i="1"/>
  <c r="AL11" i="1"/>
  <c r="W15" i="1"/>
  <c r="AC15" i="1" s="1"/>
  <c r="AH16" i="1"/>
  <c r="AL15" i="1"/>
  <c r="R22" i="1"/>
  <c r="AH23" i="1"/>
  <c r="AL22" i="1"/>
  <c r="AH14" i="1"/>
  <c r="AL13" i="1"/>
  <c r="AA18" i="1"/>
  <c r="W10" i="1"/>
  <c r="AC10" i="1" s="1"/>
  <c r="AH24" i="1"/>
  <c r="AL23" i="1"/>
  <c r="R5" i="1"/>
  <c r="W14" i="1"/>
  <c r="AC14" i="1" s="1"/>
  <c r="R17" i="1"/>
  <c r="R14" i="1"/>
  <c r="U20" i="1"/>
  <c r="W11" i="1"/>
  <c r="AC11" i="1" s="1"/>
  <c r="AA24" i="1"/>
  <c r="W63" i="1"/>
  <c r="R15" i="1"/>
  <c r="AD19" i="1"/>
  <c r="W20" i="1"/>
  <c r="AC20" i="1" s="1"/>
  <c r="W22" i="1"/>
  <c r="AC22" i="1" s="1"/>
  <c r="U22" i="1"/>
  <c r="W21" i="1"/>
  <c r="AC21" i="1" s="1"/>
  <c r="R21" i="1"/>
  <c r="U21" i="1"/>
  <c r="R8" i="1"/>
  <c r="W8" i="1"/>
  <c r="AC8" i="1" s="1"/>
  <c r="AC24" i="1"/>
  <c r="X35" i="1"/>
  <c r="R18" i="1"/>
  <c r="U18" i="1"/>
  <c r="W18" i="1"/>
  <c r="AC18" i="1" s="1"/>
  <c r="W9" i="1"/>
  <c r="AC9" i="1" s="1"/>
  <c r="R9" i="1"/>
  <c r="W23" i="1"/>
  <c r="R23" i="1"/>
  <c r="U23" i="1"/>
  <c r="R13" i="1"/>
  <c r="W13" i="1"/>
  <c r="AC13" i="1" s="1"/>
  <c r="W12" i="1"/>
  <c r="AC12" i="1" s="1"/>
  <c r="R12" i="1"/>
  <c r="R16" i="1"/>
  <c r="W16" i="1"/>
  <c r="AC16" i="1" s="1"/>
  <c r="V35" i="1" l="1"/>
  <c r="W35" i="1"/>
  <c r="AC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 Fuhrman</author>
  </authors>
  <commentList>
    <comment ref="AE14" authorId="0" shapeId="0" xr:uid="{12DAFD24-4647-4A02-9DD6-719EDBAF53F3}">
      <text>
        <r>
          <rPr>
            <b/>
            <sz val="14"/>
            <color indexed="81"/>
            <rFont val="Tahoma"/>
            <family val="2"/>
          </rPr>
          <t>N Fuhrman:</t>
        </r>
        <r>
          <rPr>
            <sz val="14"/>
            <color indexed="81"/>
            <rFont val="Tahoma"/>
            <family val="2"/>
          </rPr>
          <t xml:space="preserve">
7/1/19 - 8/6/19</t>
        </r>
      </text>
    </comment>
    <comment ref="AE15" authorId="0" shapeId="0" xr:uid="{2B589F5D-E4E3-44A8-9CE7-355C7B0068DD}">
      <text>
        <r>
          <rPr>
            <b/>
            <sz val="14"/>
            <color indexed="81"/>
            <rFont val="Tahoma"/>
            <family val="2"/>
          </rPr>
          <t>N Fuhrman:</t>
        </r>
        <r>
          <rPr>
            <sz val="14"/>
            <color indexed="81"/>
            <rFont val="Tahoma"/>
            <family val="2"/>
          </rPr>
          <t xml:space="preserve">
8/6/19 - 9/5/19</t>
        </r>
      </text>
    </comment>
    <comment ref="AE16" authorId="0" shapeId="0" xr:uid="{3E43AB3E-5CE3-4FA3-B07A-32FA0D3FA87D}">
      <text>
        <r>
          <rPr>
            <b/>
            <sz val="14"/>
            <color indexed="81"/>
            <rFont val="Tahoma"/>
            <family val="2"/>
          </rPr>
          <t>N Fuhrman:</t>
        </r>
        <r>
          <rPr>
            <sz val="14"/>
            <color indexed="81"/>
            <rFont val="Tahoma"/>
            <family val="2"/>
          </rPr>
          <t xml:space="preserve">
9/5/19 - 10/4/19</t>
        </r>
      </text>
    </comment>
    <comment ref="AE17" authorId="0" shapeId="0" xr:uid="{2C875952-C2DA-498C-8614-CFAF0F781A2F}">
      <text>
        <r>
          <rPr>
            <b/>
            <sz val="14"/>
            <color indexed="81"/>
            <rFont val="Tahoma"/>
            <family val="2"/>
          </rPr>
          <t>N Fuhrman:</t>
        </r>
        <r>
          <rPr>
            <sz val="14"/>
            <color indexed="81"/>
            <rFont val="Tahoma"/>
            <family val="2"/>
          </rPr>
          <t xml:space="preserve">
10/4/19 - 11/4/19</t>
        </r>
      </text>
    </comment>
    <comment ref="AE18" authorId="0" shapeId="0" xr:uid="{61A93B3D-5E57-401C-9192-3C7D57F0AF70}">
      <text>
        <r>
          <rPr>
            <b/>
            <sz val="14"/>
            <color indexed="81"/>
            <rFont val="Tahoma"/>
            <family val="2"/>
          </rPr>
          <t>N Fuhrman:</t>
        </r>
        <r>
          <rPr>
            <sz val="14"/>
            <color indexed="81"/>
            <rFont val="Tahoma"/>
            <family val="2"/>
          </rPr>
          <t xml:space="preserve">
11/4/19 - 12/5/19</t>
        </r>
      </text>
    </comment>
    <comment ref="AE19" authorId="0" shapeId="0" xr:uid="{28CBE450-BE25-4A99-8B4D-0C70E7690386}">
      <text>
        <r>
          <rPr>
            <b/>
            <sz val="14"/>
            <color indexed="81"/>
            <rFont val="Tahoma"/>
            <family val="2"/>
          </rPr>
          <t>N Fuhrman:</t>
        </r>
        <r>
          <rPr>
            <sz val="14"/>
            <color indexed="81"/>
            <rFont val="Tahoma"/>
            <family val="2"/>
          </rPr>
          <t xml:space="preserve">
12/5/19 - 1/7/20</t>
        </r>
      </text>
    </comment>
    <comment ref="AE20" authorId="0" shapeId="0" xr:uid="{EBECC887-904E-45CB-87A5-39338A2AD176}">
      <text>
        <r>
          <rPr>
            <b/>
            <sz val="14"/>
            <color indexed="81"/>
            <rFont val="Tahoma"/>
            <family val="2"/>
          </rPr>
          <t>N Fuhrman:</t>
        </r>
        <r>
          <rPr>
            <sz val="14"/>
            <color indexed="81"/>
            <rFont val="Tahoma"/>
            <family val="2"/>
          </rPr>
          <t xml:space="preserve">
1/7/20 - 2/5/20</t>
        </r>
      </text>
    </comment>
    <comment ref="AE21" authorId="0" shapeId="0" xr:uid="{2E5938AF-0C4F-4AED-9721-F539099B271B}">
      <text>
        <r>
          <rPr>
            <b/>
            <sz val="14"/>
            <color indexed="81"/>
            <rFont val="Tahoma"/>
            <family val="2"/>
          </rPr>
          <t>N Fuhrman:</t>
        </r>
        <r>
          <rPr>
            <sz val="14"/>
            <color indexed="81"/>
            <rFont val="Tahoma"/>
            <family val="2"/>
          </rPr>
          <t xml:space="preserve">
2/5/20 - 3/5/20</t>
        </r>
      </text>
    </comment>
    <comment ref="AE22" authorId="0" shapeId="0" xr:uid="{45E92EAB-090F-406C-912B-86E93B9B3C17}">
      <text>
        <r>
          <rPr>
            <b/>
            <sz val="14"/>
            <color indexed="81"/>
            <rFont val="Tahoma"/>
            <family val="2"/>
          </rPr>
          <t>N Fuhrman:</t>
        </r>
        <r>
          <rPr>
            <sz val="14"/>
            <color indexed="81"/>
            <rFont val="Tahoma"/>
            <family val="2"/>
          </rPr>
          <t xml:space="preserve">
3/5/20 - 4/2/20</t>
        </r>
      </text>
    </comment>
    <comment ref="AE23" authorId="0" shapeId="0" xr:uid="{F683201E-B168-4318-B642-1E2C5DFD4304}">
      <text>
        <r>
          <rPr>
            <b/>
            <sz val="14"/>
            <color indexed="81"/>
            <rFont val="Tahoma"/>
            <family val="2"/>
          </rPr>
          <t>N Fuhrman:</t>
        </r>
        <r>
          <rPr>
            <sz val="14"/>
            <color indexed="81"/>
            <rFont val="Tahoma"/>
            <family val="2"/>
          </rPr>
          <t xml:space="preserve">
4/2/20 - 5/5/20</t>
        </r>
      </text>
    </comment>
    <comment ref="AE24" authorId="0" shapeId="0" xr:uid="{821614FD-B697-4175-864C-C76C696BF278}">
      <text>
        <r>
          <rPr>
            <b/>
            <sz val="14"/>
            <color indexed="81"/>
            <rFont val="Tahoma"/>
            <family val="2"/>
          </rPr>
          <t>N Fuhrman:</t>
        </r>
        <r>
          <rPr>
            <sz val="14"/>
            <color indexed="81"/>
            <rFont val="Tahoma"/>
            <family val="2"/>
          </rPr>
          <t xml:space="preserve">
5/5/20 - 6/4/20</t>
        </r>
      </text>
    </comment>
    <comment ref="E25" authorId="0" shapeId="0" xr:uid="{57F05080-0EA6-4227-AC83-80F16742C55A}">
      <text>
        <r>
          <rPr>
            <sz val="12"/>
            <color indexed="81"/>
            <rFont val="Tahoma"/>
            <family val="2"/>
          </rPr>
          <t xml:space="preserve">ESTIMATED FOR 20 DAYS… </t>
        </r>
      </text>
    </comment>
    <comment ref="O25" authorId="0" shapeId="0" xr:uid="{4AB2EACB-0ABD-4653-925C-D2F62F4734F4}">
      <text>
        <r>
          <rPr>
            <b/>
            <sz val="14"/>
            <color indexed="81"/>
            <rFont val="Tahoma"/>
            <family val="2"/>
          </rPr>
          <t>N Fuhrman:</t>
        </r>
        <r>
          <rPr>
            <sz val="14"/>
            <color indexed="81"/>
            <rFont val="Tahoma"/>
            <family val="2"/>
          </rPr>
          <t xml:space="preserve">
Estimated usage</t>
        </r>
      </text>
    </comment>
    <comment ref="AE25" authorId="0" shapeId="0" xr:uid="{58431BEA-653C-4B5C-9E21-B970CA739155}">
      <text>
        <r>
          <rPr>
            <b/>
            <sz val="14"/>
            <color indexed="81"/>
            <rFont val="Tahoma"/>
            <family val="2"/>
          </rPr>
          <t>N Fuhrman:</t>
        </r>
        <r>
          <rPr>
            <sz val="14"/>
            <color indexed="81"/>
            <rFont val="Tahoma"/>
            <family val="2"/>
          </rPr>
          <t xml:space="preserve">
6/4/20 - 7/2/20</t>
        </r>
      </text>
    </comment>
    <comment ref="D26" authorId="0" shapeId="0" xr:uid="{D7AB1ABF-4514-496D-9650-DDA98B8CC66D}">
      <text>
        <r>
          <rPr>
            <b/>
            <sz val="12"/>
            <color indexed="81"/>
            <rFont val="Tahoma"/>
            <family val="2"/>
          </rPr>
          <t>N Fuhrman:</t>
        </r>
        <r>
          <rPr>
            <sz val="12"/>
            <color indexed="81"/>
            <rFont val="Tahoma"/>
            <family val="2"/>
          </rPr>
          <t xml:space="preserve">
Does not match prior month??  Estimated usage was also zero?? </t>
        </r>
      </text>
    </comment>
    <comment ref="J26" authorId="0" shapeId="0" xr:uid="{9B97AEF5-75A2-4AE4-8153-837B72F547A1}">
      <text>
        <r>
          <rPr>
            <b/>
            <sz val="12"/>
            <color indexed="81"/>
            <rFont val="Tahoma"/>
            <family val="2"/>
          </rPr>
          <t>N Fuhrman:</t>
        </r>
        <r>
          <rPr>
            <sz val="12"/>
            <color indexed="81"/>
            <rFont val="Tahoma"/>
            <family val="2"/>
          </rPr>
          <t xml:space="preserve">
Does not match the current read from the prior month </t>
        </r>
      </text>
    </comment>
    <comment ref="AE26" authorId="0" shapeId="0" xr:uid="{923D2483-4823-404A-A3E6-69B061ABF694}">
      <text>
        <r>
          <rPr>
            <b/>
            <sz val="14"/>
            <color indexed="81"/>
            <rFont val="Tahoma"/>
            <family val="2"/>
          </rPr>
          <t>N Fuhrman:</t>
        </r>
        <r>
          <rPr>
            <sz val="14"/>
            <color indexed="81"/>
            <rFont val="Tahoma"/>
            <family val="2"/>
          </rPr>
          <t xml:space="preserve">
7/2/20 - 8/4/20</t>
        </r>
      </text>
    </comment>
    <comment ref="AE27" authorId="0" shapeId="0" xr:uid="{EB007F37-DF6E-4494-8F2D-18EBB60C23DE}">
      <text>
        <r>
          <rPr>
            <b/>
            <sz val="14"/>
            <color indexed="81"/>
            <rFont val="Tahoma"/>
            <family val="2"/>
          </rPr>
          <t>N Fuhrman:</t>
        </r>
        <r>
          <rPr>
            <sz val="14"/>
            <color indexed="81"/>
            <rFont val="Tahoma"/>
            <family val="2"/>
          </rPr>
          <t xml:space="preserve">
8/4/20 - 9/2/20</t>
        </r>
      </text>
    </comment>
    <comment ref="AE28" authorId="0" shapeId="0" xr:uid="{80D6C64D-A200-4E23-A239-69E2E9B91641}">
      <text>
        <r>
          <rPr>
            <b/>
            <sz val="14"/>
            <color indexed="81"/>
            <rFont val="Tahoma"/>
            <family val="2"/>
          </rPr>
          <t>N Fuhrman:</t>
        </r>
        <r>
          <rPr>
            <sz val="14"/>
            <color indexed="81"/>
            <rFont val="Tahoma"/>
            <family val="2"/>
          </rPr>
          <t xml:space="preserve">
9/2/20 - 10/2/20</t>
        </r>
      </text>
    </comment>
    <comment ref="AE29" authorId="0" shapeId="0" xr:uid="{D35E7432-23D0-42CF-BE94-6E546D10B850}">
      <text>
        <r>
          <rPr>
            <b/>
            <sz val="14"/>
            <color indexed="81"/>
            <rFont val="Tahoma"/>
            <family val="2"/>
          </rPr>
          <t>N Fuhrman:</t>
        </r>
        <r>
          <rPr>
            <sz val="14"/>
            <color indexed="81"/>
            <rFont val="Tahoma"/>
            <family val="2"/>
          </rPr>
          <t xml:space="preserve">
10/2/20 - 11/2/20</t>
        </r>
      </text>
    </comment>
  </commentList>
</comments>
</file>

<file path=xl/sharedStrings.xml><?xml version="1.0" encoding="utf-8"?>
<sst xmlns="http://schemas.openxmlformats.org/spreadsheetml/2006/main" count="57" uniqueCount="44">
  <si>
    <t xml:space="preserve">Cost Per Unit </t>
  </si>
  <si>
    <t xml:space="preserve">Occupancy </t>
  </si>
  <si>
    <t xml:space="preserve">Cost Per Occupied Unit </t>
  </si>
  <si>
    <t xml:space="preserve"> </t>
  </si>
  <si>
    <t>Cost per Unit</t>
  </si>
  <si>
    <t xml:space="preserve">CCF Used </t>
  </si>
  <si>
    <t xml:space="preserve">Bill Total </t>
  </si>
  <si>
    <t>Cost Per Unit/day</t>
  </si>
  <si>
    <t># of days</t>
  </si>
  <si>
    <t>Occupied Units</t>
  </si>
  <si>
    <t>Total CCF</t>
  </si>
  <si>
    <t xml:space="preserve">Occuied Units </t>
  </si>
  <si>
    <t xml:space="preserve">CCF's/Day </t>
  </si>
  <si>
    <t xml:space="preserve"> $/CCF</t>
  </si>
  <si>
    <t>TOTAL CCF</t>
  </si>
  <si>
    <t xml:space="preserve">TCF Used </t>
  </si>
  <si>
    <t xml:space="preserve">Read Date </t>
  </si>
  <si>
    <t>Current Read</t>
  </si>
  <si>
    <t>Previous Read</t>
  </si>
  <si>
    <t>Meter #2</t>
  </si>
  <si>
    <t xml:space="preserve">Service Days </t>
  </si>
  <si>
    <t>Meter #1</t>
  </si>
  <si>
    <t>Account # 1474478-1028913</t>
  </si>
  <si>
    <t>Wyckford Commons-248 units</t>
  </si>
  <si>
    <t>Sub-meterd Hot Water Consumption (Gallons)</t>
  </si>
  <si>
    <t>Sub-meterd Hot Water Consumption (CCF)</t>
  </si>
  <si>
    <t xml:space="preserve">Hot water consumption vs. total consumption </t>
  </si>
  <si>
    <t>CCF Per Occupied Unit</t>
  </si>
  <si>
    <t>CCF to Gallons</t>
  </si>
  <si>
    <t xml:space="preserve">Hot Water Usage per Occupied Unit (CCF's) </t>
  </si>
  <si>
    <t xml:space="preserve">Hot Water Usage per Occupied Unit (Gallons) </t>
  </si>
  <si>
    <t xml:space="preserve">Gallons of Hot Water (Submetered) </t>
  </si>
  <si>
    <t>Total Consumption (CCF'S)</t>
  </si>
  <si>
    <t>Hot Water Consumption (CCF's)</t>
  </si>
  <si>
    <t xml:space="preserve">Average cost per CCF = </t>
  </si>
  <si>
    <t xml:space="preserve">Estimted overbilling (CCF) </t>
  </si>
  <si>
    <t>CCF's</t>
  </si>
  <si>
    <t xml:space="preserve">ESTIMATED REFUND OWED </t>
  </si>
  <si>
    <t>(Estimate using Avg. CCF consumption X Avg. CCF Rate)</t>
  </si>
  <si>
    <t>CCF'S USED 10/3/2018 TO 10/4/2019</t>
  </si>
  <si>
    <t>CCF'S USED 11/5/2019 TO 11/2/2020</t>
  </si>
  <si>
    <t>Cause No. 45478</t>
  </si>
  <si>
    <t>Wyckford Commons</t>
  </si>
  <si>
    <t>Exhibit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</si>
</sst>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#,##0.0_);[Red]\(#,##0.0\)"/>
    <numFmt numFmtId="166" formatCode="0.0%"/>
    <numFmt numFmtId="167" formatCode="0.0"/>
    <numFmt numFmtId="168" formatCode="[$-409]mmm\-yy;@"/>
    <numFmt numFmtId="169" formatCode="_(&quot;$&quot;* #,##0.0000_);_(&quot;$&quot;* \(#,##0.0000\);_(&quot;$&quot;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b/>
      <sz val="12"/>
      <color theme="0" tint="-0.249977111117893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sz val="8"/>
      <name val="Calibri"/>
      <family val="2"/>
      <scheme val="minor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rgb="FF0000FF"/>
      <name val="Calibri"/>
      <family val="2"/>
      <scheme val="minor"/>
    </font>
    <font>
      <sz val="16"/>
      <color rgb="FF0000FF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90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thin">
        <color rgb="FFFF0000"/>
      </top>
      <bottom style="double">
        <color rgb="FFFF0000"/>
      </bottom>
      <diagonal/>
    </border>
    <border>
      <left/>
      <right/>
      <top style="thin">
        <color rgb="FFFF0000"/>
      </top>
      <bottom style="double">
        <color rgb="FFFF0000"/>
      </bottom>
      <diagonal/>
    </border>
    <border>
      <left/>
      <right style="medium">
        <color rgb="FFFF0000"/>
      </right>
      <top style="thin">
        <color rgb="FFFF0000"/>
      </top>
      <bottom style="double">
        <color rgb="FFFF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44" fontId="4" fillId="2" borderId="0" xfId="1" applyFont="1" applyFill="1" applyAlignment="1">
      <alignment horizontal="center"/>
    </xf>
    <xf numFmtId="0" fontId="5" fillId="2" borderId="0" xfId="0" applyFont="1" applyFill="1" applyAlignment="1">
      <alignment vertical="top"/>
    </xf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wrapText="1"/>
    </xf>
    <xf numFmtId="44" fontId="4" fillId="3" borderId="1" xfId="1" applyFont="1" applyFill="1" applyBorder="1" applyAlignment="1">
      <alignment horizontal="center" wrapText="1"/>
    </xf>
    <xf numFmtId="0" fontId="4" fillId="2" borderId="0" xfId="0" applyFont="1" applyFill="1" applyAlignment="1">
      <alignment wrapText="1"/>
    </xf>
    <xf numFmtId="0" fontId="4" fillId="5" borderId="1" xfId="0" applyFont="1" applyFill="1" applyBorder="1" applyAlignment="1">
      <alignment horizontal="center" wrapText="1"/>
    </xf>
    <xf numFmtId="165" fontId="4" fillId="5" borderId="1" xfId="0" applyNumberFormat="1" applyFont="1" applyFill="1" applyBorder="1" applyAlignment="1">
      <alignment horizontal="center" wrapText="1"/>
    </xf>
    <xf numFmtId="1" fontId="4" fillId="5" borderId="1" xfId="0" applyNumberFormat="1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wrapText="1"/>
    </xf>
    <xf numFmtId="0" fontId="4" fillId="7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44" fontId="4" fillId="3" borderId="1" xfId="1" applyFont="1" applyFill="1" applyBorder="1" applyAlignment="1">
      <alignment horizontal="center"/>
    </xf>
    <xf numFmtId="44" fontId="3" fillId="2" borderId="1" xfId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 vertical="top" wrapText="1"/>
    </xf>
    <xf numFmtId="44" fontId="3" fillId="2" borderId="1" xfId="0" applyNumberFormat="1" applyFont="1" applyFill="1" applyBorder="1"/>
    <xf numFmtId="38" fontId="3" fillId="2" borderId="1" xfId="0" applyNumberFormat="1" applyFont="1" applyFill="1" applyBorder="1"/>
    <xf numFmtId="1" fontId="3" fillId="2" borderId="1" xfId="0" applyNumberFormat="1" applyFont="1" applyFill="1" applyBorder="1" applyAlignment="1">
      <alignment horizontal="center"/>
    </xf>
    <xf numFmtId="166" fontId="3" fillId="2" borderId="1" xfId="2" applyNumberFormat="1" applyFont="1" applyFill="1" applyBorder="1" applyAlignment="1">
      <alignment horizontal="center"/>
    </xf>
    <xf numFmtId="40" fontId="3" fillId="2" borderId="1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1" fontId="7" fillId="4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67" fontId="3" fillId="2" borderId="1" xfId="0" applyNumberFormat="1" applyFont="1" applyFill="1" applyBorder="1" applyAlignment="1">
      <alignment horizontal="center"/>
    </xf>
    <xf numFmtId="166" fontId="3" fillId="2" borderId="1" xfId="2" applyNumberFormat="1" applyFont="1" applyFill="1" applyBorder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44" fontId="9" fillId="2" borderId="0" xfId="1" applyFont="1" applyFill="1" applyAlignment="1">
      <alignment horizontal="center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164" fontId="8" fillId="2" borderId="0" xfId="0" applyNumberFormat="1" applyFont="1" applyFill="1"/>
    <xf numFmtId="165" fontId="8" fillId="2" borderId="0" xfId="0" applyNumberFormat="1" applyFont="1" applyFill="1"/>
    <xf numFmtId="38" fontId="8" fillId="2" borderId="0" xfId="0" applyNumberFormat="1" applyFont="1" applyFill="1"/>
    <xf numFmtId="44" fontId="11" fillId="2" borderId="0" xfId="1" applyFont="1" applyFill="1" applyAlignment="1">
      <alignment horizontal="center"/>
    </xf>
    <xf numFmtId="1" fontId="8" fillId="2" borderId="0" xfId="0" applyNumberFormat="1" applyFont="1" applyFill="1" applyAlignment="1">
      <alignment horizontal="center"/>
    </xf>
    <xf numFmtId="2" fontId="8" fillId="2" borderId="0" xfId="0" applyNumberFormat="1" applyFont="1" applyFill="1"/>
    <xf numFmtId="9" fontId="8" fillId="2" borderId="0" xfId="2" applyFont="1" applyFill="1" applyAlignment="1">
      <alignment horizontal="center"/>
    </xf>
    <xf numFmtId="9" fontId="9" fillId="2" borderId="0" xfId="2" applyFont="1" applyFill="1" applyAlignment="1">
      <alignment horizontal="center"/>
    </xf>
    <xf numFmtId="9" fontId="8" fillId="2" borderId="0" xfId="0" applyNumberFormat="1" applyFont="1" applyFill="1"/>
    <xf numFmtId="2" fontId="8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4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3" fontId="3" fillId="2" borderId="0" xfId="0" applyNumberFormat="1" applyFont="1" applyFill="1" applyAlignment="1">
      <alignment horizontal="center"/>
    </xf>
    <xf numFmtId="2" fontId="3" fillId="2" borderId="1" xfId="2" applyNumberFormat="1" applyFont="1" applyFill="1" applyBorder="1" applyAlignment="1">
      <alignment horizontal="center" vertical="center"/>
    </xf>
    <xf numFmtId="3" fontId="3" fillId="2" borderId="1" xfId="2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right"/>
    </xf>
    <xf numFmtId="9" fontId="3" fillId="2" borderId="0" xfId="2" applyNumberFormat="1" applyFont="1" applyFill="1" applyAlignment="1">
      <alignment horizontal="center"/>
    </xf>
    <xf numFmtId="3" fontId="3" fillId="2" borderId="0" xfId="0" applyNumberFormat="1" applyFont="1" applyFill="1"/>
    <xf numFmtId="44" fontId="4" fillId="8" borderId="1" xfId="1" applyFont="1" applyFill="1" applyBorder="1" applyAlignment="1">
      <alignment horizontal="center"/>
    </xf>
    <xf numFmtId="3" fontId="10" fillId="2" borderId="0" xfId="0" applyNumberFormat="1" applyFont="1" applyFill="1"/>
    <xf numFmtId="0" fontId="3" fillId="8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1" fontId="3" fillId="2" borderId="0" xfId="1" applyNumberFormat="1" applyFont="1" applyFill="1" applyAlignment="1">
      <alignment horizontal="center"/>
    </xf>
    <xf numFmtId="1" fontId="3" fillId="2" borderId="0" xfId="0" applyNumberFormat="1" applyFont="1" applyFill="1" applyAlignment="1">
      <alignment horizontal="center"/>
    </xf>
    <xf numFmtId="1" fontId="7" fillId="8" borderId="1" xfId="0" applyNumberFormat="1" applyFont="1" applyFill="1" applyBorder="1" applyAlignment="1">
      <alignment horizontal="center"/>
    </xf>
    <xf numFmtId="38" fontId="3" fillId="2" borderId="0" xfId="0" applyNumberFormat="1" applyFont="1" applyFill="1" applyAlignment="1">
      <alignment horizontal="center"/>
    </xf>
    <xf numFmtId="167" fontId="3" fillId="2" borderId="0" xfId="0" applyNumberFormat="1" applyFont="1" applyFill="1" applyAlignment="1">
      <alignment horizontal="center"/>
    </xf>
    <xf numFmtId="168" fontId="8" fillId="2" borderId="0" xfId="0" applyNumberFormat="1" applyFont="1" applyFill="1" applyAlignment="1">
      <alignment horizontal="center"/>
    </xf>
    <xf numFmtId="166" fontId="3" fillId="2" borderId="0" xfId="0" applyNumberFormat="1" applyFont="1" applyFill="1"/>
    <xf numFmtId="168" fontId="3" fillId="2" borderId="0" xfId="0" applyNumberFormat="1" applyFont="1" applyFill="1" applyAlignment="1">
      <alignment horizontal="center"/>
    </xf>
    <xf numFmtId="166" fontId="3" fillId="2" borderId="0" xfId="0" applyNumberFormat="1" applyFont="1" applyFill="1" applyAlignment="1">
      <alignment horizontal="center"/>
    </xf>
    <xf numFmtId="166" fontId="4" fillId="2" borderId="0" xfId="1" applyNumberFormat="1" applyFont="1" applyFill="1" applyAlignment="1">
      <alignment horizontal="center"/>
    </xf>
    <xf numFmtId="0" fontId="17" fillId="9" borderId="3" xfId="0" applyFont="1" applyFill="1" applyBorder="1" applyAlignment="1">
      <alignment horizontal="left" indent="1"/>
    </xf>
    <xf numFmtId="0" fontId="17" fillId="9" borderId="4" xfId="0" applyFont="1" applyFill="1" applyBorder="1" applyAlignment="1">
      <alignment horizontal="left" indent="1"/>
    </xf>
    <xf numFmtId="0" fontId="17" fillId="9" borderId="5" xfId="0" applyFont="1" applyFill="1" applyBorder="1" applyAlignment="1">
      <alignment horizontal="left" indent="1"/>
    </xf>
    <xf numFmtId="0" fontId="18" fillId="9" borderId="6" xfId="0" applyFont="1" applyFill="1" applyBorder="1" applyAlignment="1">
      <alignment horizontal="left" indent="1"/>
    </xf>
    <xf numFmtId="14" fontId="17" fillId="9" borderId="0" xfId="0" applyNumberFormat="1" applyFont="1" applyFill="1" applyBorder="1" applyAlignment="1">
      <alignment horizontal="left" indent="1"/>
    </xf>
    <xf numFmtId="0" fontId="17" fillId="9" borderId="0" xfId="0" applyFont="1" applyFill="1" applyBorder="1" applyAlignment="1">
      <alignment horizontal="left" indent="1"/>
    </xf>
    <xf numFmtId="3" fontId="18" fillId="9" borderId="0" xfId="0" applyNumberFormat="1" applyFont="1" applyFill="1" applyBorder="1" applyAlignment="1">
      <alignment horizontal="left" indent="1"/>
    </xf>
    <xf numFmtId="0" fontId="18" fillId="9" borderId="0" xfId="0" applyFont="1" applyFill="1" applyBorder="1" applyAlignment="1">
      <alignment horizontal="left" indent="1"/>
    </xf>
    <xf numFmtId="44" fontId="7" fillId="9" borderId="0" xfId="0" applyNumberFormat="1" applyFont="1" applyFill="1" applyBorder="1" applyAlignment="1">
      <alignment horizontal="left" indent="1"/>
    </xf>
    <xf numFmtId="0" fontId="17" fillId="9" borderId="7" xfId="0" applyFont="1" applyFill="1" applyBorder="1" applyAlignment="1">
      <alignment horizontal="left" indent="1"/>
    </xf>
    <xf numFmtId="0" fontId="17" fillId="9" borderId="6" xfId="0" applyFont="1" applyFill="1" applyBorder="1" applyAlignment="1">
      <alignment horizontal="left" indent="1"/>
    </xf>
    <xf numFmtId="0" fontId="17" fillId="9" borderId="8" xfId="0" applyFont="1" applyFill="1" applyBorder="1" applyAlignment="1">
      <alignment horizontal="left" indent="1"/>
    </xf>
    <xf numFmtId="0" fontId="17" fillId="9" borderId="9" xfId="0" applyFont="1" applyFill="1" applyBorder="1" applyAlignment="1">
      <alignment horizontal="left" indent="1"/>
    </xf>
    <xf numFmtId="0" fontId="17" fillId="9" borderId="10" xfId="0" applyFont="1" applyFill="1" applyBorder="1" applyAlignment="1">
      <alignment horizontal="left" indent="1"/>
    </xf>
    <xf numFmtId="0" fontId="20" fillId="10" borderId="11" xfId="0" applyFont="1" applyFill="1" applyBorder="1" applyAlignment="1">
      <alignment horizontal="left" vertical="center" indent="2"/>
    </xf>
    <xf numFmtId="0" fontId="21" fillId="10" borderId="12" xfId="0" applyFont="1" applyFill="1" applyBorder="1" applyAlignment="1">
      <alignment horizontal="left" vertical="center" indent="1"/>
    </xf>
    <xf numFmtId="0" fontId="20" fillId="10" borderId="12" xfId="0" applyFont="1" applyFill="1" applyBorder="1" applyAlignment="1">
      <alignment horizontal="left" vertical="center" indent="1"/>
    </xf>
    <xf numFmtId="0" fontId="21" fillId="10" borderId="13" xfId="0" applyFont="1" applyFill="1" applyBorder="1" applyAlignment="1">
      <alignment horizontal="left" vertical="center" indent="1"/>
    </xf>
    <xf numFmtId="169" fontId="7" fillId="9" borderId="0" xfId="0" applyNumberFormat="1" applyFont="1" applyFill="1" applyBorder="1" applyAlignment="1">
      <alignment horizontal="left" indent="1"/>
    </xf>
    <xf numFmtId="4" fontId="20" fillId="10" borderId="12" xfId="0" applyNumberFormat="1" applyFont="1" applyFill="1" applyBorder="1" applyAlignment="1">
      <alignment horizontal="left" vertical="center" indent="1"/>
    </xf>
    <xf numFmtId="164" fontId="20" fillId="10" borderId="12" xfId="0" applyNumberFormat="1" applyFont="1" applyFill="1" applyBorder="1" applyAlignment="1">
      <alignment horizontal="left" vertical="center" indent="1"/>
    </xf>
    <xf numFmtId="0" fontId="19" fillId="2" borderId="0" xfId="0" applyFont="1" applyFill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99FF"/>
      <color rgb="FFFFF901"/>
      <color rgb="FF0000FF"/>
      <color rgb="FFE3DE00"/>
      <color rgb="FFFFFFCC"/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2000" baseline="0"/>
              <a:t>Wyckford Commons </a:t>
            </a:r>
            <a:r>
              <a:rPr lang="en-US" sz="2000"/>
              <a:t>- Water/Sewer Expense (CCF's used)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5214066601510748E-2"/>
          <c:y val="8.8399692860625309E-2"/>
          <c:w val="0.91656032343615468"/>
          <c:h val="0.743605877335700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'Wyckford '!$C$34</c:f>
              <c:strCache>
                <c:ptCount val="1"/>
                <c:pt idx="0">
                  <c:v>Bill Total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E2D1-468E-9B93-D6C4FBC9B880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E2D1-468E-9B93-D6C4FBC9B880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E2D1-468E-9B93-D6C4FBC9B880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E2D1-468E-9B93-D6C4FBC9B880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E2D1-468E-9B93-D6C4FBC9B88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E2D1-468E-9B93-D6C4FBC9B880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E2D1-468E-9B93-D6C4FBC9B880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E2D1-468E-9B93-D6C4FBC9B880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E2D1-468E-9B93-D6C4FBC9B88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E2D1-468E-9B93-D6C4FBC9B88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E2D1-468E-9B93-D6C4FBC9B88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E2D1-468E-9B93-D6C4FBC9B880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E2D1-468E-9B93-D6C4FBC9B880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E2D1-468E-9B93-D6C4FBC9B880}"/>
              </c:ext>
            </c:extLst>
          </c:dPt>
          <c:dPt>
            <c:idx val="2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F1A-4DE2-A3F1-55E40E2C8F8A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AA7-4711-A0A8-5A460576BCEE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AA7-4711-A0A8-5A460576BCEE}"/>
              </c:ext>
            </c:extLst>
          </c:dPt>
          <c:dLbls>
            <c:dLbl>
              <c:idx val="18"/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100"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D31-4852-8D96-6590A9A24154}"/>
                </c:ext>
              </c:extLst>
            </c:dLbl>
            <c:dLbl>
              <c:idx val="19"/>
              <c:numFmt formatCode="&quot;$&quot;#,##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100"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AD31-4852-8D96-6590A9A24154}"/>
                </c:ext>
              </c:extLst>
            </c:dLbl>
            <c:dLbl>
              <c:idx val="22"/>
              <c:layout>
                <c:manualLayout>
                  <c:x val="-2.5952527582053411E-3"/>
                  <c:y val="-9.46404334964624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AA7-4711-A0A8-5A460576BC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bg1"/>
                      </a:solidFill>
                    </a:ln>
                  </c:spPr>
                </c15:leaderLines>
              </c:ext>
            </c:extLst>
          </c:dLbls>
          <c:cat>
            <c:numRef>
              <c:f>'Wyckford '!$D$33:$AD$33</c:f>
              <c:numCache>
                <c:formatCode>[$-409]mmm\-yy;@</c:formatCode>
                <c:ptCount val="27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  <c:pt idx="9">
                  <c:v>43617</c:v>
                </c:pt>
                <c:pt idx="10">
                  <c:v>43647</c:v>
                </c:pt>
                <c:pt idx="11">
                  <c:v>43678</c:v>
                </c:pt>
                <c:pt idx="12">
                  <c:v>43709</c:v>
                </c:pt>
                <c:pt idx="13">
                  <c:v>43739</c:v>
                </c:pt>
                <c:pt idx="14">
                  <c:v>43770</c:v>
                </c:pt>
                <c:pt idx="15">
                  <c:v>43800</c:v>
                </c:pt>
                <c:pt idx="16">
                  <c:v>43831</c:v>
                </c:pt>
                <c:pt idx="17">
                  <c:v>43862</c:v>
                </c:pt>
                <c:pt idx="18">
                  <c:v>43891</c:v>
                </c:pt>
                <c:pt idx="19">
                  <c:v>43922</c:v>
                </c:pt>
                <c:pt idx="20">
                  <c:v>43952</c:v>
                </c:pt>
                <c:pt idx="21">
                  <c:v>43983</c:v>
                </c:pt>
                <c:pt idx="22">
                  <c:v>44013</c:v>
                </c:pt>
                <c:pt idx="23">
                  <c:v>44044</c:v>
                </c:pt>
                <c:pt idx="24">
                  <c:v>44075</c:v>
                </c:pt>
                <c:pt idx="25">
                  <c:v>44105</c:v>
                </c:pt>
                <c:pt idx="26">
                  <c:v>44136</c:v>
                </c:pt>
              </c:numCache>
            </c:numRef>
          </c:cat>
          <c:val>
            <c:numRef>
              <c:f>'Wyckford '!$D$34:$AD$34</c:f>
              <c:numCache>
                <c:formatCode>_("$"* #,##0_);_("$"* \(#,##0\);_("$"* "-"??_);_(@_)</c:formatCode>
                <c:ptCount val="27"/>
                <c:pt idx="0">
                  <c:v>10969.29</c:v>
                </c:pt>
                <c:pt idx="1">
                  <c:v>25696.89</c:v>
                </c:pt>
                <c:pt idx="2">
                  <c:v>25705.31</c:v>
                </c:pt>
                <c:pt idx="3">
                  <c:v>23210.639999999999</c:v>
                </c:pt>
                <c:pt idx="4">
                  <c:v>18894.75</c:v>
                </c:pt>
                <c:pt idx="5">
                  <c:v>18809.38</c:v>
                </c:pt>
                <c:pt idx="6">
                  <c:v>18976.04</c:v>
                </c:pt>
                <c:pt idx="7">
                  <c:v>17976.04</c:v>
                </c:pt>
                <c:pt idx="8">
                  <c:v>19695.560000000001</c:v>
                </c:pt>
                <c:pt idx="9">
                  <c:v>17935.39</c:v>
                </c:pt>
                <c:pt idx="10">
                  <c:v>17898.490000000002</c:v>
                </c:pt>
                <c:pt idx="11">
                  <c:v>21386.82</c:v>
                </c:pt>
                <c:pt idx="12">
                  <c:v>16880.55</c:v>
                </c:pt>
                <c:pt idx="13">
                  <c:v>17886.810000000001</c:v>
                </c:pt>
                <c:pt idx="14">
                  <c:v>9917.25</c:v>
                </c:pt>
                <c:pt idx="15">
                  <c:v>10203.950000000001</c:v>
                </c:pt>
                <c:pt idx="16">
                  <c:v>9806.56</c:v>
                </c:pt>
                <c:pt idx="17">
                  <c:v>11056</c:v>
                </c:pt>
                <c:pt idx="18">
                  <c:v>11640.88</c:v>
                </c:pt>
                <c:pt idx="19">
                  <c:v>13476.58</c:v>
                </c:pt>
                <c:pt idx="20">
                  <c:v>13339.57</c:v>
                </c:pt>
                <c:pt idx="21">
                  <c:v>18325.52</c:v>
                </c:pt>
                <c:pt idx="22">
                  <c:v>5242.26</c:v>
                </c:pt>
                <c:pt idx="23">
                  <c:v>20088.919999999998</c:v>
                </c:pt>
                <c:pt idx="24">
                  <c:v>10872.19</c:v>
                </c:pt>
                <c:pt idx="25">
                  <c:v>11180.42</c:v>
                </c:pt>
                <c:pt idx="26">
                  <c:v>12489.38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31-4852-8D96-6590A9A24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8665216"/>
        <c:axId val="118666752"/>
      </c:bar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665216"/>
        <c:axId val="118666752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'Wyckford '!$C$36</c15:sqref>
                        </c15:formulaRef>
                      </c:ext>
                    </c:extLst>
                    <c:strCache>
                      <c:ptCount val="1"/>
                      <c:pt idx="0">
                        <c:v>Cost per Unit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'Wyckford '!$D$33:$AD$33</c15:sqref>
                        </c15:formulaRef>
                      </c:ext>
                    </c:extLst>
                    <c:numCache>
                      <c:formatCode>[$-409]mmm\-yy;@</c:formatCode>
                      <c:ptCount val="27"/>
                      <c:pt idx="0">
                        <c:v>43344</c:v>
                      </c:pt>
                      <c:pt idx="1">
                        <c:v>43374</c:v>
                      </c:pt>
                      <c:pt idx="2">
                        <c:v>43405</c:v>
                      </c:pt>
                      <c:pt idx="3">
                        <c:v>43435</c:v>
                      </c:pt>
                      <c:pt idx="4">
                        <c:v>43466</c:v>
                      </c:pt>
                      <c:pt idx="5">
                        <c:v>43497</c:v>
                      </c:pt>
                      <c:pt idx="6">
                        <c:v>43525</c:v>
                      </c:pt>
                      <c:pt idx="7">
                        <c:v>43556</c:v>
                      </c:pt>
                      <c:pt idx="8">
                        <c:v>43586</c:v>
                      </c:pt>
                      <c:pt idx="9">
                        <c:v>43617</c:v>
                      </c:pt>
                      <c:pt idx="10">
                        <c:v>43647</c:v>
                      </c:pt>
                      <c:pt idx="11">
                        <c:v>43678</c:v>
                      </c:pt>
                      <c:pt idx="12">
                        <c:v>43709</c:v>
                      </c:pt>
                      <c:pt idx="13">
                        <c:v>43739</c:v>
                      </c:pt>
                      <c:pt idx="14">
                        <c:v>43770</c:v>
                      </c:pt>
                      <c:pt idx="15">
                        <c:v>43800</c:v>
                      </c:pt>
                      <c:pt idx="16">
                        <c:v>43831</c:v>
                      </c:pt>
                      <c:pt idx="17">
                        <c:v>43862</c:v>
                      </c:pt>
                      <c:pt idx="18">
                        <c:v>43891</c:v>
                      </c:pt>
                      <c:pt idx="19">
                        <c:v>43922</c:v>
                      </c:pt>
                      <c:pt idx="20">
                        <c:v>43952</c:v>
                      </c:pt>
                      <c:pt idx="21">
                        <c:v>43983</c:v>
                      </c:pt>
                      <c:pt idx="22">
                        <c:v>44013</c:v>
                      </c:pt>
                      <c:pt idx="23">
                        <c:v>44044</c:v>
                      </c:pt>
                      <c:pt idx="24">
                        <c:v>44075</c:v>
                      </c:pt>
                      <c:pt idx="25">
                        <c:v>44105</c:v>
                      </c:pt>
                      <c:pt idx="26">
                        <c:v>44136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'Wyckford '!$D$36:$AD$36</c15:sqref>
                        </c15:formulaRef>
                      </c:ext>
                    </c:extLst>
                    <c:numCache>
                      <c:formatCode>_("$"* #,##0_);_("$"* \(#,##0\);_("$"* "-"??_);_(@_)</c:formatCode>
                      <c:ptCount val="27"/>
                      <c:pt idx="0">
                        <c:v>44.956106557377055</c:v>
                      </c:pt>
                      <c:pt idx="1">
                        <c:v>110.28708154506438</c:v>
                      </c:pt>
                      <c:pt idx="2">
                        <c:v>121.82611374407584</c:v>
                      </c:pt>
                      <c:pt idx="3">
                        <c:v>123.46085106382978</c:v>
                      </c:pt>
                      <c:pt idx="4">
                        <c:v>107.97</c:v>
                      </c:pt>
                      <c:pt idx="5">
                        <c:v>116.82844720496895</c:v>
                      </c:pt>
                      <c:pt idx="6">
                        <c:v>112.95261904761905</c:v>
                      </c:pt>
                      <c:pt idx="7">
                        <c:v>105.74141176470589</c:v>
                      </c:pt>
                      <c:pt idx="8">
                        <c:v>109.41977777777778</c:v>
                      </c:pt>
                      <c:pt idx="9">
                        <c:v>95.911176470588231</c:v>
                      </c:pt>
                      <c:pt idx="10">
                        <c:v>91.787128205128212</c:v>
                      </c:pt>
                      <c:pt idx="11">
                        <c:v>113.75968085106383</c:v>
                      </c:pt>
                      <c:pt idx="12">
                        <c:v>92.750274725274721</c:v>
                      </c:pt>
                      <c:pt idx="13">
                        <c:v>94.639206349206361</c:v>
                      </c:pt>
                      <c:pt idx="14">
                        <c:v>50.857692307692311</c:v>
                      </c:pt>
                      <c:pt idx="15">
                        <c:v>49.775365853658542</c:v>
                      </c:pt>
                      <c:pt idx="16">
                        <c:v>45.19</c:v>
                      </c:pt>
                      <c:pt idx="17">
                        <c:v>48.49</c:v>
                      </c:pt>
                      <c:pt idx="18">
                        <c:v>50.61</c:v>
                      </c:pt>
                      <c:pt idx="19">
                        <c:v>57.104152542372901</c:v>
                      </c:pt>
                      <c:pt idx="20">
                        <c:v>56.29</c:v>
                      </c:pt>
                      <c:pt idx="21">
                        <c:v>76.680000000000007</c:v>
                      </c:pt>
                      <c:pt idx="22">
                        <c:v>22.026302521008404</c:v>
                      </c:pt>
                      <c:pt idx="23">
                        <c:v>84.054058577405854</c:v>
                      </c:pt>
                      <c:pt idx="24">
                        <c:v>45.490334728033474</c:v>
                      </c:pt>
                      <c:pt idx="25">
                        <c:v>47.576255319148935</c:v>
                      </c:pt>
                      <c:pt idx="26">
                        <c:v>52.256820083682008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AD31-4852-8D96-6590A9A24154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1"/>
          <c:order val="1"/>
          <c:tx>
            <c:strRef>
              <c:f>'Wyckford '!$C$35</c:f>
              <c:strCache>
                <c:ptCount val="1"/>
                <c:pt idx="0">
                  <c:v>CCF Used </c:v>
                </c:pt>
              </c:strCache>
            </c:strRef>
          </c:tx>
          <c:spPr>
            <a:ln w="57150">
              <a:solidFill>
                <a:srgbClr val="FFFF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11"/>
              <c:layout>
                <c:manualLayout>
                  <c:x val="-1.9955313970749664E-2"/>
                  <c:y val="5.42907028993686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2D1-468E-9B93-D6C4FBC9B880}"/>
                </c:ext>
              </c:extLst>
            </c:dLbl>
            <c:dLbl>
              <c:idx val="13"/>
              <c:layout>
                <c:manualLayout>
                  <c:x val="-1.9955313970749664E-2"/>
                  <c:y val="7.11806487767339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2D1-468E-9B93-D6C4FBC9B880}"/>
                </c:ext>
              </c:extLst>
            </c:dLbl>
            <c:dLbl>
              <c:idx val="21"/>
              <c:layout>
                <c:manualLayout>
                  <c:x val="-2.0820398223484905E-2"/>
                  <c:y val="-2.17140535487755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59-449F-A5C5-516F70A9B8D8}"/>
                </c:ext>
              </c:extLst>
            </c:dLbl>
            <c:dLbl>
              <c:idx val="22"/>
              <c:layout>
                <c:manualLayout>
                  <c:x val="1.8967823702096044E-3"/>
                  <c:y val="-1.74915670794341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AA7-4711-A0A8-5A460576BCEE}"/>
                </c:ext>
              </c:extLst>
            </c:dLbl>
            <c:dLbl>
              <c:idx val="23"/>
              <c:layout>
                <c:manualLayout>
                  <c:x val="-1.9955313970749664E-2"/>
                  <c:y val="-1.96028103141048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59-449F-A5C5-516F70A9B8D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>
                    <a:solidFill>
                      <a:srgbClr val="FFFF00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'Wyckford '!$D$33:$AD$33</c:f>
              <c:numCache>
                <c:formatCode>[$-409]mmm\-yy;@</c:formatCode>
                <c:ptCount val="27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  <c:pt idx="9">
                  <c:v>43617</c:v>
                </c:pt>
                <c:pt idx="10">
                  <c:v>43647</c:v>
                </c:pt>
                <c:pt idx="11">
                  <c:v>43678</c:v>
                </c:pt>
                <c:pt idx="12">
                  <c:v>43709</c:v>
                </c:pt>
                <c:pt idx="13">
                  <c:v>43739</c:v>
                </c:pt>
                <c:pt idx="14">
                  <c:v>43770</c:v>
                </c:pt>
                <c:pt idx="15">
                  <c:v>43800</c:v>
                </c:pt>
                <c:pt idx="16">
                  <c:v>43831</c:v>
                </c:pt>
                <c:pt idx="17">
                  <c:v>43862</c:v>
                </c:pt>
                <c:pt idx="18">
                  <c:v>43891</c:v>
                </c:pt>
                <c:pt idx="19">
                  <c:v>43922</c:v>
                </c:pt>
                <c:pt idx="20">
                  <c:v>43952</c:v>
                </c:pt>
                <c:pt idx="21">
                  <c:v>43983</c:v>
                </c:pt>
                <c:pt idx="22">
                  <c:v>44013</c:v>
                </c:pt>
                <c:pt idx="23">
                  <c:v>44044</c:v>
                </c:pt>
                <c:pt idx="24">
                  <c:v>44075</c:v>
                </c:pt>
                <c:pt idx="25">
                  <c:v>44105</c:v>
                </c:pt>
                <c:pt idx="26">
                  <c:v>44136</c:v>
                </c:pt>
              </c:numCache>
            </c:numRef>
          </c:cat>
          <c:val>
            <c:numRef>
              <c:f>'Wyckford '!$D$35:$AD$35</c:f>
              <c:numCache>
                <c:formatCode>#,##0.0_);[Red]\(#,##0.0\)</c:formatCode>
                <c:ptCount val="27"/>
                <c:pt idx="0">
                  <c:v>1218</c:v>
                </c:pt>
                <c:pt idx="1">
                  <c:v>2989</c:v>
                </c:pt>
                <c:pt idx="2">
                  <c:v>3034.5</c:v>
                </c:pt>
                <c:pt idx="3">
                  <c:v>2581.5</c:v>
                </c:pt>
                <c:pt idx="4">
                  <c:v>2113</c:v>
                </c:pt>
                <c:pt idx="5">
                  <c:v>2102.5</c:v>
                </c:pt>
                <c:pt idx="6">
                  <c:v>2123</c:v>
                </c:pt>
                <c:pt idx="7">
                  <c:v>2000</c:v>
                </c:pt>
                <c:pt idx="8">
                  <c:v>2211.5</c:v>
                </c:pt>
                <c:pt idx="9">
                  <c:v>1995</c:v>
                </c:pt>
                <c:pt idx="10">
                  <c:v>2043.5</c:v>
                </c:pt>
                <c:pt idx="11">
                  <c:v>2250</c:v>
                </c:pt>
                <c:pt idx="12">
                  <c:v>1735</c:v>
                </c:pt>
                <c:pt idx="13">
                  <c:v>1850</c:v>
                </c:pt>
                <c:pt idx="14">
                  <c:v>945</c:v>
                </c:pt>
                <c:pt idx="15">
                  <c:v>984.5</c:v>
                </c:pt>
                <c:pt idx="16">
                  <c:v>943.7</c:v>
                </c:pt>
                <c:pt idx="17">
                  <c:v>1085</c:v>
                </c:pt>
                <c:pt idx="18" formatCode="#,##0_);[Red]\(#,##0\)">
                  <c:v>1146.5</c:v>
                </c:pt>
                <c:pt idx="19" formatCode="#,##0_);[Red]\(#,##0\)">
                  <c:v>1358.2</c:v>
                </c:pt>
                <c:pt idx="20" formatCode="#,##0_);[Red]\(#,##0\)">
                  <c:v>1342.4</c:v>
                </c:pt>
                <c:pt idx="21" formatCode="#,##0_);[Red]\(#,##0\)">
                  <c:v>1917.4</c:v>
                </c:pt>
                <c:pt idx="22" formatCode="#,##0_);[Red]\(#,##0\)">
                  <c:v>450</c:v>
                </c:pt>
                <c:pt idx="23" formatCode="#,##0_);[Red]\(#,##0\)">
                  <c:v>2134.1999999999998</c:v>
                </c:pt>
                <c:pt idx="24" formatCode="#,##0_);[Red]\(#,##0\)">
                  <c:v>1062.5</c:v>
                </c:pt>
                <c:pt idx="25" formatCode="#,##0_);[Red]\(#,##0\)">
                  <c:v>1056.3000000000002</c:v>
                </c:pt>
                <c:pt idx="26" formatCode="#,##0_);[Red]\(#,##0\)">
                  <c:v>1204.0999999999999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31-4852-8D96-6590A9A24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118912"/>
        <c:axId val="118668288"/>
      </c:lineChart>
      <c:dateAx>
        <c:axId val="118665216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666752"/>
        <c:crosses val="autoZero"/>
        <c:auto val="1"/>
        <c:lblOffset val="100"/>
        <c:baseTimeUnit val="months"/>
      </c:dateAx>
      <c:valAx>
        <c:axId val="118666752"/>
        <c:scaling>
          <c:orientation val="minMax"/>
          <c:max val="28000"/>
          <c:min val="300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665216"/>
        <c:crosses val="autoZero"/>
        <c:crossBetween val="between"/>
        <c:majorUnit val="3000"/>
        <c:minorUnit val="600"/>
      </c:valAx>
      <c:valAx>
        <c:axId val="118668288"/>
        <c:scaling>
          <c:orientation val="minMax"/>
          <c:max val="3800"/>
          <c:min val="400"/>
        </c:scaling>
        <c:delete val="0"/>
        <c:axPos val="r"/>
        <c:numFmt formatCode="#,##0_);[Red]\(#,##0\)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solidFill>
                  <a:schemeClr val="bg1"/>
                </a:solidFill>
              </a:defRPr>
            </a:pPr>
            <a:endParaRPr lang="en-US"/>
          </a:p>
        </c:txPr>
        <c:crossAx val="122118912"/>
        <c:crosses val="max"/>
        <c:crossBetween val="between"/>
      </c:valAx>
      <c:dateAx>
        <c:axId val="122118912"/>
        <c:scaling>
          <c:orientation val="minMax"/>
        </c:scaling>
        <c:delete val="1"/>
        <c:axPos val="b"/>
        <c:numFmt formatCode="[$-409]mmm\-yy;@" sourceLinked="1"/>
        <c:majorTickMark val="out"/>
        <c:minorTickMark val="none"/>
        <c:tickLblPos val="nextTo"/>
        <c:crossAx val="11866828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25" r="0.25" t="0.75" header="0.3" footer="0.3"/>
    <c:pageSetup paperSize="5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2000"/>
              <a:t>Water/Sewer Expense</a:t>
            </a:r>
            <a:r>
              <a:rPr lang="en-US" sz="2000" baseline="0"/>
              <a:t> vs. Occupancy </a:t>
            </a:r>
            <a:endParaRPr lang="en-US" sz="2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2954339788126086E-2"/>
          <c:y val="0.10797472745224695"/>
          <c:w val="0.92212995621116989"/>
          <c:h val="0.71730704043916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'Wyckford '!$B$63</c:f>
              <c:strCache>
                <c:ptCount val="1"/>
                <c:pt idx="0">
                  <c:v>Cost Per Occupied Unit </c:v>
                </c:pt>
              </c:strCache>
            </c:strRef>
          </c:tx>
          <c:spPr>
            <a:solidFill>
              <a:srgbClr val="FFFF99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21"/>
            <c:invertIfNegative val="0"/>
            <c:bubble3D val="0"/>
            <c:spPr>
              <a:solidFill>
                <a:srgbClr val="FFFF99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205-4069-B428-BE5C96FFB109}"/>
              </c:ext>
            </c:extLst>
          </c:dPt>
          <c:dPt>
            <c:idx val="22"/>
            <c:invertIfNegative val="0"/>
            <c:bubble3D val="0"/>
            <c:spPr>
              <a:solidFill>
                <a:srgbClr val="FFFF99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B5A-4A39-A3F0-15FDEC145A07}"/>
              </c:ext>
            </c:extLst>
          </c:dPt>
          <c:dPt>
            <c:idx val="23"/>
            <c:invertIfNegative val="0"/>
            <c:bubble3D val="0"/>
            <c:spPr>
              <a:solidFill>
                <a:srgbClr val="FFFF99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3B5A-4A39-A3F0-15FDEC145A07}"/>
              </c:ext>
            </c:extLst>
          </c:dPt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rgbClr val="FFFF9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'Wyckford '!$C$62:$AC$62</c:f>
              <c:numCache>
                <c:formatCode>[$-409]mmm\-yy;@</c:formatCode>
                <c:ptCount val="27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  <c:pt idx="9">
                  <c:v>43617</c:v>
                </c:pt>
                <c:pt idx="10">
                  <c:v>43647</c:v>
                </c:pt>
                <c:pt idx="11">
                  <c:v>43678</c:v>
                </c:pt>
                <c:pt idx="12">
                  <c:v>43709</c:v>
                </c:pt>
                <c:pt idx="13">
                  <c:v>43739</c:v>
                </c:pt>
                <c:pt idx="14">
                  <c:v>43770</c:v>
                </c:pt>
                <c:pt idx="15">
                  <c:v>43800</c:v>
                </c:pt>
                <c:pt idx="16">
                  <c:v>43831</c:v>
                </c:pt>
                <c:pt idx="17">
                  <c:v>43862</c:v>
                </c:pt>
                <c:pt idx="18">
                  <c:v>43891</c:v>
                </c:pt>
                <c:pt idx="19">
                  <c:v>43922</c:v>
                </c:pt>
                <c:pt idx="20">
                  <c:v>43952</c:v>
                </c:pt>
                <c:pt idx="21">
                  <c:v>43983</c:v>
                </c:pt>
                <c:pt idx="22">
                  <c:v>44013</c:v>
                </c:pt>
                <c:pt idx="23">
                  <c:v>44044</c:v>
                </c:pt>
                <c:pt idx="24">
                  <c:v>44075</c:v>
                </c:pt>
                <c:pt idx="25">
                  <c:v>44105</c:v>
                </c:pt>
                <c:pt idx="26">
                  <c:v>44136</c:v>
                </c:pt>
              </c:numCache>
            </c:numRef>
          </c:cat>
          <c:val>
            <c:numRef>
              <c:f>'Wyckford '!$C$63:$AC$63</c:f>
              <c:numCache>
                <c:formatCode>0</c:formatCode>
                <c:ptCount val="27"/>
                <c:pt idx="0">
                  <c:v>44.956106557377055</c:v>
                </c:pt>
                <c:pt idx="1">
                  <c:v>110.28708154506438</c:v>
                </c:pt>
                <c:pt idx="2">
                  <c:v>121.82611374407584</c:v>
                </c:pt>
                <c:pt idx="3">
                  <c:v>123.46085106382978</c:v>
                </c:pt>
                <c:pt idx="4">
                  <c:v>107.97</c:v>
                </c:pt>
                <c:pt idx="5">
                  <c:v>116.82844720496895</c:v>
                </c:pt>
                <c:pt idx="6">
                  <c:v>112.95261904761905</c:v>
                </c:pt>
                <c:pt idx="7">
                  <c:v>105.74141176470589</c:v>
                </c:pt>
                <c:pt idx="8">
                  <c:v>109.41977777777778</c:v>
                </c:pt>
                <c:pt idx="9">
                  <c:v>95.911176470588231</c:v>
                </c:pt>
                <c:pt idx="10">
                  <c:v>91.787128205128212</c:v>
                </c:pt>
                <c:pt idx="11">
                  <c:v>113.75968085106383</c:v>
                </c:pt>
                <c:pt idx="12">
                  <c:v>92.750274725274721</c:v>
                </c:pt>
                <c:pt idx="13">
                  <c:v>94.639206349206361</c:v>
                </c:pt>
                <c:pt idx="14">
                  <c:v>50.857692307692311</c:v>
                </c:pt>
                <c:pt idx="15">
                  <c:v>49.775365853658542</c:v>
                </c:pt>
                <c:pt idx="16">
                  <c:v>45.19</c:v>
                </c:pt>
                <c:pt idx="17">
                  <c:v>48.49</c:v>
                </c:pt>
                <c:pt idx="18">
                  <c:v>50.61</c:v>
                </c:pt>
                <c:pt idx="19">
                  <c:v>57.10415254237288</c:v>
                </c:pt>
                <c:pt idx="20" formatCode="0.00">
                  <c:v>56.285105485232066</c:v>
                </c:pt>
                <c:pt idx="21" formatCode="0.00">
                  <c:v>76.675815899581593</c:v>
                </c:pt>
                <c:pt idx="22" formatCode="0.00">
                  <c:v>22.026302521008404</c:v>
                </c:pt>
                <c:pt idx="23" formatCode="0.00">
                  <c:v>84.054058577405854</c:v>
                </c:pt>
                <c:pt idx="24" formatCode="0.00">
                  <c:v>45.490334728033474</c:v>
                </c:pt>
                <c:pt idx="25" formatCode="0.00">
                  <c:v>47.576255319148935</c:v>
                </c:pt>
                <c:pt idx="26" formatCode="0.00">
                  <c:v>52.256820083682008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EF-4E3F-BFC7-65924629CA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21648256"/>
        <c:axId val="121649792"/>
      </c:barChart>
      <c:lineChart>
        <c:grouping val="standard"/>
        <c:varyColors val="0"/>
        <c:ser>
          <c:idx val="1"/>
          <c:order val="1"/>
          <c:tx>
            <c:strRef>
              <c:f>'Wyckford '!$B$64</c:f>
              <c:strCache>
                <c:ptCount val="1"/>
                <c:pt idx="0">
                  <c:v>Occupancy </c:v>
                </c:pt>
              </c:strCache>
            </c:strRef>
          </c:tx>
          <c:spPr>
            <a:ln w="34925" cap="rnd">
              <a:solidFill>
                <a:srgbClr val="00B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'Wyckford '!$C$62:$AC$62</c:f>
              <c:numCache>
                <c:formatCode>[$-409]mmm\-yy;@</c:formatCode>
                <c:ptCount val="27"/>
                <c:pt idx="0">
                  <c:v>43344</c:v>
                </c:pt>
                <c:pt idx="1">
                  <c:v>43374</c:v>
                </c:pt>
                <c:pt idx="2">
                  <c:v>43405</c:v>
                </c:pt>
                <c:pt idx="3">
                  <c:v>43435</c:v>
                </c:pt>
                <c:pt idx="4">
                  <c:v>43466</c:v>
                </c:pt>
                <c:pt idx="5">
                  <c:v>43497</c:v>
                </c:pt>
                <c:pt idx="6">
                  <c:v>43525</c:v>
                </c:pt>
                <c:pt idx="7">
                  <c:v>43556</c:v>
                </c:pt>
                <c:pt idx="8">
                  <c:v>43586</c:v>
                </c:pt>
                <c:pt idx="9">
                  <c:v>43617</c:v>
                </c:pt>
                <c:pt idx="10">
                  <c:v>43647</c:v>
                </c:pt>
                <c:pt idx="11">
                  <c:v>43678</c:v>
                </c:pt>
                <c:pt idx="12">
                  <c:v>43709</c:v>
                </c:pt>
                <c:pt idx="13">
                  <c:v>43739</c:v>
                </c:pt>
                <c:pt idx="14">
                  <c:v>43770</c:v>
                </c:pt>
                <c:pt idx="15">
                  <c:v>43800</c:v>
                </c:pt>
                <c:pt idx="16">
                  <c:v>43831</c:v>
                </c:pt>
                <c:pt idx="17">
                  <c:v>43862</c:v>
                </c:pt>
                <c:pt idx="18">
                  <c:v>43891</c:v>
                </c:pt>
                <c:pt idx="19">
                  <c:v>43922</c:v>
                </c:pt>
                <c:pt idx="20">
                  <c:v>43952</c:v>
                </c:pt>
                <c:pt idx="21">
                  <c:v>43983</c:v>
                </c:pt>
                <c:pt idx="22">
                  <c:v>44013</c:v>
                </c:pt>
                <c:pt idx="23">
                  <c:v>44044</c:v>
                </c:pt>
                <c:pt idx="24">
                  <c:v>44075</c:v>
                </c:pt>
                <c:pt idx="25">
                  <c:v>44105</c:v>
                </c:pt>
                <c:pt idx="26">
                  <c:v>44136</c:v>
                </c:pt>
              </c:numCache>
            </c:numRef>
          </c:cat>
          <c:val>
            <c:numRef>
              <c:f>'Wyckford '!$C$64:$AC$64</c:f>
              <c:numCache>
                <c:formatCode>0%</c:formatCode>
                <c:ptCount val="27"/>
                <c:pt idx="0">
                  <c:v>0.9838709677419355</c:v>
                </c:pt>
                <c:pt idx="1">
                  <c:v>0.93951612903225812</c:v>
                </c:pt>
                <c:pt idx="2">
                  <c:v>0.85080645161290325</c:v>
                </c:pt>
                <c:pt idx="3">
                  <c:v>0.75806451612903225</c:v>
                </c:pt>
                <c:pt idx="4">
                  <c:v>0.70564516129032262</c:v>
                </c:pt>
                <c:pt idx="5">
                  <c:v>0.64919354838709675</c:v>
                </c:pt>
                <c:pt idx="6">
                  <c:v>0.67741935483870963</c:v>
                </c:pt>
                <c:pt idx="7">
                  <c:v>0.68548387096774188</c:v>
                </c:pt>
                <c:pt idx="8">
                  <c:v>0.72580645161290325</c:v>
                </c:pt>
                <c:pt idx="9">
                  <c:v>0.75403225806451613</c:v>
                </c:pt>
                <c:pt idx="10">
                  <c:v>0.78629032258064513</c:v>
                </c:pt>
                <c:pt idx="11">
                  <c:v>0.75806451612903225</c:v>
                </c:pt>
                <c:pt idx="12">
                  <c:v>0.7338709677419355</c:v>
                </c:pt>
                <c:pt idx="13">
                  <c:v>0.76209677419354838</c:v>
                </c:pt>
                <c:pt idx="14">
                  <c:v>0.78629032258064513</c:v>
                </c:pt>
                <c:pt idx="15">
                  <c:v>0.82661290322580649</c:v>
                </c:pt>
                <c:pt idx="16">
                  <c:v>0.87549999999999994</c:v>
                </c:pt>
                <c:pt idx="17">
                  <c:v>0.91900000000000004</c:v>
                </c:pt>
                <c:pt idx="18">
                  <c:v>0.92700000000000005</c:v>
                </c:pt>
                <c:pt idx="19">
                  <c:v>0.95161290322580649</c:v>
                </c:pt>
                <c:pt idx="20">
                  <c:v>0.95564516129032262</c:v>
                </c:pt>
                <c:pt idx="21">
                  <c:v>0.96370967741935487</c:v>
                </c:pt>
                <c:pt idx="22">
                  <c:v>0.95967741935483875</c:v>
                </c:pt>
                <c:pt idx="23">
                  <c:v>0.96370967741935487</c:v>
                </c:pt>
                <c:pt idx="24">
                  <c:v>0.96370967741935487</c:v>
                </c:pt>
                <c:pt idx="25">
                  <c:v>0.94758064516129037</c:v>
                </c:pt>
                <c:pt idx="26">
                  <c:v>0.96370967741935487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EF-4E3F-BFC7-65924629CA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1661312"/>
        <c:axId val="121659776"/>
      </c:lineChart>
      <c:dateAx>
        <c:axId val="121648256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649792"/>
        <c:crosses val="autoZero"/>
        <c:auto val="1"/>
        <c:lblOffset val="100"/>
        <c:baseTimeUnit val="months"/>
      </c:dateAx>
      <c:valAx>
        <c:axId val="121649792"/>
        <c:scaling>
          <c:orientation val="minMax"/>
          <c:max val="130"/>
          <c:min val="2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648256"/>
        <c:crosses val="autoZero"/>
        <c:crossBetween val="between"/>
      </c:valAx>
      <c:valAx>
        <c:axId val="121659776"/>
        <c:scaling>
          <c:orientation val="minMax"/>
          <c:max val="1"/>
          <c:min val="0.60000000000000009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661312"/>
        <c:crosses val="max"/>
        <c:crossBetween val="between"/>
      </c:valAx>
      <c:dateAx>
        <c:axId val="121661312"/>
        <c:scaling>
          <c:orientation val="minMax"/>
        </c:scaling>
        <c:delete val="1"/>
        <c:axPos val="b"/>
        <c:numFmt formatCode="[$-409]mmm\-yy;@" sourceLinked="1"/>
        <c:majorTickMark val="out"/>
        <c:minorTickMark val="none"/>
        <c:tickLblPos val="nextTo"/>
        <c:crossAx val="121659776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2000"/>
              <a:t>Hot Water Consumption (Submetered)</a:t>
            </a:r>
            <a:r>
              <a:rPr lang="en-US" sz="2000" baseline="0"/>
              <a:t> </a:t>
            </a:r>
            <a:endParaRPr lang="en-US" sz="2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2.5445011939320254E-2"/>
          <c:y val="0.10297144523805959"/>
          <c:w val="0.92741700521398862"/>
          <c:h val="0.7066801574176192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'Wyckford '!$E$90</c:f>
              <c:strCache>
                <c:ptCount val="1"/>
                <c:pt idx="0">
                  <c:v>Gallons of Hot Water (Submetered) 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'Wyckford '!$F$88:$T$88</c:f>
              <c:numCache>
                <c:formatCode>[$-409]mmm\-yy;@</c:formatCode>
                <c:ptCount val="15"/>
                <c:pt idx="0">
                  <c:v>43647</c:v>
                </c:pt>
                <c:pt idx="1">
                  <c:v>43678</c:v>
                </c:pt>
                <c:pt idx="2">
                  <c:v>43709</c:v>
                </c:pt>
                <c:pt idx="3">
                  <c:v>43739</c:v>
                </c:pt>
                <c:pt idx="4">
                  <c:v>43770</c:v>
                </c:pt>
                <c:pt idx="5">
                  <c:v>43800</c:v>
                </c:pt>
                <c:pt idx="6">
                  <c:v>43831</c:v>
                </c:pt>
                <c:pt idx="7">
                  <c:v>43862</c:v>
                </c:pt>
                <c:pt idx="8">
                  <c:v>43891</c:v>
                </c:pt>
                <c:pt idx="9">
                  <c:v>43922</c:v>
                </c:pt>
                <c:pt idx="10">
                  <c:v>43952</c:v>
                </c:pt>
                <c:pt idx="11">
                  <c:v>43983</c:v>
                </c:pt>
                <c:pt idx="12">
                  <c:v>44013</c:v>
                </c:pt>
                <c:pt idx="13">
                  <c:v>44044</c:v>
                </c:pt>
                <c:pt idx="14">
                  <c:v>44075</c:v>
                </c:pt>
              </c:numCache>
            </c:numRef>
          </c:cat>
          <c:val>
            <c:numRef>
              <c:f>'Wyckford '!$F$90:$T$90</c:f>
              <c:numCache>
                <c:formatCode>#,##0</c:formatCode>
                <c:ptCount val="15"/>
                <c:pt idx="0">
                  <c:v>221630</c:v>
                </c:pt>
                <c:pt idx="1">
                  <c:v>181360</c:v>
                </c:pt>
                <c:pt idx="2">
                  <c:v>176240</c:v>
                </c:pt>
                <c:pt idx="3">
                  <c:v>203740</c:v>
                </c:pt>
                <c:pt idx="4">
                  <c:v>254920</c:v>
                </c:pt>
                <c:pt idx="5">
                  <c:v>300950</c:v>
                </c:pt>
                <c:pt idx="6">
                  <c:v>324510</c:v>
                </c:pt>
                <c:pt idx="7">
                  <c:v>357540</c:v>
                </c:pt>
                <c:pt idx="8">
                  <c:v>343220</c:v>
                </c:pt>
                <c:pt idx="9">
                  <c:v>410030</c:v>
                </c:pt>
                <c:pt idx="10">
                  <c:v>320850</c:v>
                </c:pt>
                <c:pt idx="11">
                  <c:v>411130</c:v>
                </c:pt>
                <c:pt idx="12">
                  <c:v>352820</c:v>
                </c:pt>
                <c:pt idx="13">
                  <c:v>298920</c:v>
                </c:pt>
                <c:pt idx="14">
                  <c:v>333750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71-43C7-99BF-6F154ABCF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457884944"/>
        <c:axId val="457876744"/>
      </c:barChart>
      <c:lineChart>
        <c:grouping val="standard"/>
        <c:varyColors val="0"/>
        <c:ser>
          <c:idx val="0"/>
          <c:order val="0"/>
          <c:tx>
            <c:strRef>
              <c:f>'Wyckford '!$E$89</c:f>
              <c:strCache>
                <c:ptCount val="1"/>
                <c:pt idx="0">
                  <c:v>Occupancy 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'Wyckford '!$F$88:$T$88</c:f>
              <c:numCache>
                <c:formatCode>[$-409]mmm\-yy;@</c:formatCode>
                <c:ptCount val="15"/>
                <c:pt idx="0">
                  <c:v>43647</c:v>
                </c:pt>
                <c:pt idx="1">
                  <c:v>43678</c:v>
                </c:pt>
                <c:pt idx="2">
                  <c:v>43709</c:v>
                </c:pt>
                <c:pt idx="3">
                  <c:v>43739</c:v>
                </c:pt>
                <c:pt idx="4">
                  <c:v>43770</c:v>
                </c:pt>
                <c:pt idx="5">
                  <c:v>43800</c:v>
                </c:pt>
                <c:pt idx="6">
                  <c:v>43831</c:v>
                </c:pt>
                <c:pt idx="7">
                  <c:v>43862</c:v>
                </c:pt>
                <c:pt idx="8">
                  <c:v>43891</c:v>
                </c:pt>
                <c:pt idx="9">
                  <c:v>43922</c:v>
                </c:pt>
                <c:pt idx="10">
                  <c:v>43952</c:v>
                </c:pt>
                <c:pt idx="11">
                  <c:v>43983</c:v>
                </c:pt>
                <c:pt idx="12">
                  <c:v>44013</c:v>
                </c:pt>
                <c:pt idx="13">
                  <c:v>44044</c:v>
                </c:pt>
                <c:pt idx="14">
                  <c:v>44075</c:v>
                </c:pt>
              </c:numCache>
            </c:numRef>
          </c:cat>
          <c:val>
            <c:numRef>
              <c:f>'Wyckford '!$F$89:$T$89</c:f>
              <c:numCache>
                <c:formatCode>0%</c:formatCode>
                <c:ptCount val="15"/>
                <c:pt idx="0">
                  <c:v>0.78629032258064513</c:v>
                </c:pt>
                <c:pt idx="1">
                  <c:v>0.7338709677419355</c:v>
                </c:pt>
                <c:pt idx="2">
                  <c:v>0.76209677419354838</c:v>
                </c:pt>
                <c:pt idx="3">
                  <c:v>0.78629032258064513</c:v>
                </c:pt>
                <c:pt idx="4">
                  <c:v>0.82661290322580649</c:v>
                </c:pt>
                <c:pt idx="5">
                  <c:v>0.875</c:v>
                </c:pt>
                <c:pt idx="6">
                  <c:v>0.91935483870967738</c:v>
                </c:pt>
                <c:pt idx="7">
                  <c:v>0.92741935483870963</c:v>
                </c:pt>
                <c:pt idx="8">
                  <c:v>0.95161290322580649</c:v>
                </c:pt>
                <c:pt idx="9">
                  <c:v>0.95564516129032262</c:v>
                </c:pt>
                <c:pt idx="10">
                  <c:v>0.96370967741935487</c:v>
                </c:pt>
                <c:pt idx="11">
                  <c:v>0.95967741935483875</c:v>
                </c:pt>
                <c:pt idx="12">
                  <c:v>0.96370967741935487</c:v>
                </c:pt>
                <c:pt idx="13">
                  <c:v>0.96370967741935487</c:v>
                </c:pt>
                <c:pt idx="14">
                  <c:v>0.94758064516129037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71-43C7-99BF-6F154ABCF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980512"/>
        <c:axId val="354981496"/>
      </c:lineChart>
      <c:dateAx>
        <c:axId val="354980512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4981496"/>
        <c:crosses val="autoZero"/>
        <c:auto val="1"/>
        <c:lblOffset val="100"/>
        <c:baseTimeUnit val="months"/>
      </c:dateAx>
      <c:valAx>
        <c:axId val="354981496"/>
        <c:scaling>
          <c:orientation val="minMax"/>
          <c:min val="0.4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4980512"/>
        <c:crosses val="autoZero"/>
        <c:crossBetween val="between"/>
      </c:valAx>
      <c:valAx>
        <c:axId val="45787674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7884944"/>
        <c:crosses val="max"/>
        <c:crossBetween val="between"/>
      </c:valAx>
      <c:dateAx>
        <c:axId val="457884944"/>
        <c:scaling>
          <c:orientation val="minMax"/>
        </c:scaling>
        <c:delete val="1"/>
        <c:axPos val="b"/>
        <c:numFmt formatCode="[$-409]mmm\-yy;@" sourceLinked="1"/>
        <c:majorTickMark val="out"/>
        <c:minorTickMark val="none"/>
        <c:tickLblPos val="nextTo"/>
        <c:crossAx val="45787674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2000"/>
              <a:t>Total</a:t>
            </a:r>
            <a:r>
              <a:rPr lang="en-US" sz="2000" baseline="0"/>
              <a:t> Consumption vs. Hot Water Consumption</a:t>
            </a:r>
            <a:endParaRPr lang="en-US" sz="2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5778477998051491E-2"/>
          <c:y val="9.2572834767142703E-2"/>
          <c:w val="0.85136736949099645"/>
          <c:h val="0.735843955941288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'Wyckford '!$E$112</c:f>
              <c:strCache>
                <c:ptCount val="1"/>
                <c:pt idx="0">
                  <c:v>Total Consumption (CCF'S)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'Wyckford '!$F$111:$T$111</c:f>
              <c:numCache>
                <c:formatCode>[$-409]mmm\-yy;@</c:formatCode>
                <c:ptCount val="15"/>
                <c:pt idx="0">
                  <c:v>43647</c:v>
                </c:pt>
                <c:pt idx="1">
                  <c:v>43678</c:v>
                </c:pt>
                <c:pt idx="2">
                  <c:v>43709</c:v>
                </c:pt>
                <c:pt idx="3">
                  <c:v>43739</c:v>
                </c:pt>
                <c:pt idx="4">
                  <c:v>43770</c:v>
                </c:pt>
                <c:pt idx="5">
                  <c:v>43800</c:v>
                </c:pt>
                <c:pt idx="6">
                  <c:v>43831</c:v>
                </c:pt>
                <c:pt idx="7">
                  <c:v>43862</c:v>
                </c:pt>
                <c:pt idx="8">
                  <c:v>43891</c:v>
                </c:pt>
                <c:pt idx="9">
                  <c:v>43922</c:v>
                </c:pt>
                <c:pt idx="10">
                  <c:v>43952</c:v>
                </c:pt>
                <c:pt idx="11">
                  <c:v>43983</c:v>
                </c:pt>
                <c:pt idx="12">
                  <c:v>44013</c:v>
                </c:pt>
                <c:pt idx="13">
                  <c:v>44044</c:v>
                </c:pt>
                <c:pt idx="14">
                  <c:v>44075</c:v>
                </c:pt>
              </c:numCache>
            </c:numRef>
          </c:cat>
          <c:val>
            <c:numRef>
              <c:f>'Wyckford '!$F$112:$T$112</c:f>
              <c:numCache>
                <c:formatCode>0</c:formatCode>
                <c:ptCount val="15"/>
                <c:pt idx="0">
                  <c:v>2043.5</c:v>
                </c:pt>
                <c:pt idx="1">
                  <c:v>2250</c:v>
                </c:pt>
                <c:pt idx="2">
                  <c:v>1735</c:v>
                </c:pt>
                <c:pt idx="3">
                  <c:v>1850</c:v>
                </c:pt>
                <c:pt idx="4">
                  <c:v>945</c:v>
                </c:pt>
                <c:pt idx="5">
                  <c:v>984.5</c:v>
                </c:pt>
                <c:pt idx="6">
                  <c:v>943.7</c:v>
                </c:pt>
                <c:pt idx="7">
                  <c:v>1084.5999999999999</c:v>
                </c:pt>
                <c:pt idx="8">
                  <c:v>1146.5</c:v>
                </c:pt>
                <c:pt idx="9">
                  <c:v>1358.2</c:v>
                </c:pt>
                <c:pt idx="10">
                  <c:v>1342.4</c:v>
                </c:pt>
                <c:pt idx="11">
                  <c:v>1917.4</c:v>
                </c:pt>
                <c:pt idx="12" formatCode="#,##0_);[Red]\(#,##0\)">
                  <c:v>450</c:v>
                </c:pt>
                <c:pt idx="13" formatCode="#,##0_);[Red]\(#,##0\)">
                  <c:v>2134.1999999999998</c:v>
                </c:pt>
                <c:pt idx="14" formatCode="#,##0_);[Red]\(#,##0\)">
                  <c:v>1062.5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95-4F53-A176-421FC4EE4E19}"/>
            </c:ext>
          </c:extLst>
        </c:ser>
        <c:ser>
          <c:idx val="1"/>
          <c:order val="1"/>
          <c:tx>
            <c:strRef>
              <c:f>'Wyckford '!$E$113</c:f>
              <c:strCache>
                <c:ptCount val="1"/>
                <c:pt idx="0">
                  <c:v>Hot Water Consumption (CCF's)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'Wyckford '!$F$111:$T$111</c:f>
              <c:numCache>
                <c:formatCode>[$-409]mmm\-yy;@</c:formatCode>
                <c:ptCount val="15"/>
                <c:pt idx="0">
                  <c:v>43647</c:v>
                </c:pt>
                <c:pt idx="1">
                  <c:v>43678</c:v>
                </c:pt>
                <c:pt idx="2">
                  <c:v>43709</c:v>
                </c:pt>
                <c:pt idx="3">
                  <c:v>43739</c:v>
                </c:pt>
                <c:pt idx="4">
                  <c:v>43770</c:v>
                </c:pt>
                <c:pt idx="5">
                  <c:v>43800</c:v>
                </c:pt>
                <c:pt idx="6">
                  <c:v>43831</c:v>
                </c:pt>
                <c:pt idx="7">
                  <c:v>43862</c:v>
                </c:pt>
                <c:pt idx="8">
                  <c:v>43891</c:v>
                </c:pt>
                <c:pt idx="9">
                  <c:v>43922</c:v>
                </c:pt>
                <c:pt idx="10">
                  <c:v>43952</c:v>
                </c:pt>
                <c:pt idx="11">
                  <c:v>43983</c:v>
                </c:pt>
                <c:pt idx="12">
                  <c:v>44013</c:v>
                </c:pt>
                <c:pt idx="13">
                  <c:v>44044</c:v>
                </c:pt>
                <c:pt idx="14">
                  <c:v>44075</c:v>
                </c:pt>
              </c:numCache>
            </c:numRef>
          </c:cat>
          <c:val>
            <c:numRef>
              <c:f>'Wyckford '!$F$113:$T$113</c:f>
              <c:numCache>
                <c:formatCode>0</c:formatCode>
                <c:ptCount val="15"/>
                <c:pt idx="0">
                  <c:v>296.29679144385028</c:v>
                </c:pt>
                <c:pt idx="1">
                  <c:v>242.45989304812835</c:v>
                </c:pt>
                <c:pt idx="2">
                  <c:v>235.61497326203209</c:v>
                </c:pt>
                <c:pt idx="3">
                  <c:v>272.37967914438502</c:v>
                </c:pt>
                <c:pt idx="4">
                  <c:v>340.80213903743316</c:v>
                </c:pt>
                <c:pt idx="5">
                  <c:v>402.33957219251334</c:v>
                </c:pt>
                <c:pt idx="6">
                  <c:v>433.8368983957219</c:v>
                </c:pt>
                <c:pt idx="7">
                  <c:v>477.99465240641712</c:v>
                </c:pt>
                <c:pt idx="8">
                  <c:v>458.85026737967917</c:v>
                </c:pt>
                <c:pt idx="9">
                  <c:v>548.16844919786092</c:v>
                </c:pt>
                <c:pt idx="10">
                  <c:v>428.94385026737967</c:v>
                </c:pt>
                <c:pt idx="11">
                  <c:v>549.63903743315507</c:v>
                </c:pt>
                <c:pt idx="12" formatCode="0.0">
                  <c:v>471.68449197860963</c:v>
                </c:pt>
                <c:pt idx="13" formatCode="0.0">
                  <c:v>399.62566844919786</c:v>
                </c:pt>
                <c:pt idx="14" formatCode="0.0">
                  <c:v>446.18983957219251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95-4F53-A176-421FC4EE4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673044928"/>
        <c:axId val="673041320"/>
      </c:barChart>
      <c:lineChart>
        <c:grouping val="standard"/>
        <c:varyColors val="0"/>
        <c:ser>
          <c:idx val="2"/>
          <c:order val="2"/>
          <c:tx>
            <c:strRef>
              <c:f>'Wyckford '!$E$114</c:f>
              <c:strCache>
                <c:ptCount val="1"/>
                <c:pt idx="0">
                  <c:v>Occupancy </c:v>
                </c:pt>
              </c:strCache>
            </c:strRef>
          </c:tx>
          <c:spPr>
            <a:ln w="57150" cap="rnd">
              <a:solidFill>
                <a:srgbClr val="00FF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FF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'Wyckford '!$F$111:$T$111</c:f>
              <c:numCache>
                <c:formatCode>[$-409]mmm\-yy;@</c:formatCode>
                <c:ptCount val="15"/>
                <c:pt idx="0">
                  <c:v>43647</c:v>
                </c:pt>
                <c:pt idx="1">
                  <c:v>43678</c:v>
                </c:pt>
                <c:pt idx="2">
                  <c:v>43709</c:v>
                </c:pt>
                <c:pt idx="3">
                  <c:v>43739</c:v>
                </c:pt>
                <c:pt idx="4">
                  <c:v>43770</c:v>
                </c:pt>
                <c:pt idx="5">
                  <c:v>43800</c:v>
                </c:pt>
                <c:pt idx="6">
                  <c:v>43831</c:v>
                </c:pt>
                <c:pt idx="7">
                  <c:v>43862</c:v>
                </c:pt>
                <c:pt idx="8">
                  <c:v>43891</c:v>
                </c:pt>
                <c:pt idx="9">
                  <c:v>43922</c:v>
                </c:pt>
                <c:pt idx="10">
                  <c:v>43952</c:v>
                </c:pt>
                <c:pt idx="11">
                  <c:v>43983</c:v>
                </c:pt>
                <c:pt idx="12">
                  <c:v>44013</c:v>
                </c:pt>
                <c:pt idx="13">
                  <c:v>44044</c:v>
                </c:pt>
                <c:pt idx="14">
                  <c:v>44075</c:v>
                </c:pt>
              </c:numCache>
            </c:numRef>
          </c:cat>
          <c:val>
            <c:numRef>
              <c:f>'Wyckford '!$F$114:$T$114</c:f>
              <c:numCache>
                <c:formatCode>0.0%</c:formatCode>
                <c:ptCount val="15"/>
                <c:pt idx="0">
                  <c:v>0.78629032258064513</c:v>
                </c:pt>
                <c:pt idx="1">
                  <c:v>0.75806451612903225</c:v>
                </c:pt>
                <c:pt idx="2">
                  <c:v>0.7338709677419355</c:v>
                </c:pt>
                <c:pt idx="3">
                  <c:v>0.76209677419354838</c:v>
                </c:pt>
                <c:pt idx="4">
                  <c:v>0.78629032258064513</c:v>
                </c:pt>
                <c:pt idx="5">
                  <c:v>0.82661290322580649</c:v>
                </c:pt>
                <c:pt idx="6">
                  <c:v>0.875</c:v>
                </c:pt>
                <c:pt idx="7">
                  <c:v>0.91935483870967738</c:v>
                </c:pt>
                <c:pt idx="8">
                  <c:v>0.92741935483870963</c:v>
                </c:pt>
                <c:pt idx="9">
                  <c:v>0.95161290322580649</c:v>
                </c:pt>
                <c:pt idx="10">
                  <c:v>0.95564516129032262</c:v>
                </c:pt>
                <c:pt idx="11">
                  <c:v>0.96370967741935487</c:v>
                </c:pt>
                <c:pt idx="12">
                  <c:v>0.95967741935483875</c:v>
                </c:pt>
                <c:pt idx="13">
                  <c:v>0.96370967741935487</c:v>
                </c:pt>
                <c:pt idx="14">
                  <c:v>0.96370967741935487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59-4B22-8CBA-A51C309C6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2769040"/>
        <c:axId val="862762808"/>
      </c:lineChart>
      <c:dateAx>
        <c:axId val="673044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	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[$-409]mmm\-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3041320"/>
        <c:crosses val="autoZero"/>
        <c:auto val="1"/>
        <c:lblOffset val="100"/>
        <c:baseTimeUnit val="months"/>
      </c:dateAx>
      <c:valAx>
        <c:axId val="673041320"/>
        <c:scaling>
          <c:orientation val="minMax"/>
          <c:max val="2400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CCF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3044928"/>
        <c:crosses val="autoZero"/>
        <c:crossBetween val="between"/>
        <c:majorUnit val="400"/>
      </c:valAx>
      <c:valAx>
        <c:axId val="862762808"/>
        <c:scaling>
          <c:orientation val="minMax"/>
          <c:min val="0.60000000000000009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/>
                  <a:t>OCCUPANCY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2769040"/>
        <c:crosses val="max"/>
        <c:crossBetween val="between"/>
      </c:valAx>
      <c:dateAx>
        <c:axId val="862769040"/>
        <c:scaling>
          <c:orientation val="minMax"/>
        </c:scaling>
        <c:delete val="1"/>
        <c:axPos val="b"/>
        <c:numFmt formatCode="[$-409]mmm\-yy;@" sourceLinked="1"/>
        <c:majorTickMark val="out"/>
        <c:minorTickMark val="none"/>
        <c:tickLblPos val="nextTo"/>
        <c:crossAx val="86276280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4528834443865016E-2"/>
          <c:y val="0.91250715847375863"/>
          <c:w val="0.87519102321128717"/>
          <c:h val="6.80623071249089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28670</xdr:colOff>
      <xdr:row>31</xdr:row>
      <xdr:rowOff>23207</xdr:rowOff>
    </xdr:from>
    <xdr:to>
      <xdr:col>20</xdr:col>
      <xdr:colOff>27214</xdr:colOff>
      <xdr:row>60</xdr:row>
      <xdr:rowOff>136071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3848B9-4538-4920-8968-BFB0B5AA0E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30874</xdr:colOff>
      <xdr:row>61</xdr:row>
      <xdr:rowOff>19091</xdr:rowOff>
    </xdr:from>
    <xdr:to>
      <xdr:col>20</xdr:col>
      <xdr:colOff>27214</xdr:colOff>
      <xdr:row>86</xdr:row>
      <xdr:rowOff>204106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AFBDBB-2361-42BC-A416-A21A138D1E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40825</xdr:colOff>
      <xdr:row>87</xdr:row>
      <xdr:rowOff>50345</xdr:rowOff>
    </xdr:from>
    <xdr:to>
      <xdr:col>20</xdr:col>
      <xdr:colOff>27217</xdr:colOff>
      <xdr:row>109</xdr:row>
      <xdr:rowOff>231321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EB7CB3A-F98D-4E3C-83BB-59010E5BBD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61233</xdr:colOff>
      <xdr:row>115</xdr:row>
      <xdr:rowOff>5712</xdr:rowOff>
    </xdr:from>
    <xdr:to>
      <xdr:col>20</xdr:col>
      <xdr:colOff>27215</xdr:colOff>
      <xdr:row>149</xdr:row>
      <xdr:rowOff>1905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B45DFEC-F173-4DE5-B424-F972EE4B26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0.76457</cdr:x>
      <cdr:y>0.62951</cdr:y>
    </cdr:from>
    <cdr:to>
      <cdr:x>0.85448</cdr:x>
      <cdr:y>0.62952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D8D5713C-ED7D-4FEC-B7D9-0CE646B95636}"/>
            </a:ext>
          </a:extLst>
        </cdr:cNvPr>
        <cdr:cNvCxnSpPr/>
      </cdr:nvCxnSpPr>
      <cdr:spPr>
        <a:xfrm xmlns:a="http://schemas.openxmlformats.org/drawingml/2006/main">
          <a:off x="11224430" y="3786775"/>
          <a:ext cx="1319900" cy="21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FF99FF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0.52359</cdr:x>
      <cdr:y>0.09793</cdr:y>
    </cdr:from>
    <cdr:to>
      <cdr:x>0.52637</cdr:x>
      <cdr:y>0.82844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6B356D37-6FDA-4159-84E3-5DFACFE322DF}"/>
            </a:ext>
          </a:extLst>
        </cdr:cNvPr>
        <cdr:cNvCxnSpPr/>
      </cdr:nvCxnSpPr>
      <cdr:spPr>
        <a:xfrm xmlns:a="http://schemas.openxmlformats.org/drawingml/2006/main">
          <a:off x="7686580" y="668028"/>
          <a:ext cx="40822" cy="4982944"/>
        </a:xfrm>
        <a:prstGeom xmlns:a="http://schemas.openxmlformats.org/drawingml/2006/main" prst="line">
          <a:avLst/>
        </a:prstGeom>
        <a:ln xmlns:a="http://schemas.openxmlformats.org/drawingml/2006/main" w="5715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0.86097</cdr:x>
      <cdr:y>0.06174</cdr:y>
    </cdr:from>
    <cdr:to>
      <cdr:x>0.86375</cdr:x>
      <cdr:y>0.82844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674AAB81-1530-40F9-9C6A-FA9A0999D2A1}"/>
            </a:ext>
          </a:extLst>
        </cdr:cNvPr>
        <cdr:cNvCxnSpPr/>
      </cdr:nvCxnSpPr>
      <cdr:spPr>
        <a:xfrm xmlns:a="http://schemas.openxmlformats.org/drawingml/2006/main">
          <a:off x="12639580" y="421152"/>
          <a:ext cx="40822" cy="5229820"/>
        </a:xfrm>
        <a:prstGeom xmlns:a="http://schemas.openxmlformats.org/drawingml/2006/main" prst="line">
          <a:avLst/>
        </a:prstGeom>
        <a:ln xmlns:a="http://schemas.openxmlformats.org/drawingml/2006/main" w="5715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0.52359</cdr:x>
      <cdr:y>0.07531</cdr:y>
    </cdr:from>
    <cdr:to>
      <cdr:x>0.66169</cdr:x>
      <cdr:y>0.19746</cdr:y>
    </cdr:to>
    <cdr:sp macro="" textlink="">
      <cdr:nvSpPr>
        <cdr:cNvPr id="6" name="Callout: Left Arrow 5">
          <a:extLst xmlns:a="http://schemas.openxmlformats.org/drawingml/2006/main">
            <a:ext uri="{FF2B5EF4-FFF2-40B4-BE49-F238E27FC236}">
              <a16:creationId xmlns:a16="http://schemas.microsoft.com/office/drawing/2014/main" id="{5E0F71E4-1212-48DB-802C-2159A74E2BED}"/>
            </a:ext>
          </a:extLst>
        </cdr:cNvPr>
        <cdr:cNvSpPr/>
      </cdr:nvSpPr>
      <cdr:spPr>
        <a:xfrm xmlns:a="http://schemas.openxmlformats.org/drawingml/2006/main">
          <a:off x="7686580" y="453045"/>
          <a:ext cx="2027463" cy="734786"/>
        </a:xfrm>
        <a:prstGeom xmlns:a="http://schemas.openxmlformats.org/drawingml/2006/main" prst="leftArrowCallout">
          <a:avLst>
            <a:gd name="adj1" fmla="val 25000"/>
            <a:gd name="adj2" fmla="val 25000"/>
            <a:gd name="adj3" fmla="val 25000"/>
            <a:gd name="adj4" fmla="val 80640"/>
          </a:avLst>
        </a:prstGeom>
        <a:solidFill xmlns:a="http://schemas.openxmlformats.org/drawingml/2006/main">
          <a:srgbClr val="FFFFCC"/>
        </a:solidFill>
      </cdr:spPr>
      <cdr:style>
        <a:lnRef xmlns:a="http://schemas.openxmlformats.org/drawingml/2006/main" idx="1">
          <a:schemeClr val="accent4"/>
        </a:lnRef>
        <a:fillRef xmlns:a="http://schemas.openxmlformats.org/drawingml/2006/main" idx="2">
          <a:schemeClr val="accent4"/>
        </a:fillRef>
        <a:effectRef xmlns:a="http://schemas.openxmlformats.org/drawingml/2006/main" idx="1">
          <a:schemeClr val="accent4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sz="1200" b="1"/>
            <a:t>METER AND/OR</a:t>
          </a:r>
          <a:r>
            <a:rPr lang="en-US" sz="1200" b="1" baseline="0"/>
            <a:t> REGISTER </a:t>
          </a:r>
          <a:r>
            <a:rPr lang="en-US" sz="1200" b="1"/>
            <a:t> REPLACED BY CITIZENS</a:t>
          </a:r>
          <a:r>
            <a:rPr lang="en-US" sz="1200" b="1" baseline="0"/>
            <a:t> ENERGY </a:t>
          </a:r>
          <a:endParaRPr lang="en-US" sz="1200" b="1"/>
        </a:p>
      </cdr:txBody>
    </cdr:sp>
  </cdr:relSizeAnchor>
  <cdr:relSizeAnchor xmlns:cdr="http://schemas.openxmlformats.org/drawingml/2006/chartDrawing">
    <cdr:from>
      <cdr:x>0.86097</cdr:x>
      <cdr:y>0.04238</cdr:y>
    </cdr:from>
    <cdr:to>
      <cdr:x>0.99058</cdr:x>
      <cdr:y>0.16453</cdr:y>
    </cdr:to>
    <cdr:sp macro="" textlink="">
      <cdr:nvSpPr>
        <cdr:cNvPr id="7" name="Callout: Left Arrow 6">
          <a:extLst xmlns:a="http://schemas.openxmlformats.org/drawingml/2006/main">
            <a:ext uri="{FF2B5EF4-FFF2-40B4-BE49-F238E27FC236}">
              <a16:creationId xmlns:a16="http://schemas.microsoft.com/office/drawing/2014/main" id="{E04395E5-78B4-497F-8C6B-C6915C30A43B}"/>
            </a:ext>
          </a:extLst>
        </cdr:cNvPr>
        <cdr:cNvSpPr/>
      </cdr:nvSpPr>
      <cdr:spPr>
        <a:xfrm xmlns:a="http://schemas.openxmlformats.org/drawingml/2006/main">
          <a:off x="12639580" y="254907"/>
          <a:ext cx="1902828" cy="734786"/>
        </a:xfrm>
        <a:prstGeom xmlns:a="http://schemas.openxmlformats.org/drawingml/2006/main" prst="leftArrowCallout">
          <a:avLst>
            <a:gd name="adj1" fmla="val 25000"/>
            <a:gd name="adj2" fmla="val 25000"/>
            <a:gd name="adj3" fmla="val 25000"/>
            <a:gd name="adj4" fmla="val 80640"/>
          </a:avLst>
        </a:prstGeom>
        <a:solidFill xmlns:a="http://schemas.openxmlformats.org/drawingml/2006/main">
          <a:srgbClr val="FFFFCC"/>
        </a:solidFill>
      </cdr:spPr>
      <cdr:style>
        <a:lnRef xmlns:a="http://schemas.openxmlformats.org/drawingml/2006/main" idx="1">
          <a:schemeClr val="accent4"/>
        </a:lnRef>
        <a:fillRef xmlns:a="http://schemas.openxmlformats.org/drawingml/2006/main" idx="2">
          <a:schemeClr val="accent4"/>
        </a:fillRef>
        <a:effectRef xmlns:a="http://schemas.openxmlformats.org/drawingml/2006/main" idx="1">
          <a:schemeClr val="accent4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METER AND/OR</a:t>
          </a:r>
          <a:r>
            <a:rPr lang="en-US" sz="1200" b="1" baseline="0"/>
            <a:t> REGISTER </a:t>
          </a:r>
          <a:r>
            <a:rPr lang="en-US" sz="1200" b="1"/>
            <a:t> REPLACED BY CITIZENS</a:t>
          </a:r>
          <a:r>
            <a:rPr lang="en-US" sz="1200" b="1" baseline="0"/>
            <a:t> ENERGY </a:t>
          </a:r>
          <a:endParaRPr lang="en-US" sz="1200" b="1"/>
        </a:p>
      </cdr:txBody>
    </cdr:sp>
  </cdr:relSizeAnchor>
  <cdr:relSizeAnchor xmlns:cdr="http://schemas.openxmlformats.org/drawingml/2006/chartDrawing">
    <cdr:from>
      <cdr:x>0.79423</cdr:x>
      <cdr:y>0.5372</cdr:y>
    </cdr:from>
    <cdr:to>
      <cdr:x>0.82482</cdr:x>
      <cdr:y>0.62697</cdr:y>
    </cdr:to>
    <cdr:sp macro="" textlink="">
      <cdr:nvSpPr>
        <cdr:cNvPr id="12" name="Callout: Down Arrow 11">
          <a:extLst xmlns:a="http://schemas.openxmlformats.org/drawingml/2006/main">
            <a:ext uri="{FF2B5EF4-FFF2-40B4-BE49-F238E27FC236}">
              <a16:creationId xmlns:a16="http://schemas.microsoft.com/office/drawing/2014/main" id="{7BAED108-4FBA-4E62-9446-7F13B4A3DBB5}"/>
            </a:ext>
          </a:extLst>
        </cdr:cNvPr>
        <cdr:cNvSpPr/>
      </cdr:nvSpPr>
      <cdr:spPr>
        <a:xfrm xmlns:a="http://schemas.openxmlformats.org/drawingml/2006/main">
          <a:off x="11659865" y="3664330"/>
          <a:ext cx="449037" cy="612321"/>
        </a:xfrm>
        <a:prstGeom xmlns:a="http://schemas.openxmlformats.org/drawingml/2006/main" prst="downArrowCallout">
          <a:avLst>
            <a:gd name="adj1" fmla="val 25000"/>
            <a:gd name="adj2" fmla="val 25000"/>
            <a:gd name="adj3" fmla="val 25000"/>
            <a:gd name="adj4" fmla="val 46556"/>
          </a:avLst>
        </a:prstGeom>
        <a:noFill xmlns:a="http://schemas.openxmlformats.org/drawingml/2006/main"/>
        <a:ln xmlns:a="http://schemas.openxmlformats.org/drawingml/2006/main">
          <a:solidFill>
            <a:srgbClr val="FF99FF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 sz="1100" b="1">
              <a:solidFill>
                <a:srgbClr val="FF99FF"/>
              </a:solidFill>
            </a:rPr>
            <a:t>AVG</a:t>
          </a:r>
          <a:endParaRPr lang="en-US" sz="1100">
            <a:solidFill>
              <a:srgbClr val="FF99FF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0.76083</cdr:x>
      <cdr:y>0.56815</cdr:y>
    </cdr:from>
    <cdr:to>
      <cdr:x>0.86188</cdr:x>
      <cdr:y>0.56815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55BF294E-48C4-4091-84B2-1720FE03640B}"/>
            </a:ext>
          </a:extLst>
        </cdr:cNvPr>
        <cdr:cNvCxnSpPr/>
      </cdr:nvCxnSpPr>
      <cdr:spPr>
        <a:xfrm xmlns:a="http://schemas.openxmlformats.org/drawingml/2006/main">
          <a:off x="11167752" y="3328262"/>
          <a:ext cx="1483258" cy="0"/>
        </a:xfrm>
        <a:prstGeom xmlns:a="http://schemas.openxmlformats.org/drawingml/2006/main" prst="line">
          <a:avLst/>
        </a:prstGeom>
        <a:ln xmlns:a="http://schemas.openxmlformats.org/drawingml/2006/main" w="38100">
          <a:solidFill>
            <a:srgbClr val="FF99FF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0.52166</cdr:x>
      <cdr:y>0.04584</cdr:y>
    </cdr:from>
    <cdr:to>
      <cdr:x>0.52351</cdr:x>
      <cdr:y>0.82216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B0C94B8E-7D8C-431C-A092-C6456F653314}"/>
            </a:ext>
          </a:extLst>
        </cdr:cNvPr>
        <cdr:cNvCxnSpPr/>
      </cdr:nvCxnSpPr>
      <cdr:spPr>
        <a:xfrm xmlns:a="http://schemas.openxmlformats.org/drawingml/2006/main">
          <a:off x="7657193" y="273557"/>
          <a:ext cx="27183" cy="4633138"/>
        </a:xfrm>
        <a:prstGeom xmlns:a="http://schemas.openxmlformats.org/drawingml/2006/main" prst="line">
          <a:avLst/>
        </a:prstGeom>
        <a:ln xmlns:a="http://schemas.openxmlformats.org/drawingml/2006/main" w="5715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0.8628</cdr:x>
      <cdr:y>0.04816</cdr:y>
    </cdr:from>
    <cdr:to>
      <cdr:x>0.86466</cdr:x>
      <cdr:y>0.82444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EC8495F6-7E37-4B9D-9F93-57127AFBD3F2}"/>
            </a:ext>
          </a:extLst>
        </cdr:cNvPr>
        <cdr:cNvCxnSpPr/>
      </cdr:nvCxnSpPr>
      <cdr:spPr>
        <a:xfrm xmlns:a="http://schemas.openxmlformats.org/drawingml/2006/main">
          <a:off x="12664622" y="287419"/>
          <a:ext cx="27183" cy="4632883"/>
        </a:xfrm>
        <a:prstGeom xmlns:a="http://schemas.openxmlformats.org/drawingml/2006/main" prst="line">
          <a:avLst/>
        </a:prstGeom>
        <a:ln xmlns:a="http://schemas.openxmlformats.org/drawingml/2006/main" w="5715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0.52352</cdr:x>
      <cdr:y>0.06674</cdr:y>
    </cdr:from>
    <cdr:to>
      <cdr:x>0.6533</cdr:x>
      <cdr:y>0.19217</cdr:y>
    </cdr:to>
    <cdr:sp macro="" textlink="">
      <cdr:nvSpPr>
        <cdr:cNvPr id="7" name="Callout: Left Arrow 6">
          <a:extLst xmlns:a="http://schemas.openxmlformats.org/drawingml/2006/main">
            <a:ext uri="{FF2B5EF4-FFF2-40B4-BE49-F238E27FC236}">
              <a16:creationId xmlns:a16="http://schemas.microsoft.com/office/drawing/2014/main" id="{250EC883-4661-453E-B8DC-4D8B5CC2B34F}"/>
            </a:ext>
          </a:extLst>
        </cdr:cNvPr>
        <cdr:cNvSpPr/>
      </cdr:nvSpPr>
      <cdr:spPr>
        <a:xfrm xmlns:a="http://schemas.openxmlformats.org/drawingml/2006/main">
          <a:off x="7684408" y="390979"/>
          <a:ext cx="1905001" cy="734786"/>
        </a:xfrm>
        <a:prstGeom xmlns:a="http://schemas.openxmlformats.org/drawingml/2006/main" prst="leftArrowCallout">
          <a:avLst>
            <a:gd name="adj1" fmla="val 25000"/>
            <a:gd name="adj2" fmla="val 25000"/>
            <a:gd name="adj3" fmla="val 25000"/>
            <a:gd name="adj4" fmla="val 80640"/>
          </a:avLst>
        </a:prstGeom>
        <a:solidFill xmlns:a="http://schemas.openxmlformats.org/drawingml/2006/main">
          <a:srgbClr val="FFFFCC"/>
        </a:solidFill>
      </cdr:spPr>
      <cdr:style>
        <a:lnRef xmlns:a="http://schemas.openxmlformats.org/drawingml/2006/main" idx="1">
          <a:schemeClr val="accent4"/>
        </a:lnRef>
        <a:fillRef xmlns:a="http://schemas.openxmlformats.org/drawingml/2006/main" idx="2">
          <a:schemeClr val="accent4"/>
        </a:fillRef>
        <a:effectRef xmlns:a="http://schemas.openxmlformats.org/drawingml/2006/main" idx="1">
          <a:schemeClr val="accent4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METER AND/OR</a:t>
          </a:r>
          <a:r>
            <a:rPr lang="en-US" sz="1200" b="1" baseline="0"/>
            <a:t> REGISTER </a:t>
          </a:r>
          <a:r>
            <a:rPr lang="en-US" sz="1200" b="1"/>
            <a:t> REPLACED BY CITIZENS</a:t>
          </a:r>
          <a:r>
            <a:rPr lang="en-US" sz="1200" b="1" baseline="0"/>
            <a:t> ENERGY </a:t>
          </a:r>
          <a:endParaRPr lang="en-US" sz="1200" b="1"/>
        </a:p>
      </cdr:txBody>
    </cdr:sp>
  </cdr:relSizeAnchor>
  <cdr:relSizeAnchor xmlns:cdr="http://schemas.openxmlformats.org/drawingml/2006/chartDrawing">
    <cdr:from>
      <cdr:x>0.86373</cdr:x>
      <cdr:y>0.0302</cdr:y>
    </cdr:from>
    <cdr:to>
      <cdr:x>0.99351</cdr:x>
      <cdr:y>0.15563</cdr:y>
    </cdr:to>
    <cdr:sp macro="" textlink="">
      <cdr:nvSpPr>
        <cdr:cNvPr id="8" name="Callout: Left Arrow 7">
          <a:extLst xmlns:a="http://schemas.openxmlformats.org/drawingml/2006/main">
            <a:ext uri="{FF2B5EF4-FFF2-40B4-BE49-F238E27FC236}">
              <a16:creationId xmlns:a16="http://schemas.microsoft.com/office/drawing/2014/main" id="{250EC883-4661-453E-B8DC-4D8B5CC2B34F}"/>
            </a:ext>
          </a:extLst>
        </cdr:cNvPr>
        <cdr:cNvSpPr/>
      </cdr:nvSpPr>
      <cdr:spPr>
        <a:xfrm xmlns:a="http://schemas.openxmlformats.org/drawingml/2006/main">
          <a:off x="12678228" y="176893"/>
          <a:ext cx="1905001" cy="734786"/>
        </a:xfrm>
        <a:prstGeom xmlns:a="http://schemas.openxmlformats.org/drawingml/2006/main" prst="leftArrowCallout">
          <a:avLst>
            <a:gd name="adj1" fmla="val 25000"/>
            <a:gd name="adj2" fmla="val 25000"/>
            <a:gd name="adj3" fmla="val 25000"/>
            <a:gd name="adj4" fmla="val 80640"/>
          </a:avLst>
        </a:prstGeom>
        <a:solidFill xmlns:a="http://schemas.openxmlformats.org/drawingml/2006/main">
          <a:srgbClr val="FFFFCC"/>
        </a:solidFill>
      </cdr:spPr>
      <cdr:style>
        <a:lnRef xmlns:a="http://schemas.openxmlformats.org/drawingml/2006/main" idx="1">
          <a:schemeClr val="accent4"/>
        </a:lnRef>
        <a:fillRef xmlns:a="http://schemas.openxmlformats.org/drawingml/2006/main" idx="2">
          <a:schemeClr val="accent4"/>
        </a:fillRef>
        <a:effectRef xmlns:a="http://schemas.openxmlformats.org/drawingml/2006/main" idx="1">
          <a:schemeClr val="accent4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METER AND/OR</a:t>
          </a:r>
          <a:r>
            <a:rPr lang="en-US" sz="1200" b="1" baseline="0"/>
            <a:t> REGISTER </a:t>
          </a:r>
          <a:r>
            <a:rPr lang="en-US" sz="1200" b="1"/>
            <a:t> REPLACED BY CITIZENS</a:t>
          </a:r>
          <a:r>
            <a:rPr lang="en-US" sz="1200" b="1" baseline="0"/>
            <a:t> ENERGY </a:t>
          </a:r>
          <a:endParaRPr lang="en-US" sz="1200" b="1"/>
        </a:p>
      </cdr:txBody>
    </cdr:sp>
  </cdr:relSizeAnchor>
  <cdr:relSizeAnchor xmlns:cdr="http://schemas.openxmlformats.org/drawingml/2006/chartDrawing">
    <cdr:from>
      <cdr:x>0.79513</cdr:x>
      <cdr:y>0.46223</cdr:y>
    </cdr:from>
    <cdr:to>
      <cdr:x>0.82572</cdr:x>
      <cdr:y>0.56483</cdr:y>
    </cdr:to>
    <cdr:sp macro="" textlink="">
      <cdr:nvSpPr>
        <cdr:cNvPr id="10" name="Callout: Down Arrow 9">
          <a:extLst xmlns:a="http://schemas.openxmlformats.org/drawingml/2006/main">
            <a:ext uri="{FF2B5EF4-FFF2-40B4-BE49-F238E27FC236}">
              <a16:creationId xmlns:a16="http://schemas.microsoft.com/office/drawing/2014/main" id="{3A89AFB0-D0CC-4E32-9097-4045D7B7361C}"/>
            </a:ext>
          </a:extLst>
        </cdr:cNvPr>
        <cdr:cNvSpPr/>
      </cdr:nvSpPr>
      <cdr:spPr>
        <a:xfrm xmlns:a="http://schemas.openxmlformats.org/drawingml/2006/main">
          <a:off x="11671300" y="2758622"/>
          <a:ext cx="449037" cy="612321"/>
        </a:xfrm>
        <a:prstGeom xmlns:a="http://schemas.openxmlformats.org/drawingml/2006/main" prst="downArrowCallout">
          <a:avLst>
            <a:gd name="adj1" fmla="val 25000"/>
            <a:gd name="adj2" fmla="val 25000"/>
            <a:gd name="adj3" fmla="val 25000"/>
            <a:gd name="adj4" fmla="val 46556"/>
          </a:avLst>
        </a:prstGeom>
        <a:noFill xmlns:a="http://schemas.openxmlformats.org/drawingml/2006/main"/>
        <a:ln xmlns:a="http://schemas.openxmlformats.org/drawingml/2006/main">
          <a:solidFill>
            <a:srgbClr val="FF99FF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 b="1">
              <a:solidFill>
                <a:srgbClr val="FF99FF"/>
              </a:solidFill>
            </a:rPr>
            <a:t>AVG</a:t>
          </a:r>
          <a:endParaRPr lang="en-US" sz="1100">
            <a:solidFill>
              <a:srgbClr val="FF99FF"/>
            </a:solidFill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5</xdr:col>
      <xdr:colOff>286130</xdr:colOff>
      <xdr:row>11</xdr:row>
      <xdr:rowOff>152581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9B4BCBA-32D6-4A0F-A985-BF8BC2CF18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952500"/>
          <a:ext cx="2724530" cy="12955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55763-1AF0-4434-8483-FCDFF0852D0A}">
  <sheetPr>
    <pageSetUpPr fitToPage="1"/>
  </sheetPr>
  <dimension ref="A1:AL114"/>
  <sheetViews>
    <sheetView zoomScale="70" zoomScaleNormal="70" workbookViewId="0">
      <pane ySplit="3" topLeftCell="A19" activePane="bottomLeft" state="frozen"/>
      <selection pane="bottomLeft" activeCell="W58" sqref="W57:W58"/>
    </sheetView>
  </sheetViews>
  <sheetFormatPr defaultColWidth="9.140625" defaultRowHeight="15.75" x14ac:dyDescent="0.25"/>
  <cols>
    <col min="1" max="1" width="3.140625" style="2" customWidth="1"/>
    <col min="2" max="2" width="10.85546875" style="2" customWidth="1"/>
    <col min="3" max="3" width="11.7109375" style="3" bestFit="1" customWidth="1"/>
    <col min="4" max="5" width="10.5703125" style="3" bestFit="1" customWidth="1"/>
    <col min="6" max="6" width="12" style="3" bestFit="1" customWidth="1"/>
    <col min="7" max="7" width="11.7109375" style="3" bestFit="1" customWidth="1"/>
    <col min="8" max="11" width="10.5703125" style="3" bestFit="1" customWidth="1"/>
    <col min="12" max="12" width="12" style="3" bestFit="1" customWidth="1"/>
    <col min="13" max="15" width="10.5703125" style="3" bestFit="1" customWidth="1"/>
    <col min="16" max="16" width="18.85546875" style="4" bestFit="1" customWidth="1"/>
    <col min="17" max="17" width="14.28515625" style="3" customWidth="1"/>
    <col min="18" max="18" width="11.5703125" style="3" customWidth="1"/>
    <col min="19" max="19" width="10.5703125" style="3" bestFit="1" customWidth="1"/>
    <col min="20" max="20" width="11.28515625" style="2" customWidth="1"/>
    <col min="21" max="21" width="10.5703125" style="2" bestFit="1" customWidth="1"/>
    <col min="22" max="22" width="15.7109375" style="2" bestFit="1" customWidth="1"/>
    <col min="23" max="23" width="11.5703125" style="2" customWidth="1"/>
    <col min="24" max="24" width="11.28515625" style="2" customWidth="1"/>
    <col min="25" max="25" width="14.42578125" style="2" customWidth="1"/>
    <col min="26" max="26" width="14.42578125" style="2" bestFit="1" customWidth="1"/>
    <col min="27" max="27" width="22.28515625" style="2" bestFit="1" customWidth="1"/>
    <col min="28" max="28" width="12.42578125" style="2" customWidth="1"/>
    <col min="29" max="29" width="13.7109375" style="2" customWidth="1"/>
    <col min="30" max="30" width="13" style="51" customWidth="1"/>
    <col min="31" max="32" width="13.7109375" style="3" customWidth="1"/>
    <col min="33" max="33" width="1.42578125" style="2" customWidth="1"/>
    <col min="34" max="34" width="17.5703125" style="3" customWidth="1"/>
    <col min="35" max="35" width="15.5703125" style="3" customWidth="1"/>
    <col min="36" max="36" width="15.42578125" style="3" customWidth="1"/>
    <col min="37" max="37" width="9.140625" style="2"/>
    <col min="38" max="38" width="18.28515625" style="2" customWidth="1"/>
    <col min="39" max="16384" width="9.140625" style="2"/>
  </cols>
  <sheetData>
    <row r="1" spans="2:38" x14ac:dyDescent="0.25">
      <c r="B1" s="2" t="s">
        <v>23</v>
      </c>
      <c r="E1" s="1"/>
      <c r="F1" s="1"/>
      <c r="G1" s="1"/>
      <c r="H1" s="1"/>
      <c r="I1" s="1"/>
      <c r="J1" s="1"/>
      <c r="K1" s="1"/>
      <c r="L1" s="1"/>
      <c r="M1" s="1"/>
    </row>
    <row r="2" spans="2:38" ht="14.45" customHeight="1" x14ac:dyDescent="0.25">
      <c r="B2" s="5" t="s">
        <v>22</v>
      </c>
    </row>
    <row r="3" spans="2:38" s="9" customFormat="1" ht="63" x14ac:dyDescent="0.25">
      <c r="B3" s="6" t="s">
        <v>21</v>
      </c>
      <c r="C3" s="7" t="s">
        <v>20</v>
      </c>
      <c r="D3" s="7" t="s">
        <v>18</v>
      </c>
      <c r="E3" s="7" t="s">
        <v>17</v>
      </c>
      <c r="F3" s="7" t="s">
        <v>16</v>
      </c>
      <c r="G3" s="7" t="s">
        <v>15</v>
      </c>
      <c r="H3" s="7" t="s">
        <v>5</v>
      </c>
      <c r="I3" s="7" t="s">
        <v>19</v>
      </c>
      <c r="J3" s="7" t="s">
        <v>18</v>
      </c>
      <c r="K3" s="7" t="s">
        <v>17</v>
      </c>
      <c r="L3" s="7" t="s">
        <v>16</v>
      </c>
      <c r="M3" s="7" t="s">
        <v>15</v>
      </c>
      <c r="N3" s="7" t="s">
        <v>5</v>
      </c>
      <c r="O3" s="7" t="s">
        <v>14</v>
      </c>
      <c r="P3" s="8" t="s">
        <v>6</v>
      </c>
      <c r="Q3" s="7" t="s">
        <v>13</v>
      </c>
      <c r="R3" s="7" t="s">
        <v>12</v>
      </c>
      <c r="S3" s="7" t="s">
        <v>0</v>
      </c>
      <c r="T3" s="7" t="s">
        <v>11</v>
      </c>
      <c r="V3" s="10" t="s">
        <v>6</v>
      </c>
      <c r="W3" s="11" t="s">
        <v>10</v>
      </c>
      <c r="X3" s="10" t="s">
        <v>9</v>
      </c>
      <c r="Y3" s="10" t="s">
        <v>2</v>
      </c>
      <c r="Z3" s="12" t="s">
        <v>8</v>
      </c>
      <c r="AA3" s="10" t="s">
        <v>7</v>
      </c>
      <c r="AB3" s="10" t="s">
        <v>1</v>
      </c>
      <c r="AC3" s="11" t="s">
        <v>27</v>
      </c>
      <c r="AD3" s="52"/>
      <c r="AE3" s="13" t="s">
        <v>24</v>
      </c>
      <c r="AF3" s="13" t="s">
        <v>25</v>
      </c>
      <c r="AH3" s="14" t="s">
        <v>26</v>
      </c>
      <c r="AI3" s="14" t="s">
        <v>30</v>
      </c>
      <c r="AJ3" s="14" t="s">
        <v>29</v>
      </c>
      <c r="AL3" s="2" t="s">
        <v>28</v>
      </c>
    </row>
    <row r="4" spans="2:38" x14ac:dyDescent="0.25">
      <c r="B4" s="15">
        <v>9064597</v>
      </c>
      <c r="C4" s="16">
        <v>12</v>
      </c>
      <c r="D4" s="16">
        <v>329570</v>
      </c>
      <c r="E4" s="16">
        <v>332050</v>
      </c>
      <c r="F4" s="17">
        <v>43376</v>
      </c>
      <c r="G4" s="16">
        <f t="shared" ref="G4:G24" si="0">E4-D4</f>
        <v>2480</v>
      </c>
      <c r="H4" s="25">
        <f t="shared" ref="H4:H27" si="1">G4*0.1</f>
        <v>248</v>
      </c>
      <c r="I4" s="15">
        <v>9064597</v>
      </c>
      <c r="J4" s="16">
        <v>6850</v>
      </c>
      <c r="K4" s="16">
        <v>7820</v>
      </c>
      <c r="L4" s="17">
        <f t="shared" ref="L4:L30" si="2">F4</f>
        <v>43376</v>
      </c>
      <c r="M4" s="16">
        <f t="shared" ref="M4:M24" si="3">K4-J4</f>
        <v>970</v>
      </c>
      <c r="N4" s="16">
        <f t="shared" ref="N4:N26" si="4">M4*1</f>
        <v>970</v>
      </c>
      <c r="O4" s="18">
        <f t="shared" ref="O4:O26" si="5">N4+H4</f>
        <v>1218</v>
      </c>
      <c r="P4" s="19">
        <v>10969.29</v>
      </c>
      <c r="Q4" s="20">
        <f t="shared" ref="Q4:Q26" si="6">P4/O4</f>
        <v>9.0059852216748784</v>
      </c>
      <c r="R4" s="21">
        <f t="shared" ref="R4:R30" si="7">O4/C4</f>
        <v>101.5</v>
      </c>
      <c r="S4" s="21">
        <f t="shared" ref="S4:S30" si="8">P4/248</f>
        <v>44.231008064516132</v>
      </c>
      <c r="T4" s="22">
        <v>0</v>
      </c>
      <c r="V4" s="23">
        <f t="shared" ref="V4:V30" si="9">P4</f>
        <v>10969.29</v>
      </c>
      <c r="W4" s="24">
        <f t="shared" ref="W4:W30" si="10">O4</f>
        <v>1218</v>
      </c>
      <c r="X4" s="25">
        <v>244</v>
      </c>
      <c r="Y4" s="21">
        <f t="shared" ref="Y4:Y25" si="11">V4/X4</f>
        <v>44.956106557377055</v>
      </c>
      <c r="Z4" s="25">
        <f t="shared" ref="Z4:Z30" si="12">C4</f>
        <v>12</v>
      </c>
      <c r="AA4" s="21">
        <f t="shared" ref="AA4:AA24" si="13">Y4/Z4</f>
        <v>3.7463422131147546</v>
      </c>
      <c r="AB4" s="26">
        <f t="shared" ref="AB4:AB24" si="14">X4/248</f>
        <v>0.9838709677419355</v>
      </c>
      <c r="AC4" s="27">
        <f t="shared" ref="AC4:AC24" si="15">W4/X4</f>
        <v>4.9918032786885247</v>
      </c>
      <c r="AE4" s="16"/>
      <c r="AF4" s="16"/>
      <c r="AH4" s="28"/>
      <c r="AI4" s="28"/>
      <c r="AJ4" s="28"/>
      <c r="AL4" s="55">
        <f t="shared" ref="AL4:AL24" si="16">O4*748.052</f>
        <v>911127.33600000001</v>
      </c>
    </row>
    <row r="5" spans="2:38" x14ac:dyDescent="0.25">
      <c r="B5" s="15">
        <v>9064597</v>
      </c>
      <c r="C5" s="16">
        <v>29</v>
      </c>
      <c r="D5" s="16">
        <f t="shared" ref="D5:D17" si="17">E4</f>
        <v>332050</v>
      </c>
      <c r="E5" s="16">
        <v>338140</v>
      </c>
      <c r="F5" s="17">
        <v>43405</v>
      </c>
      <c r="G5" s="16">
        <f t="shared" si="0"/>
        <v>6090</v>
      </c>
      <c r="H5" s="25">
        <f t="shared" si="1"/>
        <v>609</v>
      </c>
      <c r="I5" s="15">
        <v>9064597</v>
      </c>
      <c r="J5" s="16">
        <f t="shared" ref="J5:J24" si="18">K4</f>
        <v>7820</v>
      </c>
      <c r="K5" s="16">
        <v>10200</v>
      </c>
      <c r="L5" s="17">
        <f t="shared" si="2"/>
        <v>43405</v>
      </c>
      <c r="M5" s="16">
        <f t="shared" si="3"/>
        <v>2380</v>
      </c>
      <c r="N5" s="16">
        <f t="shared" si="4"/>
        <v>2380</v>
      </c>
      <c r="O5" s="29">
        <f t="shared" si="5"/>
        <v>2989</v>
      </c>
      <c r="P5" s="19">
        <v>25696.89</v>
      </c>
      <c r="Q5" s="20">
        <f t="shared" si="6"/>
        <v>8.5971528939444628</v>
      </c>
      <c r="R5" s="21">
        <f t="shared" si="7"/>
        <v>103.06896551724138</v>
      </c>
      <c r="S5" s="21">
        <f t="shared" si="8"/>
        <v>103.61649193548386</v>
      </c>
      <c r="T5" s="22">
        <v>233</v>
      </c>
      <c r="V5" s="23">
        <f t="shared" si="9"/>
        <v>25696.89</v>
      </c>
      <c r="W5" s="24">
        <f t="shared" si="10"/>
        <v>2989</v>
      </c>
      <c r="X5" s="25">
        <f t="shared" ref="X5:X24" si="19">T5</f>
        <v>233</v>
      </c>
      <c r="Y5" s="21">
        <f t="shared" si="11"/>
        <v>110.28708154506438</v>
      </c>
      <c r="Z5" s="25">
        <f t="shared" si="12"/>
        <v>29</v>
      </c>
      <c r="AA5" s="21">
        <f t="shared" si="13"/>
        <v>3.803002811898772</v>
      </c>
      <c r="AB5" s="26">
        <f t="shared" si="14"/>
        <v>0.93951612903225812</v>
      </c>
      <c r="AC5" s="27">
        <f t="shared" si="15"/>
        <v>12.828326180257511</v>
      </c>
      <c r="AE5" s="30"/>
      <c r="AF5" s="16"/>
      <c r="AH5" s="28"/>
      <c r="AI5" s="28"/>
      <c r="AJ5" s="28"/>
      <c r="AL5" s="55">
        <f t="shared" si="16"/>
        <v>2235927.4279999998</v>
      </c>
    </row>
    <row r="6" spans="2:38" x14ac:dyDescent="0.25">
      <c r="B6" s="15">
        <v>9064597</v>
      </c>
      <c r="C6" s="16">
        <v>33</v>
      </c>
      <c r="D6" s="16">
        <f t="shared" si="17"/>
        <v>338140</v>
      </c>
      <c r="E6" s="16">
        <v>345035</v>
      </c>
      <c r="F6" s="17">
        <v>43438</v>
      </c>
      <c r="G6" s="16">
        <f t="shared" si="0"/>
        <v>6895</v>
      </c>
      <c r="H6" s="25">
        <f t="shared" si="1"/>
        <v>689.5</v>
      </c>
      <c r="I6" s="15">
        <v>9064597</v>
      </c>
      <c r="J6" s="16">
        <f t="shared" si="18"/>
        <v>10200</v>
      </c>
      <c r="K6" s="16">
        <v>12545</v>
      </c>
      <c r="L6" s="17">
        <f t="shared" si="2"/>
        <v>43438</v>
      </c>
      <c r="M6" s="16">
        <f t="shared" si="3"/>
        <v>2345</v>
      </c>
      <c r="N6" s="16">
        <f t="shared" si="4"/>
        <v>2345</v>
      </c>
      <c r="O6" s="29">
        <f t="shared" si="5"/>
        <v>3034.5</v>
      </c>
      <c r="P6" s="19">
        <v>25705.31</v>
      </c>
      <c r="Q6" s="20">
        <f t="shared" si="6"/>
        <v>8.4710199373867194</v>
      </c>
      <c r="R6" s="21">
        <f t="shared" si="7"/>
        <v>91.954545454545453</v>
      </c>
      <c r="S6" s="21">
        <f t="shared" si="8"/>
        <v>103.6504435483871</v>
      </c>
      <c r="T6" s="22">
        <v>211</v>
      </c>
      <c r="V6" s="23">
        <f t="shared" si="9"/>
        <v>25705.31</v>
      </c>
      <c r="W6" s="24">
        <f t="shared" si="10"/>
        <v>3034.5</v>
      </c>
      <c r="X6" s="25">
        <f t="shared" si="19"/>
        <v>211</v>
      </c>
      <c r="Y6" s="21">
        <f t="shared" si="11"/>
        <v>121.82611374407584</v>
      </c>
      <c r="Z6" s="25">
        <f t="shared" si="12"/>
        <v>33</v>
      </c>
      <c r="AA6" s="21">
        <f t="shared" si="13"/>
        <v>3.6917004164871465</v>
      </c>
      <c r="AB6" s="26">
        <f t="shared" si="14"/>
        <v>0.85080645161290325</v>
      </c>
      <c r="AC6" s="27">
        <f t="shared" si="15"/>
        <v>14.381516587677725</v>
      </c>
      <c r="AE6" s="30"/>
      <c r="AF6" s="16"/>
      <c r="AH6" s="28"/>
      <c r="AI6" s="28"/>
      <c r="AJ6" s="28"/>
      <c r="AL6" s="55">
        <f t="shared" si="16"/>
        <v>2269963.7940000002</v>
      </c>
    </row>
    <row r="7" spans="2:38" x14ac:dyDescent="0.25">
      <c r="B7" s="15">
        <v>9064597</v>
      </c>
      <c r="C7" s="16">
        <v>34</v>
      </c>
      <c r="D7" s="16">
        <f t="shared" si="17"/>
        <v>345035</v>
      </c>
      <c r="E7" s="16">
        <v>352000</v>
      </c>
      <c r="F7" s="17">
        <v>43472</v>
      </c>
      <c r="G7" s="16">
        <f t="shared" si="0"/>
        <v>6965</v>
      </c>
      <c r="H7" s="25">
        <f t="shared" si="1"/>
        <v>696.5</v>
      </c>
      <c r="I7" s="15">
        <v>9064597</v>
      </c>
      <c r="J7" s="16">
        <f t="shared" si="18"/>
        <v>12545</v>
      </c>
      <c r="K7" s="16">
        <v>14430</v>
      </c>
      <c r="L7" s="17">
        <f t="shared" si="2"/>
        <v>43472</v>
      </c>
      <c r="M7" s="16">
        <f t="shared" si="3"/>
        <v>1885</v>
      </c>
      <c r="N7" s="16">
        <f t="shared" si="4"/>
        <v>1885</v>
      </c>
      <c r="O7" s="29">
        <f t="shared" si="5"/>
        <v>2581.5</v>
      </c>
      <c r="P7" s="19">
        <v>23210.639999999999</v>
      </c>
      <c r="Q7" s="20">
        <f t="shared" si="6"/>
        <v>8.9911446833236486</v>
      </c>
      <c r="R7" s="21">
        <f t="shared" si="7"/>
        <v>75.92647058823529</v>
      </c>
      <c r="S7" s="21">
        <f t="shared" si="8"/>
        <v>93.591290322580647</v>
      </c>
      <c r="T7" s="22">
        <v>188</v>
      </c>
      <c r="V7" s="23">
        <f t="shared" si="9"/>
        <v>23210.639999999999</v>
      </c>
      <c r="W7" s="24">
        <f t="shared" si="10"/>
        <v>2581.5</v>
      </c>
      <c r="X7" s="25">
        <f t="shared" si="19"/>
        <v>188</v>
      </c>
      <c r="Y7" s="21">
        <f t="shared" si="11"/>
        <v>123.46085106382978</v>
      </c>
      <c r="Z7" s="25">
        <f t="shared" si="12"/>
        <v>34</v>
      </c>
      <c r="AA7" s="21">
        <f t="shared" si="13"/>
        <v>3.6312015018773462</v>
      </c>
      <c r="AB7" s="26">
        <f t="shared" si="14"/>
        <v>0.75806451612903225</v>
      </c>
      <c r="AC7" s="27">
        <f t="shared" si="15"/>
        <v>13.731382978723405</v>
      </c>
      <c r="AE7" s="30"/>
      <c r="AF7" s="16"/>
      <c r="AH7" s="28"/>
      <c r="AI7" s="28"/>
      <c r="AJ7" s="28"/>
      <c r="AL7" s="55">
        <f t="shared" si="16"/>
        <v>1931096.2380000001</v>
      </c>
    </row>
    <row r="8" spans="2:38" x14ac:dyDescent="0.25">
      <c r="B8" s="15">
        <v>9064597</v>
      </c>
      <c r="C8" s="16">
        <v>29</v>
      </c>
      <c r="D8" s="16">
        <f t="shared" si="17"/>
        <v>352000</v>
      </c>
      <c r="E8" s="16">
        <v>357930</v>
      </c>
      <c r="F8" s="17">
        <v>43501</v>
      </c>
      <c r="G8" s="16">
        <f t="shared" si="0"/>
        <v>5930</v>
      </c>
      <c r="H8" s="25">
        <f t="shared" si="1"/>
        <v>593</v>
      </c>
      <c r="I8" s="15">
        <v>9064597</v>
      </c>
      <c r="J8" s="16">
        <f t="shared" si="18"/>
        <v>14430</v>
      </c>
      <c r="K8" s="16">
        <v>15950</v>
      </c>
      <c r="L8" s="17">
        <f t="shared" si="2"/>
        <v>43501</v>
      </c>
      <c r="M8" s="16">
        <f t="shared" si="3"/>
        <v>1520</v>
      </c>
      <c r="N8" s="16">
        <f t="shared" si="4"/>
        <v>1520</v>
      </c>
      <c r="O8" s="29">
        <f t="shared" si="5"/>
        <v>2113</v>
      </c>
      <c r="P8" s="19">
        <v>18894.75</v>
      </c>
      <c r="Q8" s="20">
        <f t="shared" si="6"/>
        <v>8.9421438712730712</v>
      </c>
      <c r="R8" s="21">
        <f t="shared" si="7"/>
        <v>72.862068965517238</v>
      </c>
      <c r="S8" s="21">
        <f t="shared" si="8"/>
        <v>76.188508064516128</v>
      </c>
      <c r="T8" s="22">
        <v>175</v>
      </c>
      <c r="V8" s="23">
        <f t="shared" si="9"/>
        <v>18894.75</v>
      </c>
      <c r="W8" s="24">
        <f t="shared" si="10"/>
        <v>2113</v>
      </c>
      <c r="X8" s="25">
        <f t="shared" si="19"/>
        <v>175</v>
      </c>
      <c r="Y8" s="21">
        <f t="shared" si="11"/>
        <v>107.97</v>
      </c>
      <c r="Z8" s="25">
        <f t="shared" si="12"/>
        <v>29</v>
      </c>
      <c r="AA8" s="21">
        <f t="shared" si="13"/>
        <v>3.7231034482758618</v>
      </c>
      <c r="AB8" s="26">
        <f t="shared" si="14"/>
        <v>0.70564516129032262</v>
      </c>
      <c r="AC8" s="27">
        <f t="shared" si="15"/>
        <v>12.074285714285715</v>
      </c>
      <c r="AE8" s="30"/>
      <c r="AF8" s="16"/>
      <c r="AH8" s="28"/>
      <c r="AI8" s="28"/>
      <c r="AJ8" s="28"/>
      <c r="AL8" s="55">
        <f t="shared" si="16"/>
        <v>1580633.8759999999</v>
      </c>
    </row>
    <row r="9" spans="2:38" x14ac:dyDescent="0.25">
      <c r="B9" s="15">
        <v>9064597</v>
      </c>
      <c r="C9" s="16">
        <v>29</v>
      </c>
      <c r="D9" s="16">
        <f t="shared" si="17"/>
        <v>357930</v>
      </c>
      <c r="E9" s="16">
        <v>363855</v>
      </c>
      <c r="F9" s="17">
        <v>43530</v>
      </c>
      <c r="G9" s="16">
        <f t="shared" si="0"/>
        <v>5925</v>
      </c>
      <c r="H9" s="25">
        <f t="shared" si="1"/>
        <v>592.5</v>
      </c>
      <c r="I9" s="15">
        <v>9064597</v>
      </c>
      <c r="J9" s="16">
        <f t="shared" si="18"/>
        <v>15950</v>
      </c>
      <c r="K9" s="16">
        <v>17460</v>
      </c>
      <c r="L9" s="17">
        <f t="shared" si="2"/>
        <v>43530</v>
      </c>
      <c r="M9" s="16">
        <f t="shared" si="3"/>
        <v>1510</v>
      </c>
      <c r="N9" s="16">
        <f t="shared" si="4"/>
        <v>1510</v>
      </c>
      <c r="O9" s="29">
        <f t="shared" si="5"/>
        <v>2102.5</v>
      </c>
      <c r="P9" s="19">
        <v>18809.38</v>
      </c>
      <c r="Q9" s="20">
        <f t="shared" si="6"/>
        <v>8.946197384066588</v>
      </c>
      <c r="R9" s="21">
        <f t="shared" si="7"/>
        <v>72.5</v>
      </c>
      <c r="S9" s="21">
        <f t="shared" si="8"/>
        <v>75.844274193548387</v>
      </c>
      <c r="T9" s="22">
        <v>161</v>
      </c>
      <c r="V9" s="23">
        <f t="shared" si="9"/>
        <v>18809.38</v>
      </c>
      <c r="W9" s="24">
        <f t="shared" si="10"/>
        <v>2102.5</v>
      </c>
      <c r="X9" s="25">
        <f t="shared" si="19"/>
        <v>161</v>
      </c>
      <c r="Y9" s="21">
        <f t="shared" si="11"/>
        <v>116.82844720496895</v>
      </c>
      <c r="Z9" s="25">
        <f t="shared" si="12"/>
        <v>29</v>
      </c>
      <c r="AA9" s="21">
        <f t="shared" si="13"/>
        <v>4.0285671449989291</v>
      </c>
      <c r="AB9" s="26">
        <f t="shared" si="14"/>
        <v>0.64919354838709675</v>
      </c>
      <c r="AC9" s="27">
        <f t="shared" si="15"/>
        <v>13.059006211180124</v>
      </c>
      <c r="AE9" s="30"/>
      <c r="AF9" s="16"/>
      <c r="AH9" s="28"/>
      <c r="AI9" s="28"/>
      <c r="AJ9" s="28"/>
      <c r="AL9" s="55">
        <f t="shared" si="16"/>
        <v>1572779.33</v>
      </c>
    </row>
    <row r="10" spans="2:38" x14ac:dyDescent="0.25">
      <c r="B10" s="15">
        <v>9064597</v>
      </c>
      <c r="C10" s="16">
        <v>29</v>
      </c>
      <c r="D10" s="16">
        <f t="shared" si="17"/>
        <v>363855</v>
      </c>
      <c r="E10" s="16">
        <v>369785</v>
      </c>
      <c r="F10" s="17">
        <v>43559</v>
      </c>
      <c r="G10" s="16">
        <f t="shared" si="0"/>
        <v>5930</v>
      </c>
      <c r="H10" s="25">
        <f t="shared" si="1"/>
        <v>593</v>
      </c>
      <c r="I10" s="15">
        <v>9064597</v>
      </c>
      <c r="J10" s="16">
        <f t="shared" si="18"/>
        <v>17460</v>
      </c>
      <c r="K10" s="16">
        <v>18990</v>
      </c>
      <c r="L10" s="17">
        <f t="shared" si="2"/>
        <v>43559</v>
      </c>
      <c r="M10" s="16">
        <f t="shared" si="3"/>
        <v>1530</v>
      </c>
      <c r="N10" s="16">
        <f t="shared" si="4"/>
        <v>1530</v>
      </c>
      <c r="O10" s="29">
        <f t="shared" si="5"/>
        <v>2123</v>
      </c>
      <c r="P10" s="19">
        <v>18976.04</v>
      </c>
      <c r="Q10" s="20">
        <f t="shared" si="6"/>
        <v>8.93831370701837</v>
      </c>
      <c r="R10" s="21">
        <f t="shared" si="7"/>
        <v>73.206896551724142</v>
      </c>
      <c r="S10" s="21">
        <f t="shared" si="8"/>
        <v>76.516290322580645</v>
      </c>
      <c r="T10" s="22">
        <v>168</v>
      </c>
      <c r="V10" s="23">
        <f t="shared" si="9"/>
        <v>18976.04</v>
      </c>
      <c r="W10" s="24">
        <f t="shared" si="10"/>
        <v>2123</v>
      </c>
      <c r="X10" s="25">
        <f t="shared" si="19"/>
        <v>168</v>
      </c>
      <c r="Y10" s="21">
        <f t="shared" si="11"/>
        <v>112.95261904761905</v>
      </c>
      <c r="Z10" s="25">
        <f t="shared" si="12"/>
        <v>29</v>
      </c>
      <c r="AA10" s="21">
        <f t="shared" si="13"/>
        <v>3.8949178981937602</v>
      </c>
      <c r="AB10" s="26">
        <f t="shared" si="14"/>
        <v>0.67741935483870963</v>
      </c>
      <c r="AC10" s="27">
        <f t="shared" si="15"/>
        <v>12.636904761904763</v>
      </c>
      <c r="AE10" s="30"/>
      <c r="AF10" s="16"/>
      <c r="AH10" s="28"/>
      <c r="AI10" s="28"/>
      <c r="AJ10" s="28"/>
      <c r="AL10" s="55">
        <f t="shared" si="16"/>
        <v>1588114.3959999999</v>
      </c>
    </row>
    <row r="11" spans="2:38" x14ac:dyDescent="0.25">
      <c r="B11" s="15">
        <v>9064597</v>
      </c>
      <c r="C11" s="16">
        <v>29</v>
      </c>
      <c r="D11" s="16">
        <f t="shared" si="17"/>
        <v>369785</v>
      </c>
      <c r="E11" s="16">
        <v>375785</v>
      </c>
      <c r="F11" s="17">
        <v>43588</v>
      </c>
      <c r="G11" s="16">
        <f t="shared" si="0"/>
        <v>6000</v>
      </c>
      <c r="H11" s="25">
        <f t="shared" si="1"/>
        <v>600</v>
      </c>
      <c r="I11" s="15">
        <v>9064597</v>
      </c>
      <c r="J11" s="16">
        <f t="shared" si="18"/>
        <v>18990</v>
      </c>
      <c r="K11" s="16">
        <v>20390</v>
      </c>
      <c r="L11" s="17">
        <f t="shared" si="2"/>
        <v>43588</v>
      </c>
      <c r="M11" s="16">
        <f t="shared" si="3"/>
        <v>1400</v>
      </c>
      <c r="N11" s="16">
        <f t="shared" si="4"/>
        <v>1400</v>
      </c>
      <c r="O11" s="29">
        <f t="shared" si="5"/>
        <v>2000</v>
      </c>
      <c r="P11" s="19">
        <v>17976.04</v>
      </c>
      <c r="Q11" s="20">
        <f t="shared" si="6"/>
        <v>8.9880200000000006</v>
      </c>
      <c r="R11" s="21">
        <f t="shared" si="7"/>
        <v>68.965517241379317</v>
      </c>
      <c r="S11" s="21">
        <f t="shared" si="8"/>
        <v>72.484032258064516</v>
      </c>
      <c r="T11" s="22">
        <v>170</v>
      </c>
      <c r="V11" s="23">
        <f t="shared" si="9"/>
        <v>17976.04</v>
      </c>
      <c r="W11" s="24">
        <f t="shared" si="10"/>
        <v>2000</v>
      </c>
      <c r="X11" s="25">
        <f t="shared" si="19"/>
        <v>170</v>
      </c>
      <c r="Y11" s="21">
        <f t="shared" si="11"/>
        <v>105.74141176470589</v>
      </c>
      <c r="Z11" s="25">
        <f t="shared" si="12"/>
        <v>29</v>
      </c>
      <c r="AA11" s="21">
        <f t="shared" si="13"/>
        <v>3.6462555780933066</v>
      </c>
      <c r="AB11" s="26">
        <f t="shared" si="14"/>
        <v>0.68548387096774188</v>
      </c>
      <c r="AC11" s="27">
        <f t="shared" si="15"/>
        <v>11.764705882352942</v>
      </c>
      <c r="AE11" s="30"/>
      <c r="AF11" s="16"/>
      <c r="AH11" s="28"/>
      <c r="AI11" s="28"/>
      <c r="AJ11" s="28"/>
      <c r="AL11" s="55">
        <f t="shared" si="16"/>
        <v>1496104</v>
      </c>
    </row>
    <row r="12" spans="2:38" x14ac:dyDescent="0.25">
      <c r="B12" s="15">
        <v>9064597</v>
      </c>
      <c r="C12" s="16">
        <v>33</v>
      </c>
      <c r="D12" s="16">
        <f t="shared" si="17"/>
        <v>375785</v>
      </c>
      <c r="E12" s="16">
        <v>382600</v>
      </c>
      <c r="F12" s="17">
        <v>43623</v>
      </c>
      <c r="G12" s="16">
        <f t="shared" si="0"/>
        <v>6815</v>
      </c>
      <c r="H12" s="25">
        <f t="shared" si="1"/>
        <v>681.5</v>
      </c>
      <c r="I12" s="15">
        <v>9064597</v>
      </c>
      <c r="J12" s="16">
        <f t="shared" si="18"/>
        <v>20390</v>
      </c>
      <c r="K12" s="16">
        <v>21920</v>
      </c>
      <c r="L12" s="17">
        <f t="shared" si="2"/>
        <v>43623</v>
      </c>
      <c r="M12" s="16">
        <f t="shared" si="3"/>
        <v>1530</v>
      </c>
      <c r="N12" s="16">
        <f t="shared" si="4"/>
        <v>1530</v>
      </c>
      <c r="O12" s="29">
        <f t="shared" si="5"/>
        <v>2211.5</v>
      </c>
      <c r="P12" s="19">
        <v>19695.560000000001</v>
      </c>
      <c r="Q12" s="20">
        <f t="shared" si="6"/>
        <v>8.9059733212751535</v>
      </c>
      <c r="R12" s="31">
        <f t="shared" si="7"/>
        <v>67.015151515151516</v>
      </c>
      <c r="S12" s="31">
        <f t="shared" si="8"/>
        <v>79.417580645161294</v>
      </c>
      <c r="T12" s="22">
        <v>180</v>
      </c>
      <c r="V12" s="23">
        <f t="shared" si="9"/>
        <v>19695.560000000001</v>
      </c>
      <c r="W12" s="24">
        <f t="shared" si="10"/>
        <v>2211.5</v>
      </c>
      <c r="X12" s="25">
        <f t="shared" si="19"/>
        <v>180</v>
      </c>
      <c r="Y12" s="21">
        <f t="shared" si="11"/>
        <v>109.41977777777778</v>
      </c>
      <c r="Z12" s="25">
        <f t="shared" si="12"/>
        <v>33</v>
      </c>
      <c r="AA12" s="21">
        <f t="shared" si="13"/>
        <v>3.3157508417508419</v>
      </c>
      <c r="AB12" s="26">
        <f t="shared" si="14"/>
        <v>0.72580645161290325</v>
      </c>
      <c r="AC12" s="27">
        <f t="shared" si="15"/>
        <v>12.286111111111111</v>
      </c>
      <c r="AE12" s="30"/>
      <c r="AF12" s="16"/>
      <c r="AH12" s="28"/>
      <c r="AI12" s="28"/>
      <c r="AJ12" s="28"/>
      <c r="AL12" s="55">
        <f t="shared" si="16"/>
        <v>1654316.9980000001</v>
      </c>
    </row>
    <row r="13" spans="2:38" x14ac:dyDescent="0.25">
      <c r="B13" s="15">
        <v>9064597</v>
      </c>
      <c r="C13" s="16">
        <v>33</v>
      </c>
      <c r="D13" s="16">
        <f t="shared" si="17"/>
        <v>382600</v>
      </c>
      <c r="E13" s="16">
        <v>389350</v>
      </c>
      <c r="F13" s="17">
        <v>43654</v>
      </c>
      <c r="G13" s="16">
        <f t="shared" si="0"/>
        <v>6750</v>
      </c>
      <c r="H13" s="25">
        <f t="shared" si="1"/>
        <v>675</v>
      </c>
      <c r="I13" s="15">
        <v>9064597</v>
      </c>
      <c r="J13" s="16">
        <f t="shared" si="18"/>
        <v>21920</v>
      </c>
      <c r="K13" s="16">
        <v>23240</v>
      </c>
      <c r="L13" s="17">
        <f t="shared" si="2"/>
        <v>43654</v>
      </c>
      <c r="M13" s="16">
        <f t="shared" si="3"/>
        <v>1320</v>
      </c>
      <c r="N13" s="16">
        <f t="shared" si="4"/>
        <v>1320</v>
      </c>
      <c r="O13" s="29">
        <f t="shared" si="5"/>
        <v>1995</v>
      </c>
      <c r="P13" s="19">
        <v>17935.39</v>
      </c>
      <c r="Q13" s="20">
        <f t="shared" si="6"/>
        <v>8.9901704260651627</v>
      </c>
      <c r="R13" s="21">
        <f t="shared" si="7"/>
        <v>60.454545454545453</v>
      </c>
      <c r="S13" s="21">
        <f t="shared" si="8"/>
        <v>72.320120967741929</v>
      </c>
      <c r="T13" s="22">
        <v>187</v>
      </c>
      <c r="V13" s="23">
        <f t="shared" si="9"/>
        <v>17935.39</v>
      </c>
      <c r="W13" s="24">
        <f t="shared" si="10"/>
        <v>1995</v>
      </c>
      <c r="X13" s="25">
        <f t="shared" si="19"/>
        <v>187</v>
      </c>
      <c r="Y13" s="21">
        <f t="shared" si="11"/>
        <v>95.911176470588231</v>
      </c>
      <c r="Z13" s="25">
        <f t="shared" si="12"/>
        <v>33</v>
      </c>
      <c r="AA13" s="21">
        <f t="shared" si="13"/>
        <v>2.9063992869875221</v>
      </c>
      <c r="AB13" s="26">
        <f t="shared" si="14"/>
        <v>0.75403225806451613</v>
      </c>
      <c r="AC13" s="27">
        <f t="shared" si="15"/>
        <v>10.668449197860962</v>
      </c>
      <c r="AE13" s="30"/>
      <c r="AF13" s="16"/>
      <c r="AH13" s="28"/>
      <c r="AI13" s="28"/>
      <c r="AJ13" s="28"/>
      <c r="AL13" s="55">
        <f t="shared" si="16"/>
        <v>1492363.74</v>
      </c>
    </row>
    <row r="14" spans="2:38" x14ac:dyDescent="0.25">
      <c r="B14" s="15">
        <v>9064597</v>
      </c>
      <c r="C14" s="16">
        <v>29</v>
      </c>
      <c r="D14" s="16">
        <f t="shared" si="17"/>
        <v>389350</v>
      </c>
      <c r="E14" s="16">
        <v>395385</v>
      </c>
      <c r="F14" s="17">
        <v>43683</v>
      </c>
      <c r="G14" s="16">
        <f t="shared" si="0"/>
        <v>6035</v>
      </c>
      <c r="H14" s="25">
        <f t="shared" si="1"/>
        <v>603.5</v>
      </c>
      <c r="I14" s="15">
        <v>9064597</v>
      </c>
      <c r="J14" s="16">
        <f t="shared" si="18"/>
        <v>23240</v>
      </c>
      <c r="K14" s="16">
        <v>24680</v>
      </c>
      <c r="L14" s="17">
        <f t="shared" si="2"/>
        <v>43683</v>
      </c>
      <c r="M14" s="16">
        <f t="shared" si="3"/>
        <v>1440</v>
      </c>
      <c r="N14" s="16">
        <f t="shared" si="4"/>
        <v>1440</v>
      </c>
      <c r="O14" s="29">
        <f t="shared" si="5"/>
        <v>2043.5</v>
      </c>
      <c r="P14" s="19">
        <v>17898.490000000002</v>
      </c>
      <c r="Q14" s="20">
        <f t="shared" si="6"/>
        <v>8.7587423538047471</v>
      </c>
      <c r="R14" s="21">
        <f t="shared" si="7"/>
        <v>70.465517241379317</v>
      </c>
      <c r="S14" s="21">
        <f t="shared" si="8"/>
        <v>72.171330645161291</v>
      </c>
      <c r="T14" s="22">
        <v>195</v>
      </c>
      <c r="V14" s="23">
        <f t="shared" si="9"/>
        <v>17898.490000000002</v>
      </c>
      <c r="W14" s="24">
        <f t="shared" si="10"/>
        <v>2043.5</v>
      </c>
      <c r="X14" s="25">
        <f t="shared" si="19"/>
        <v>195</v>
      </c>
      <c r="Y14" s="21">
        <f t="shared" si="11"/>
        <v>91.787128205128212</v>
      </c>
      <c r="Z14" s="25">
        <f t="shared" si="12"/>
        <v>29</v>
      </c>
      <c r="AA14" s="21">
        <f t="shared" si="13"/>
        <v>3.1650733863837313</v>
      </c>
      <c r="AB14" s="26">
        <f t="shared" si="14"/>
        <v>0.78629032258064513</v>
      </c>
      <c r="AC14" s="27">
        <f t="shared" si="15"/>
        <v>10.47948717948718</v>
      </c>
      <c r="AE14" s="30">
        <v>221630</v>
      </c>
      <c r="AF14" s="34">
        <f>AE14/748</f>
        <v>296.29679144385028</v>
      </c>
      <c r="AH14" s="35">
        <f t="shared" ref="AH14:AH27" si="20">AF14/O13</f>
        <v>0.14851969495932346</v>
      </c>
      <c r="AI14" s="57">
        <f t="shared" ref="AI14:AI28" si="21">AE14/X13</f>
        <v>1185.1871657754011</v>
      </c>
      <c r="AJ14" s="28"/>
      <c r="AL14" s="55">
        <f t="shared" si="16"/>
        <v>1528644.2620000001</v>
      </c>
    </row>
    <row r="15" spans="2:38" x14ac:dyDescent="0.25">
      <c r="B15" s="15">
        <v>9064597</v>
      </c>
      <c r="C15" s="16">
        <v>30</v>
      </c>
      <c r="D15" s="16">
        <f t="shared" si="17"/>
        <v>395385</v>
      </c>
      <c r="E15" s="16">
        <v>396185</v>
      </c>
      <c r="F15" s="17">
        <v>43713</v>
      </c>
      <c r="G15" s="16">
        <f t="shared" si="0"/>
        <v>800</v>
      </c>
      <c r="H15" s="25">
        <f t="shared" si="1"/>
        <v>80</v>
      </c>
      <c r="I15" s="15">
        <v>9064597</v>
      </c>
      <c r="J15" s="16">
        <f t="shared" si="18"/>
        <v>24680</v>
      </c>
      <c r="K15" s="16">
        <v>26850</v>
      </c>
      <c r="L15" s="17">
        <f t="shared" si="2"/>
        <v>43713</v>
      </c>
      <c r="M15" s="16">
        <f t="shared" si="3"/>
        <v>2170</v>
      </c>
      <c r="N15" s="16">
        <f t="shared" si="4"/>
        <v>2170</v>
      </c>
      <c r="O15" s="29">
        <f t="shared" si="5"/>
        <v>2250</v>
      </c>
      <c r="P15" s="19">
        <v>21386.82</v>
      </c>
      <c r="Q15" s="20">
        <f t="shared" si="6"/>
        <v>9.505253333333334</v>
      </c>
      <c r="R15" s="21">
        <f t="shared" si="7"/>
        <v>75</v>
      </c>
      <c r="S15" s="21">
        <f t="shared" si="8"/>
        <v>86.237177419354836</v>
      </c>
      <c r="T15" s="22">
        <v>188</v>
      </c>
      <c r="V15" s="23">
        <f t="shared" si="9"/>
        <v>21386.82</v>
      </c>
      <c r="W15" s="24">
        <f t="shared" si="10"/>
        <v>2250</v>
      </c>
      <c r="X15" s="25">
        <f t="shared" si="19"/>
        <v>188</v>
      </c>
      <c r="Y15" s="21">
        <f t="shared" si="11"/>
        <v>113.75968085106383</v>
      </c>
      <c r="Z15" s="25">
        <f t="shared" si="12"/>
        <v>30</v>
      </c>
      <c r="AA15" s="21">
        <f t="shared" si="13"/>
        <v>3.7919893617021279</v>
      </c>
      <c r="AB15" s="26">
        <f t="shared" si="14"/>
        <v>0.75806451612903225</v>
      </c>
      <c r="AC15" s="27">
        <f t="shared" si="15"/>
        <v>11.968085106382979</v>
      </c>
      <c r="AE15" s="30">
        <v>181360</v>
      </c>
      <c r="AF15" s="34">
        <f t="shared" ref="AF15:AF25" si="22">AE15/748</f>
        <v>242.45989304812835</v>
      </c>
      <c r="AH15" s="35">
        <f t="shared" si="20"/>
        <v>0.11864932373287417</v>
      </c>
      <c r="AI15" s="57">
        <f t="shared" si="21"/>
        <v>930.0512820512821</v>
      </c>
      <c r="AJ15" s="56">
        <f t="shared" ref="AJ15:AJ24" si="23">AF15/X14</f>
        <v>1.2433840669134788</v>
      </c>
      <c r="AL15" s="55">
        <f t="shared" si="16"/>
        <v>1683117</v>
      </c>
    </row>
    <row r="16" spans="2:38" x14ac:dyDescent="0.25">
      <c r="B16" s="15">
        <v>9064597</v>
      </c>
      <c r="C16" s="16">
        <v>29</v>
      </c>
      <c r="D16" s="16">
        <f t="shared" si="17"/>
        <v>396185</v>
      </c>
      <c r="E16" s="16">
        <v>396185</v>
      </c>
      <c r="F16" s="17">
        <v>43742</v>
      </c>
      <c r="G16" s="16">
        <f t="shared" si="0"/>
        <v>0</v>
      </c>
      <c r="H16" s="25">
        <f t="shared" si="1"/>
        <v>0</v>
      </c>
      <c r="I16" s="15">
        <v>9064597</v>
      </c>
      <c r="J16" s="16">
        <f t="shared" si="18"/>
        <v>26850</v>
      </c>
      <c r="K16" s="16">
        <v>28585</v>
      </c>
      <c r="L16" s="17">
        <f t="shared" si="2"/>
        <v>43742</v>
      </c>
      <c r="M16" s="16">
        <f t="shared" si="3"/>
        <v>1735</v>
      </c>
      <c r="N16" s="16">
        <f t="shared" si="4"/>
        <v>1735</v>
      </c>
      <c r="O16" s="32">
        <f t="shared" si="5"/>
        <v>1735</v>
      </c>
      <c r="P16" s="19">
        <v>16880.55</v>
      </c>
      <c r="Q16" s="20">
        <f t="shared" si="6"/>
        <v>9.7294236311239182</v>
      </c>
      <c r="R16" s="21">
        <f t="shared" si="7"/>
        <v>59.827586206896555</v>
      </c>
      <c r="S16" s="21">
        <f t="shared" si="8"/>
        <v>68.066733870967738</v>
      </c>
      <c r="T16" s="22">
        <v>182</v>
      </c>
      <c r="V16" s="23">
        <f t="shared" si="9"/>
        <v>16880.55</v>
      </c>
      <c r="W16" s="24">
        <f t="shared" si="10"/>
        <v>1735</v>
      </c>
      <c r="X16" s="25">
        <f t="shared" si="19"/>
        <v>182</v>
      </c>
      <c r="Y16" s="21">
        <f t="shared" si="11"/>
        <v>92.750274725274721</v>
      </c>
      <c r="Z16" s="25">
        <f t="shared" si="12"/>
        <v>29</v>
      </c>
      <c r="AA16" s="21">
        <f t="shared" si="13"/>
        <v>3.1982853353543006</v>
      </c>
      <c r="AB16" s="26">
        <f t="shared" si="14"/>
        <v>0.7338709677419355</v>
      </c>
      <c r="AC16" s="27">
        <f t="shared" si="15"/>
        <v>9.5329670329670328</v>
      </c>
      <c r="AE16" s="30">
        <v>176240</v>
      </c>
      <c r="AF16" s="34">
        <f t="shared" si="22"/>
        <v>235.61497326203209</v>
      </c>
      <c r="AH16" s="35">
        <f t="shared" si="20"/>
        <v>0.10471776589423648</v>
      </c>
      <c r="AI16" s="57">
        <f t="shared" si="21"/>
        <v>937.44680851063833</v>
      </c>
      <c r="AJ16" s="56">
        <f t="shared" si="23"/>
        <v>1.2532711343725111</v>
      </c>
      <c r="AL16" s="55">
        <f t="shared" si="16"/>
        <v>1297870.22</v>
      </c>
    </row>
    <row r="17" spans="2:38" x14ac:dyDescent="0.25">
      <c r="B17" s="15">
        <v>9064597</v>
      </c>
      <c r="C17" s="16">
        <v>31</v>
      </c>
      <c r="D17" s="16">
        <f t="shared" si="17"/>
        <v>396185</v>
      </c>
      <c r="E17" s="16">
        <v>396185</v>
      </c>
      <c r="F17" s="17">
        <v>43773</v>
      </c>
      <c r="G17" s="16">
        <f t="shared" si="0"/>
        <v>0</v>
      </c>
      <c r="H17" s="25">
        <f t="shared" si="1"/>
        <v>0</v>
      </c>
      <c r="I17" s="15">
        <v>9064597</v>
      </c>
      <c r="J17" s="16">
        <f t="shared" si="18"/>
        <v>28585</v>
      </c>
      <c r="K17" s="16">
        <v>30435</v>
      </c>
      <c r="L17" s="17">
        <f t="shared" si="2"/>
        <v>43773</v>
      </c>
      <c r="M17" s="16">
        <f t="shared" si="3"/>
        <v>1850</v>
      </c>
      <c r="N17" s="16">
        <f t="shared" si="4"/>
        <v>1850</v>
      </c>
      <c r="O17" s="32">
        <f t="shared" si="5"/>
        <v>1850</v>
      </c>
      <c r="P17" s="19">
        <v>17886.810000000001</v>
      </c>
      <c r="Q17" s="20">
        <f t="shared" si="6"/>
        <v>9.6685459459459473</v>
      </c>
      <c r="R17" s="21">
        <f t="shared" si="7"/>
        <v>59.677419354838712</v>
      </c>
      <c r="S17" s="21">
        <f t="shared" si="8"/>
        <v>72.124233870967743</v>
      </c>
      <c r="T17" s="22">
        <v>189</v>
      </c>
      <c r="V17" s="23">
        <f t="shared" si="9"/>
        <v>17886.810000000001</v>
      </c>
      <c r="W17" s="24">
        <f t="shared" si="10"/>
        <v>1850</v>
      </c>
      <c r="X17" s="25">
        <f t="shared" si="19"/>
        <v>189</v>
      </c>
      <c r="Y17" s="21">
        <f t="shared" si="11"/>
        <v>94.639206349206361</v>
      </c>
      <c r="Z17" s="25">
        <f t="shared" si="12"/>
        <v>31</v>
      </c>
      <c r="AA17" s="21">
        <f t="shared" si="13"/>
        <v>3.0528776241679472</v>
      </c>
      <c r="AB17" s="26">
        <f t="shared" si="14"/>
        <v>0.76209677419354838</v>
      </c>
      <c r="AC17" s="27">
        <f t="shared" si="15"/>
        <v>9.7883597883597879</v>
      </c>
      <c r="AE17" s="30">
        <v>203740</v>
      </c>
      <c r="AF17" s="34">
        <f t="shared" si="22"/>
        <v>272.37967914438502</v>
      </c>
      <c r="AH17" s="35">
        <f t="shared" si="20"/>
        <v>0.15699116953566861</v>
      </c>
      <c r="AI17" s="57">
        <f t="shared" si="21"/>
        <v>1119.4505494505495</v>
      </c>
      <c r="AJ17" s="56">
        <f t="shared" si="23"/>
        <v>1.4965916436504672</v>
      </c>
      <c r="AL17" s="55">
        <f t="shared" si="16"/>
        <v>1383896.2</v>
      </c>
    </row>
    <row r="18" spans="2:38" x14ac:dyDescent="0.25">
      <c r="B18" s="15">
        <v>9064597</v>
      </c>
      <c r="C18" s="16">
        <v>31</v>
      </c>
      <c r="D18" s="16">
        <f>E16</f>
        <v>396185</v>
      </c>
      <c r="E18" s="16">
        <v>396185</v>
      </c>
      <c r="F18" s="17">
        <v>43804</v>
      </c>
      <c r="G18" s="16">
        <f t="shared" si="0"/>
        <v>0</v>
      </c>
      <c r="H18" s="25">
        <f t="shared" si="1"/>
        <v>0</v>
      </c>
      <c r="I18" s="15">
        <v>9064597</v>
      </c>
      <c r="J18" s="16">
        <f t="shared" si="18"/>
        <v>30435</v>
      </c>
      <c r="K18" s="16">
        <v>31380</v>
      </c>
      <c r="L18" s="17">
        <f t="shared" si="2"/>
        <v>43804</v>
      </c>
      <c r="M18" s="16">
        <f t="shared" si="3"/>
        <v>945</v>
      </c>
      <c r="N18" s="16">
        <f t="shared" si="4"/>
        <v>945</v>
      </c>
      <c r="O18" s="33">
        <f t="shared" si="5"/>
        <v>945</v>
      </c>
      <c r="P18" s="19">
        <v>9917.25</v>
      </c>
      <c r="Q18" s="20">
        <f t="shared" si="6"/>
        <v>10.494444444444444</v>
      </c>
      <c r="R18" s="21">
        <f t="shared" si="7"/>
        <v>30.483870967741936</v>
      </c>
      <c r="S18" s="21">
        <f t="shared" si="8"/>
        <v>39.988911290322584</v>
      </c>
      <c r="T18" s="22">
        <v>195</v>
      </c>
      <c r="U18" s="50">
        <f t="shared" ref="U18:U25" si="24">O18/T18</f>
        <v>4.8461538461538458</v>
      </c>
      <c r="V18" s="23">
        <f t="shared" si="9"/>
        <v>9917.25</v>
      </c>
      <c r="W18" s="24">
        <f t="shared" si="10"/>
        <v>945</v>
      </c>
      <c r="X18" s="25">
        <f t="shared" si="19"/>
        <v>195</v>
      </c>
      <c r="Y18" s="21">
        <f t="shared" si="11"/>
        <v>50.857692307692311</v>
      </c>
      <c r="Z18" s="25">
        <f t="shared" si="12"/>
        <v>31</v>
      </c>
      <c r="AA18" s="21">
        <f t="shared" si="13"/>
        <v>1.6405707196029777</v>
      </c>
      <c r="AB18" s="26">
        <f t="shared" si="14"/>
        <v>0.78629032258064513</v>
      </c>
      <c r="AC18" s="27">
        <f t="shared" si="15"/>
        <v>4.8461538461538458</v>
      </c>
      <c r="AD18" s="50">
        <f t="shared" ref="AD18:AD24" si="25">Y18/C18</f>
        <v>1.6405707196029777</v>
      </c>
      <c r="AE18" s="30">
        <v>254920</v>
      </c>
      <c r="AF18" s="34">
        <f t="shared" si="22"/>
        <v>340.80213903743316</v>
      </c>
      <c r="AH18" s="35">
        <f t="shared" si="20"/>
        <v>0.18421737245266659</v>
      </c>
      <c r="AI18" s="57">
        <f t="shared" si="21"/>
        <v>1348.7830687830688</v>
      </c>
      <c r="AJ18" s="56">
        <f t="shared" si="23"/>
        <v>1.8031859208329797</v>
      </c>
      <c r="AL18" s="55">
        <f t="shared" si="16"/>
        <v>706909.14</v>
      </c>
    </row>
    <row r="19" spans="2:38" x14ac:dyDescent="0.25">
      <c r="B19" s="15">
        <v>9064597</v>
      </c>
      <c r="C19" s="16">
        <v>33</v>
      </c>
      <c r="D19" s="16">
        <v>2</v>
      </c>
      <c r="E19" s="16">
        <v>1497</v>
      </c>
      <c r="F19" s="17">
        <v>43837</v>
      </c>
      <c r="G19" s="16">
        <f t="shared" si="0"/>
        <v>1495</v>
      </c>
      <c r="H19" s="25">
        <f t="shared" si="1"/>
        <v>149.5</v>
      </c>
      <c r="I19" s="15">
        <v>9064597</v>
      </c>
      <c r="J19" s="16">
        <f t="shared" si="18"/>
        <v>31380</v>
      </c>
      <c r="K19" s="16">
        <v>32215</v>
      </c>
      <c r="L19" s="17">
        <f t="shared" si="2"/>
        <v>43837</v>
      </c>
      <c r="M19" s="16">
        <f t="shared" si="3"/>
        <v>835</v>
      </c>
      <c r="N19" s="16">
        <f t="shared" si="4"/>
        <v>835</v>
      </c>
      <c r="O19" s="18">
        <f t="shared" si="5"/>
        <v>984.5</v>
      </c>
      <c r="P19" s="19">
        <v>10203.950000000001</v>
      </c>
      <c r="Q19" s="20">
        <f t="shared" si="6"/>
        <v>10.364601320467242</v>
      </c>
      <c r="R19" s="21">
        <f t="shared" si="7"/>
        <v>29.833333333333332</v>
      </c>
      <c r="S19" s="21">
        <f t="shared" si="8"/>
        <v>41.144959677419358</v>
      </c>
      <c r="T19" s="22">
        <v>205</v>
      </c>
      <c r="U19" s="50">
        <f t="shared" si="24"/>
        <v>4.8024390243902442</v>
      </c>
      <c r="V19" s="23">
        <f t="shared" si="9"/>
        <v>10203.950000000001</v>
      </c>
      <c r="W19" s="24">
        <f t="shared" si="10"/>
        <v>984.5</v>
      </c>
      <c r="X19" s="25">
        <f t="shared" si="19"/>
        <v>205</v>
      </c>
      <c r="Y19" s="21">
        <f t="shared" si="11"/>
        <v>49.775365853658542</v>
      </c>
      <c r="Z19" s="25">
        <f t="shared" si="12"/>
        <v>33</v>
      </c>
      <c r="AA19" s="21">
        <f t="shared" si="13"/>
        <v>1.5083444198078346</v>
      </c>
      <c r="AB19" s="26">
        <f t="shared" si="14"/>
        <v>0.82661290322580649</v>
      </c>
      <c r="AC19" s="27">
        <f t="shared" si="15"/>
        <v>4.8024390243902442</v>
      </c>
      <c r="AD19" s="50">
        <f t="shared" si="25"/>
        <v>1.5083444198078346</v>
      </c>
      <c r="AE19" s="30">
        <v>300950</v>
      </c>
      <c r="AF19" s="34">
        <f t="shared" si="22"/>
        <v>402.33957219251334</v>
      </c>
      <c r="AH19" s="35">
        <f t="shared" si="20"/>
        <v>0.42575616105027869</v>
      </c>
      <c r="AI19" s="57">
        <f t="shared" si="21"/>
        <v>1543.3333333333333</v>
      </c>
      <c r="AJ19" s="56">
        <f t="shared" si="23"/>
        <v>2.0632798573975042</v>
      </c>
      <c r="AL19" s="55">
        <f t="shared" si="16"/>
        <v>736457.19400000002</v>
      </c>
    </row>
    <row r="20" spans="2:38" x14ac:dyDescent="0.25">
      <c r="B20" s="15">
        <v>9064597</v>
      </c>
      <c r="C20" s="16">
        <v>29</v>
      </c>
      <c r="D20" s="16">
        <f t="shared" ref="D20:D25" si="26">E19</f>
        <v>1497</v>
      </c>
      <c r="E20" s="16">
        <v>7984</v>
      </c>
      <c r="F20" s="17">
        <v>43866</v>
      </c>
      <c r="G20" s="16">
        <f t="shared" si="0"/>
        <v>6487</v>
      </c>
      <c r="H20" s="25">
        <f t="shared" si="1"/>
        <v>648.70000000000005</v>
      </c>
      <c r="I20" s="15">
        <v>9064597</v>
      </c>
      <c r="J20" s="16">
        <f t="shared" si="18"/>
        <v>32215</v>
      </c>
      <c r="K20" s="16">
        <v>32510</v>
      </c>
      <c r="L20" s="17">
        <f t="shared" si="2"/>
        <v>43866</v>
      </c>
      <c r="M20" s="16">
        <f t="shared" si="3"/>
        <v>295</v>
      </c>
      <c r="N20" s="16">
        <f t="shared" si="4"/>
        <v>295</v>
      </c>
      <c r="O20" s="18">
        <f t="shared" si="5"/>
        <v>943.7</v>
      </c>
      <c r="P20" s="19">
        <v>9806.56</v>
      </c>
      <c r="Q20" s="20">
        <f t="shared" si="6"/>
        <v>10.391607502384231</v>
      </c>
      <c r="R20" s="21">
        <f t="shared" si="7"/>
        <v>32.54137931034483</v>
      </c>
      <c r="S20" s="21">
        <f t="shared" si="8"/>
        <v>39.542580645161287</v>
      </c>
      <c r="T20" s="22">
        <v>217</v>
      </c>
      <c r="U20" s="50">
        <f t="shared" si="24"/>
        <v>4.3488479262672817</v>
      </c>
      <c r="V20" s="23">
        <f t="shared" si="9"/>
        <v>9806.56</v>
      </c>
      <c r="W20" s="24">
        <f t="shared" si="10"/>
        <v>943.7</v>
      </c>
      <c r="X20" s="25">
        <f t="shared" si="19"/>
        <v>217</v>
      </c>
      <c r="Y20" s="21">
        <f t="shared" si="11"/>
        <v>45.191520737327188</v>
      </c>
      <c r="Z20" s="25">
        <f t="shared" si="12"/>
        <v>29</v>
      </c>
      <c r="AA20" s="21">
        <f t="shared" si="13"/>
        <v>1.5583283012871445</v>
      </c>
      <c r="AB20" s="26">
        <f t="shared" si="14"/>
        <v>0.875</v>
      </c>
      <c r="AC20" s="27">
        <f t="shared" si="15"/>
        <v>4.3488479262672817</v>
      </c>
      <c r="AD20" s="50">
        <f t="shared" si="25"/>
        <v>1.5583283012871445</v>
      </c>
      <c r="AE20" s="30">
        <v>324510</v>
      </c>
      <c r="AF20" s="34">
        <f t="shared" si="22"/>
        <v>433.8368983957219</v>
      </c>
      <c r="AH20" s="35">
        <f t="shared" si="20"/>
        <v>0.44066724062541585</v>
      </c>
      <c r="AI20" s="57">
        <f t="shared" si="21"/>
        <v>1582.9756097560976</v>
      </c>
      <c r="AJ20" s="56">
        <f t="shared" si="23"/>
        <v>2.116277553149863</v>
      </c>
      <c r="AL20" s="55">
        <f t="shared" si="16"/>
        <v>705936.67240000004</v>
      </c>
    </row>
    <row r="21" spans="2:38" x14ac:dyDescent="0.25">
      <c r="B21" s="15">
        <v>9064597</v>
      </c>
      <c r="C21" s="16">
        <v>29</v>
      </c>
      <c r="D21" s="16">
        <f t="shared" si="26"/>
        <v>7984</v>
      </c>
      <c r="E21" s="16">
        <v>14880</v>
      </c>
      <c r="F21" s="17">
        <v>43895</v>
      </c>
      <c r="G21" s="16">
        <f t="shared" si="0"/>
        <v>6896</v>
      </c>
      <c r="H21" s="25">
        <f t="shared" si="1"/>
        <v>689.6</v>
      </c>
      <c r="I21" s="15">
        <v>9064597</v>
      </c>
      <c r="J21" s="16">
        <f t="shared" si="18"/>
        <v>32510</v>
      </c>
      <c r="K21" s="16">
        <v>32905</v>
      </c>
      <c r="L21" s="17">
        <f t="shared" si="2"/>
        <v>43895</v>
      </c>
      <c r="M21" s="16">
        <f t="shared" si="3"/>
        <v>395</v>
      </c>
      <c r="N21" s="16">
        <f t="shared" si="4"/>
        <v>395</v>
      </c>
      <c r="O21" s="18">
        <f t="shared" si="5"/>
        <v>1084.5999999999999</v>
      </c>
      <c r="P21" s="19">
        <v>11055.65</v>
      </c>
      <c r="Q21" s="20">
        <f t="shared" si="6"/>
        <v>10.193297068043519</v>
      </c>
      <c r="R21" s="21">
        <f t="shared" si="7"/>
        <v>37.4</v>
      </c>
      <c r="S21" s="21">
        <f t="shared" si="8"/>
        <v>44.579233870967741</v>
      </c>
      <c r="T21" s="22">
        <v>228</v>
      </c>
      <c r="U21" s="50">
        <f t="shared" si="24"/>
        <v>4.7570175438596491</v>
      </c>
      <c r="V21" s="23">
        <f t="shared" si="9"/>
        <v>11055.65</v>
      </c>
      <c r="W21" s="24">
        <f t="shared" si="10"/>
        <v>1084.5999999999999</v>
      </c>
      <c r="X21" s="25">
        <f t="shared" si="19"/>
        <v>228</v>
      </c>
      <c r="Y21" s="21">
        <f t="shared" si="11"/>
        <v>48.489692982456141</v>
      </c>
      <c r="Z21" s="25">
        <f t="shared" si="12"/>
        <v>29</v>
      </c>
      <c r="AA21" s="21">
        <f t="shared" si="13"/>
        <v>1.6720583787053842</v>
      </c>
      <c r="AB21" s="26">
        <f t="shared" si="14"/>
        <v>0.91935483870967738</v>
      </c>
      <c r="AC21" s="27">
        <f t="shared" si="15"/>
        <v>4.7570175438596491</v>
      </c>
      <c r="AD21" s="50">
        <f t="shared" si="25"/>
        <v>1.6720583787053842</v>
      </c>
      <c r="AE21" s="30">
        <v>357540</v>
      </c>
      <c r="AF21" s="34">
        <f t="shared" si="22"/>
        <v>477.99465240641712</v>
      </c>
      <c r="AH21" s="35">
        <f t="shared" si="20"/>
        <v>0.50651123493315364</v>
      </c>
      <c r="AI21" s="57">
        <f t="shared" si="21"/>
        <v>1647.6497695852534</v>
      </c>
      <c r="AJ21" s="56">
        <f t="shared" si="23"/>
        <v>2.2027403336701248</v>
      </c>
      <c r="AL21" s="55">
        <f t="shared" si="16"/>
        <v>811337.19919999992</v>
      </c>
    </row>
    <row r="22" spans="2:38" x14ac:dyDescent="0.25">
      <c r="B22" s="15">
        <v>9064597</v>
      </c>
      <c r="C22" s="16">
        <v>28</v>
      </c>
      <c r="D22" s="16">
        <f t="shared" si="26"/>
        <v>14880</v>
      </c>
      <c r="E22" s="16">
        <v>21545</v>
      </c>
      <c r="F22" s="17">
        <v>43923</v>
      </c>
      <c r="G22" s="16">
        <f t="shared" si="0"/>
        <v>6665</v>
      </c>
      <c r="H22" s="25">
        <f t="shared" si="1"/>
        <v>666.5</v>
      </c>
      <c r="I22" s="15">
        <v>9064597</v>
      </c>
      <c r="J22" s="16">
        <f t="shared" si="18"/>
        <v>32905</v>
      </c>
      <c r="K22" s="16">
        <v>33385</v>
      </c>
      <c r="L22" s="17">
        <f t="shared" si="2"/>
        <v>43923</v>
      </c>
      <c r="M22" s="16">
        <f t="shared" si="3"/>
        <v>480</v>
      </c>
      <c r="N22" s="16">
        <f t="shared" si="4"/>
        <v>480</v>
      </c>
      <c r="O22" s="18">
        <f t="shared" si="5"/>
        <v>1146.5</v>
      </c>
      <c r="P22" s="19">
        <v>11640.88</v>
      </c>
      <c r="Q22" s="20">
        <f t="shared" si="6"/>
        <v>10.153406018316614</v>
      </c>
      <c r="R22" s="21">
        <f t="shared" si="7"/>
        <v>40.946428571428569</v>
      </c>
      <c r="S22" s="21">
        <f t="shared" si="8"/>
        <v>46.939032258064515</v>
      </c>
      <c r="T22" s="22">
        <v>230</v>
      </c>
      <c r="U22" s="50">
        <f t="shared" si="24"/>
        <v>4.9847826086956522</v>
      </c>
      <c r="V22" s="23">
        <f t="shared" si="9"/>
        <v>11640.88</v>
      </c>
      <c r="W22" s="24">
        <f t="shared" si="10"/>
        <v>1146.5</v>
      </c>
      <c r="X22" s="25">
        <f t="shared" si="19"/>
        <v>230</v>
      </c>
      <c r="Y22" s="21">
        <f t="shared" si="11"/>
        <v>50.612521739130429</v>
      </c>
      <c r="Z22" s="25">
        <f t="shared" si="12"/>
        <v>28</v>
      </c>
      <c r="AA22" s="21">
        <f t="shared" si="13"/>
        <v>1.8075900621118011</v>
      </c>
      <c r="AB22" s="26">
        <f t="shared" si="14"/>
        <v>0.92741935483870963</v>
      </c>
      <c r="AC22" s="27">
        <f t="shared" si="15"/>
        <v>4.9847826086956522</v>
      </c>
      <c r="AD22" s="50">
        <f t="shared" si="25"/>
        <v>1.8075900621118011</v>
      </c>
      <c r="AE22" s="30">
        <v>343220</v>
      </c>
      <c r="AF22" s="34">
        <f t="shared" si="22"/>
        <v>458.85026737967917</v>
      </c>
      <c r="AH22" s="35">
        <f t="shared" si="20"/>
        <v>0.42305943885273761</v>
      </c>
      <c r="AI22" s="57">
        <f t="shared" si="21"/>
        <v>1505.3508771929824</v>
      </c>
      <c r="AJ22" s="56">
        <f t="shared" si="23"/>
        <v>2.012501172717891</v>
      </c>
      <c r="AL22" s="55">
        <f t="shared" si="16"/>
        <v>857641.61800000002</v>
      </c>
    </row>
    <row r="23" spans="2:38" x14ac:dyDescent="0.25">
      <c r="B23" s="15">
        <v>9064597</v>
      </c>
      <c r="C23" s="16">
        <v>33</v>
      </c>
      <c r="D23" s="16">
        <f t="shared" si="26"/>
        <v>21545</v>
      </c>
      <c r="E23" s="16">
        <v>31377</v>
      </c>
      <c r="F23" s="17">
        <v>43956</v>
      </c>
      <c r="G23" s="16">
        <f t="shared" si="0"/>
        <v>9832</v>
      </c>
      <c r="H23" s="25">
        <f t="shared" si="1"/>
        <v>983.2</v>
      </c>
      <c r="I23" s="15">
        <v>9064597</v>
      </c>
      <c r="J23" s="16">
        <f t="shared" si="18"/>
        <v>33385</v>
      </c>
      <c r="K23" s="16">
        <v>33760</v>
      </c>
      <c r="L23" s="17">
        <f t="shared" si="2"/>
        <v>43956</v>
      </c>
      <c r="M23" s="16">
        <f t="shared" si="3"/>
        <v>375</v>
      </c>
      <c r="N23" s="16">
        <f t="shared" si="4"/>
        <v>375</v>
      </c>
      <c r="O23" s="18">
        <f t="shared" si="5"/>
        <v>1358.2</v>
      </c>
      <c r="P23" s="19">
        <v>13476.58</v>
      </c>
      <c r="Q23" s="20">
        <f t="shared" si="6"/>
        <v>9.9223825651597704</v>
      </c>
      <c r="R23" s="21">
        <f t="shared" si="7"/>
        <v>41.157575757575756</v>
      </c>
      <c r="S23" s="21">
        <f t="shared" si="8"/>
        <v>54.341048387096777</v>
      </c>
      <c r="T23" s="22">
        <v>236</v>
      </c>
      <c r="U23" s="50">
        <f t="shared" si="24"/>
        <v>5.7550847457627121</v>
      </c>
      <c r="V23" s="23">
        <f t="shared" si="9"/>
        <v>13476.58</v>
      </c>
      <c r="W23" s="24">
        <f t="shared" si="10"/>
        <v>1358.2</v>
      </c>
      <c r="X23" s="25">
        <f t="shared" si="19"/>
        <v>236</v>
      </c>
      <c r="Y23" s="21">
        <f t="shared" si="11"/>
        <v>57.10415254237288</v>
      </c>
      <c r="Z23" s="25">
        <f t="shared" si="12"/>
        <v>33</v>
      </c>
      <c r="AA23" s="21">
        <f t="shared" si="13"/>
        <v>1.7304288649203903</v>
      </c>
      <c r="AB23" s="26">
        <f t="shared" si="14"/>
        <v>0.95161290322580649</v>
      </c>
      <c r="AC23" s="27">
        <f t="shared" si="15"/>
        <v>5.7550847457627121</v>
      </c>
      <c r="AD23" s="50">
        <f t="shared" si="25"/>
        <v>1.7304288649203903</v>
      </c>
      <c r="AE23" s="30">
        <v>410030</v>
      </c>
      <c r="AF23" s="34">
        <f t="shared" si="22"/>
        <v>548.16844919786092</v>
      </c>
      <c r="AH23" s="35">
        <f t="shared" si="20"/>
        <v>0.47812337479098205</v>
      </c>
      <c r="AI23" s="57">
        <f t="shared" si="21"/>
        <v>1782.7391304347825</v>
      </c>
      <c r="AJ23" s="56">
        <f t="shared" si="23"/>
        <v>2.3833410834689603</v>
      </c>
      <c r="AL23" s="55">
        <f t="shared" si="16"/>
        <v>1016004.2264</v>
      </c>
    </row>
    <row r="24" spans="2:38" x14ac:dyDescent="0.25">
      <c r="B24" s="15">
        <v>9064597</v>
      </c>
      <c r="C24" s="16">
        <v>30</v>
      </c>
      <c r="D24" s="16">
        <f t="shared" si="26"/>
        <v>31377</v>
      </c>
      <c r="E24" s="16">
        <v>42701</v>
      </c>
      <c r="F24" s="17">
        <v>43986</v>
      </c>
      <c r="G24" s="16">
        <f t="shared" si="0"/>
        <v>11324</v>
      </c>
      <c r="H24" s="25">
        <f t="shared" si="1"/>
        <v>1132.4000000000001</v>
      </c>
      <c r="I24" s="15">
        <v>9064597</v>
      </c>
      <c r="J24" s="16">
        <f t="shared" si="18"/>
        <v>33760</v>
      </c>
      <c r="K24" s="16">
        <v>33970</v>
      </c>
      <c r="L24" s="17">
        <f t="shared" si="2"/>
        <v>43986</v>
      </c>
      <c r="M24" s="16">
        <f t="shared" si="3"/>
        <v>210</v>
      </c>
      <c r="N24" s="16">
        <f t="shared" si="4"/>
        <v>210</v>
      </c>
      <c r="O24" s="18">
        <f t="shared" si="5"/>
        <v>1342.4</v>
      </c>
      <c r="P24" s="19">
        <v>13339.57</v>
      </c>
      <c r="Q24" s="20">
        <f t="shared" si="6"/>
        <v>9.937105184743741</v>
      </c>
      <c r="R24" s="21">
        <f t="shared" si="7"/>
        <v>44.74666666666667</v>
      </c>
      <c r="S24" s="21">
        <f t="shared" si="8"/>
        <v>53.78858870967742</v>
      </c>
      <c r="T24" s="22">
        <v>237</v>
      </c>
      <c r="U24" s="50">
        <f t="shared" si="24"/>
        <v>5.6641350210970467</v>
      </c>
      <c r="V24" s="23">
        <f t="shared" si="9"/>
        <v>13339.57</v>
      </c>
      <c r="W24" s="24">
        <f t="shared" si="10"/>
        <v>1342.4</v>
      </c>
      <c r="X24" s="25">
        <f t="shared" si="19"/>
        <v>237</v>
      </c>
      <c r="Y24" s="21">
        <f t="shared" si="11"/>
        <v>56.285105485232066</v>
      </c>
      <c r="Z24" s="25">
        <f t="shared" si="12"/>
        <v>30</v>
      </c>
      <c r="AA24" s="21">
        <f t="shared" si="13"/>
        <v>1.8761701828410688</v>
      </c>
      <c r="AB24" s="26">
        <f t="shared" si="14"/>
        <v>0.95564516129032262</v>
      </c>
      <c r="AC24" s="27">
        <f t="shared" si="15"/>
        <v>5.6641350210970467</v>
      </c>
      <c r="AD24" s="50">
        <f t="shared" si="25"/>
        <v>1.8761701828410688</v>
      </c>
      <c r="AE24" s="30">
        <v>385130</v>
      </c>
      <c r="AF24" s="34">
        <f t="shared" si="22"/>
        <v>514.87967914438502</v>
      </c>
      <c r="AH24" s="35">
        <f t="shared" si="20"/>
        <v>0.37908973578588206</v>
      </c>
      <c r="AI24" s="57">
        <f t="shared" si="21"/>
        <v>1631.906779661017</v>
      </c>
      <c r="AJ24" s="56">
        <f t="shared" si="23"/>
        <v>2.1816935556965467</v>
      </c>
      <c r="AL24" s="55">
        <f t="shared" si="16"/>
        <v>1004185.0048000001</v>
      </c>
    </row>
    <row r="25" spans="2:38" x14ac:dyDescent="0.25">
      <c r="B25" s="15">
        <v>9064597</v>
      </c>
      <c r="C25" s="16">
        <v>28</v>
      </c>
      <c r="D25" s="16">
        <f t="shared" si="26"/>
        <v>42701</v>
      </c>
      <c r="E25" s="63">
        <v>50250</v>
      </c>
      <c r="F25" s="17">
        <v>44014</v>
      </c>
      <c r="G25" s="16">
        <f>E25-D25+2175</f>
        <v>9724</v>
      </c>
      <c r="H25" s="16">
        <f t="shared" si="1"/>
        <v>972.40000000000009</v>
      </c>
      <c r="I25" s="15">
        <v>9064597</v>
      </c>
      <c r="J25" s="16">
        <f>K24</f>
        <v>33970</v>
      </c>
      <c r="K25" s="16">
        <v>34760</v>
      </c>
      <c r="L25" s="17">
        <f t="shared" si="2"/>
        <v>44014</v>
      </c>
      <c r="M25" s="64">
        <f>K25-J25+155</f>
        <v>945</v>
      </c>
      <c r="N25" s="64">
        <f t="shared" si="4"/>
        <v>945</v>
      </c>
      <c r="O25" s="67">
        <f t="shared" si="5"/>
        <v>1917.4</v>
      </c>
      <c r="P25" s="61">
        <v>18325.52</v>
      </c>
      <c r="Q25" s="20">
        <f t="shared" si="6"/>
        <v>9.5574840930426621</v>
      </c>
      <c r="R25" s="21">
        <f t="shared" si="7"/>
        <v>68.478571428571428</v>
      </c>
      <c r="S25" s="21">
        <f t="shared" si="8"/>
        <v>73.893225806451611</v>
      </c>
      <c r="T25" s="22">
        <v>239</v>
      </c>
      <c r="U25" s="50">
        <f t="shared" si="24"/>
        <v>8.0225941422594147</v>
      </c>
      <c r="V25" s="23">
        <f t="shared" si="9"/>
        <v>18325.52</v>
      </c>
      <c r="W25" s="24">
        <f t="shared" si="10"/>
        <v>1917.4</v>
      </c>
      <c r="X25" s="25">
        <f>T25</f>
        <v>239</v>
      </c>
      <c r="Y25" s="21">
        <f t="shared" si="11"/>
        <v>76.675815899581593</v>
      </c>
      <c r="Z25" s="25">
        <f t="shared" si="12"/>
        <v>28</v>
      </c>
      <c r="AA25" s="21">
        <f t="shared" ref="AA25" si="27">Y25/Z25</f>
        <v>2.7384219964136283</v>
      </c>
      <c r="AB25" s="26">
        <f t="shared" ref="AB25" si="28">X25/248</f>
        <v>0.96370967741935487</v>
      </c>
      <c r="AC25" s="27">
        <f t="shared" ref="AC25" si="29">W25/X25</f>
        <v>8.0225941422594147</v>
      </c>
      <c r="AD25" s="53"/>
      <c r="AE25" s="30">
        <v>320850</v>
      </c>
      <c r="AF25" s="34">
        <f t="shared" si="22"/>
        <v>428.94385026737967</v>
      </c>
      <c r="AH25" s="35">
        <f t="shared" si="20"/>
        <v>0.31953504936485372</v>
      </c>
      <c r="AI25" s="57">
        <f t="shared" si="21"/>
        <v>1353.7974683544303</v>
      </c>
      <c r="AJ25" s="56">
        <f>AF25/X24</f>
        <v>1.8098896635754416</v>
      </c>
      <c r="AL25" s="55">
        <f>O25*748.052</f>
        <v>1434314.9048000001</v>
      </c>
    </row>
    <row r="26" spans="2:38" x14ac:dyDescent="0.25">
      <c r="B26" s="15">
        <v>9064597</v>
      </c>
      <c r="C26" s="16">
        <v>33</v>
      </c>
      <c r="D26" s="63">
        <v>2177</v>
      </c>
      <c r="E26" s="16">
        <v>2177</v>
      </c>
      <c r="F26" s="17">
        <v>44047</v>
      </c>
      <c r="G26" s="16">
        <f>E26-D26</f>
        <v>0</v>
      </c>
      <c r="H26" s="16">
        <f t="shared" si="1"/>
        <v>0</v>
      </c>
      <c r="I26" s="15">
        <v>9064597</v>
      </c>
      <c r="J26" s="63">
        <v>34915</v>
      </c>
      <c r="K26" s="16">
        <v>35365</v>
      </c>
      <c r="L26" s="17">
        <f t="shared" si="2"/>
        <v>44047</v>
      </c>
      <c r="M26" s="16">
        <f>K26-J26</f>
        <v>450</v>
      </c>
      <c r="N26" s="16">
        <f t="shared" si="4"/>
        <v>450</v>
      </c>
      <c r="O26" s="18">
        <f t="shared" si="5"/>
        <v>450</v>
      </c>
      <c r="P26" s="19">
        <v>5242.26</v>
      </c>
      <c r="Q26" s="20">
        <f t="shared" si="6"/>
        <v>11.649466666666667</v>
      </c>
      <c r="R26" s="21">
        <f t="shared" si="7"/>
        <v>13.636363636363637</v>
      </c>
      <c r="S26" s="21">
        <f t="shared" si="8"/>
        <v>21.138145161290325</v>
      </c>
      <c r="T26" s="22">
        <v>238</v>
      </c>
      <c r="U26" s="50"/>
      <c r="V26" s="23">
        <f t="shared" si="9"/>
        <v>5242.26</v>
      </c>
      <c r="W26" s="24">
        <f t="shared" si="10"/>
        <v>450</v>
      </c>
      <c r="X26" s="25">
        <f>T26</f>
        <v>238</v>
      </c>
      <c r="Y26" s="21">
        <f t="shared" ref="Y26" si="30">V26/X26</f>
        <v>22.026302521008404</v>
      </c>
      <c r="Z26" s="25">
        <f t="shared" si="12"/>
        <v>33</v>
      </c>
      <c r="AA26" s="21">
        <f t="shared" ref="AA26" si="31">Y26/Z26</f>
        <v>0.66746371275783045</v>
      </c>
      <c r="AB26" s="26">
        <f t="shared" ref="AB26" si="32">X26/248</f>
        <v>0.95967741935483875</v>
      </c>
      <c r="AC26" s="27">
        <f t="shared" ref="AC26" si="33">W26/X26</f>
        <v>1.8907563025210083</v>
      </c>
      <c r="AD26" s="53"/>
      <c r="AE26" s="30">
        <v>411130</v>
      </c>
      <c r="AF26" s="34">
        <f t="shared" ref="AF26:AF29" si="34">AE26/748</f>
        <v>549.63903743315507</v>
      </c>
      <c r="AH26" s="35">
        <f t="shared" si="20"/>
        <v>0.28665851540270942</v>
      </c>
      <c r="AI26" s="57">
        <f t="shared" si="21"/>
        <v>1720.2092050209205</v>
      </c>
      <c r="AJ26" s="56">
        <f>AF26/X25</f>
        <v>2.2997449264985566</v>
      </c>
      <c r="AL26" s="55">
        <f t="shared" ref="AL26:AL29" si="35">O26*748.052</f>
        <v>336623.4</v>
      </c>
    </row>
    <row r="27" spans="2:38" x14ac:dyDescent="0.25">
      <c r="B27" s="15">
        <v>9064597</v>
      </c>
      <c r="C27" s="16">
        <v>33</v>
      </c>
      <c r="D27" s="16">
        <f>E26</f>
        <v>2177</v>
      </c>
      <c r="E27" s="16">
        <v>18769</v>
      </c>
      <c r="F27" s="17">
        <v>44076</v>
      </c>
      <c r="G27" s="16">
        <f>E27-D27</f>
        <v>16592</v>
      </c>
      <c r="H27" s="16">
        <f t="shared" si="1"/>
        <v>1659.2</v>
      </c>
      <c r="I27" s="15">
        <v>9064597</v>
      </c>
      <c r="J27" s="16">
        <f>K26</f>
        <v>35365</v>
      </c>
      <c r="K27" s="16">
        <v>35840</v>
      </c>
      <c r="L27" s="17">
        <f t="shared" si="2"/>
        <v>44076</v>
      </c>
      <c r="M27" s="16">
        <f>K27-J27</f>
        <v>475</v>
      </c>
      <c r="N27" s="16">
        <f t="shared" ref="N27" si="36">M27*1</f>
        <v>475</v>
      </c>
      <c r="O27" s="18">
        <f t="shared" ref="O27" si="37">N27+H27</f>
        <v>2134.1999999999998</v>
      </c>
      <c r="P27" s="19">
        <v>20088.919999999998</v>
      </c>
      <c r="Q27" s="20">
        <f t="shared" ref="Q27" si="38">P27/O27</f>
        <v>9.4128572767313283</v>
      </c>
      <c r="R27" s="21">
        <f t="shared" si="7"/>
        <v>64.672727272727272</v>
      </c>
      <c r="S27" s="21">
        <f t="shared" si="8"/>
        <v>81.003709677419351</v>
      </c>
      <c r="T27" s="22">
        <v>239</v>
      </c>
      <c r="U27" s="50"/>
      <c r="V27" s="23">
        <f t="shared" si="9"/>
        <v>20088.919999999998</v>
      </c>
      <c r="W27" s="24">
        <f t="shared" si="10"/>
        <v>2134.1999999999998</v>
      </c>
      <c r="X27" s="25">
        <f>T27</f>
        <v>239</v>
      </c>
      <c r="Y27" s="21">
        <f t="shared" ref="Y27" si="39">V27/X27</f>
        <v>84.054058577405854</v>
      </c>
      <c r="Z27" s="25">
        <f t="shared" si="12"/>
        <v>33</v>
      </c>
      <c r="AA27" s="21">
        <f t="shared" ref="AA27" si="40">Y27/Z27</f>
        <v>2.5470926841638137</v>
      </c>
      <c r="AB27" s="26">
        <f t="shared" ref="AB27" si="41">X27/248</f>
        <v>0.96370967741935487</v>
      </c>
      <c r="AC27" s="27">
        <f t="shared" ref="AC27" si="42">W27/X27</f>
        <v>8.9297071129707106</v>
      </c>
      <c r="AD27" s="53"/>
      <c r="AE27" s="30">
        <v>352820</v>
      </c>
      <c r="AF27" s="34">
        <f t="shared" si="34"/>
        <v>471.68449197860963</v>
      </c>
      <c r="AH27" s="35">
        <f t="shared" si="20"/>
        <v>1.0481877599524658</v>
      </c>
      <c r="AI27" s="57">
        <f t="shared" si="21"/>
        <v>1482.4369747899159</v>
      </c>
      <c r="AJ27" s="56">
        <f>AF27/X26</f>
        <v>1.9818676133555027</v>
      </c>
      <c r="AL27" s="55">
        <f t="shared" si="35"/>
        <v>1596492.5784</v>
      </c>
    </row>
    <row r="28" spans="2:38" x14ac:dyDescent="0.25">
      <c r="B28" s="15">
        <v>9064597</v>
      </c>
      <c r="C28" s="16">
        <v>30</v>
      </c>
      <c r="D28" s="16">
        <f>E27</f>
        <v>18769</v>
      </c>
      <c r="E28" s="16">
        <v>26594</v>
      </c>
      <c r="F28" s="17">
        <v>44106</v>
      </c>
      <c r="G28" s="16">
        <f>E28-D28</f>
        <v>7825</v>
      </c>
      <c r="H28" s="16">
        <f t="shared" ref="H28:H30" si="43">G28*0.1</f>
        <v>782.5</v>
      </c>
      <c r="I28" s="15">
        <v>9064597</v>
      </c>
      <c r="J28" s="16">
        <f>K27</f>
        <v>35840</v>
      </c>
      <c r="K28" s="16">
        <v>36120</v>
      </c>
      <c r="L28" s="17">
        <f t="shared" si="2"/>
        <v>44106</v>
      </c>
      <c r="M28" s="16">
        <f>K28-J28</f>
        <v>280</v>
      </c>
      <c r="N28" s="16">
        <f t="shared" ref="N28:N30" si="44">M28*1</f>
        <v>280</v>
      </c>
      <c r="O28" s="18">
        <f t="shared" ref="O28:O30" si="45">N28+H28</f>
        <v>1062.5</v>
      </c>
      <c r="P28" s="19">
        <v>10872.19</v>
      </c>
      <c r="Q28" s="20">
        <f t="shared" ref="Q28:Q30" si="46">P28/O28</f>
        <v>10.232649411764706</v>
      </c>
      <c r="R28" s="21">
        <f t="shared" si="7"/>
        <v>35.416666666666664</v>
      </c>
      <c r="S28" s="21">
        <f t="shared" si="8"/>
        <v>43.839475806451617</v>
      </c>
      <c r="T28" s="22">
        <v>239</v>
      </c>
      <c r="U28" s="50"/>
      <c r="V28" s="23">
        <f t="shared" si="9"/>
        <v>10872.19</v>
      </c>
      <c r="W28" s="24">
        <f t="shared" si="10"/>
        <v>1062.5</v>
      </c>
      <c r="X28" s="25">
        <f t="shared" ref="X28:X31" si="47">T28</f>
        <v>239</v>
      </c>
      <c r="Y28" s="21">
        <f t="shared" ref="Y28:Y30" si="48">V28/X28</f>
        <v>45.490334728033474</v>
      </c>
      <c r="Z28" s="25">
        <f t="shared" si="12"/>
        <v>30</v>
      </c>
      <c r="AA28" s="21">
        <f t="shared" ref="AA28" si="49">Y28/Z28</f>
        <v>1.5163444909344492</v>
      </c>
      <c r="AB28" s="26">
        <f t="shared" ref="AB28" si="50">X28/248</f>
        <v>0.96370967741935487</v>
      </c>
      <c r="AC28" s="27">
        <f t="shared" ref="AC28" si="51">W28/X28</f>
        <v>4.4456066945606691</v>
      </c>
      <c r="AD28" s="53"/>
      <c r="AE28" s="30">
        <v>298920</v>
      </c>
      <c r="AF28" s="34">
        <f t="shared" si="34"/>
        <v>399.62566844919786</v>
      </c>
      <c r="AH28" s="35">
        <f>AF28/O27</f>
        <v>0.18724846239771245</v>
      </c>
      <c r="AI28" s="57">
        <f t="shared" si="21"/>
        <v>1250.7112970711298</v>
      </c>
      <c r="AJ28" s="56">
        <f t="shared" ref="AJ28:AJ29" si="52">AF28/X27</f>
        <v>1.6720739265656814</v>
      </c>
      <c r="AL28" s="55">
        <f t="shared" si="35"/>
        <v>794805.25</v>
      </c>
    </row>
    <row r="29" spans="2:38" x14ac:dyDescent="0.25">
      <c r="B29" s="15">
        <v>9064597</v>
      </c>
      <c r="C29" s="16">
        <v>31</v>
      </c>
      <c r="D29" s="16">
        <f>E28</f>
        <v>26594</v>
      </c>
      <c r="E29" s="16">
        <v>36407</v>
      </c>
      <c r="F29" s="17">
        <v>44137</v>
      </c>
      <c r="G29" s="16">
        <f>E29-D29</f>
        <v>9813</v>
      </c>
      <c r="H29" s="16">
        <f t="shared" si="43"/>
        <v>981.30000000000007</v>
      </c>
      <c r="I29" s="15">
        <v>9064597</v>
      </c>
      <c r="J29" s="16">
        <f>K28</f>
        <v>36120</v>
      </c>
      <c r="K29" s="16">
        <v>36195</v>
      </c>
      <c r="L29" s="17">
        <f t="shared" si="2"/>
        <v>44137</v>
      </c>
      <c r="M29" s="16">
        <f>K29-J29</f>
        <v>75</v>
      </c>
      <c r="N29" s="16">
        <f t="shared" si="44"/>
        <v>75</v>
      </c>
      <c r="O29" s="18">
        <f t="shared" si="45"/>
        <v>1056.3000000000002</v>
      </c>
      <c r="P29" s="19">
        <v>11180.42</v>
      </c>
      <c r="Q29" s="20">
        <f t="shared" si="46"/>
        <v>10.584511975764459</v>
      </c>
      <c r="R29" s="21">
        <f t="shared" si="7"/>
        <v>34.0741935483871</v>
      </c>
      <c r="S29" s="21">
        <f t="shared" si="8"/>
        <v>45.082338709677423</v>
      </c>
      <c r="T29" s="22">
        <v>235</v>
      </c>
      <c r="U29" s="50"/>
      <c r="V29" s="23">
        <f t="shared" si="9"/>
        <v>11180.42</v>
      </c>
      <c r="W29" s="24">
        <f t="shared" si="10"/>
        <v>1056.3000000000002</v>
      </c>
      <c r="X29" s="25">
        <f t="shared" si="47"/>
        <v>235</v>
      </c>
      <c r="Y29" s="21">
        <f t="shared" si="48"/>
        <v>47.576255319148935</v>
      </c>
      <c r="Z29" s="25">
        <f t="shared" si="12"/>
        <v>31</v>
      </c>
      <c r="AA29" s="21">
        <f t="shared" ref="AA29:AA30" si="53">Y29/Z29</f>
        <v>1.5347179135209335</v>
      </c>
      <c r="AB29" s="26">
        <f t="shared" ref="AB29:AB30" si="54">X29/248</f>
        <v>0.94758064516129037</v>
      </c>
      <c r="AC29" s="27">
        <f t="shared" ref="AC29:AC30" si="55">W29/X29</f>
        <v>4.494893617021277</v>
      </c>
      <c r="AD29" s="53"/>
      <c r="AE29" s="30">
        <v>333750</v>
      </c>
      <c r="AF29" s="34">
        <f t="shared" si="34"/>
        <v>446.18983957219251</v>
      </c>
      <c r="AH29" s="35">
        <f>AF29/O28</f>
        <v>0.41994337842088708</v>
      </c>
      <c r="AI29" s="57">
        <f>AE29/X28</f>
        <v>1396.4435146443514</v>
      </c>
      <c r="AJ29" s="56">
        <f t="shared" si="52"/>
        <v>1.8669030944443201</v>
      </c>
      <c r="AL29" s="55">
        <f t="shared" si="35"/>
        <v>790167.32760000019</v>
      </c>
    </row>
    <row r="30" spans="2:38" x14ac:dyDescent="0.25">
      <c r="B30" s="15">
        <v>9064597</v>
      </c>
      <c r="C30" s="16">
        <v>31</v>
      </c>
      <c r="D30" s="16">
        <f>E29</f>
        <v>36407</v>
      </c>
      <c r="E30" s="16">
        <v>46148</v>
      </c>
      <c r="F30" s="17">
        <v>44168</v>
      </c>
      <c r="G30" s="16">
        <f>E30-D30</f>
        <v>9741</v>
      </c>
      <c r="H30" s="16">
        <f t="shared" si="43"/>
        <v>974.1</v>
      </c>
      <c r="I30" s="15">
        <v>9064597</v>
      </c>
      <c r="J30" s="16">
        <f>K29</f>
        <v>36195</v>
      </c>
      <c r="K30" s="16">
        <v>36425</v>
      </c>
      <c r="L30" s="17">
        <f t="shared" si="2"/>
        <v>44168</v>
      </c>
      <c r="M30" s="16">
        <f>K30-J30</f>
        <v>230</v>
      </c>
      <c r="N30" s="16">
        <f t="shared" si="44"/>
        <v>230</v>
      </c>
      <c r="O30" s="18">
        <f t="shared" si="45"/>
        <v>1204.0999999999999</v>
      </c>
      <c r="P30" s="19">
        <v>12489.38</v>
      </c>
      <c r="Q30" s="20">
        <f t="shared" si="46"/>
        <v>10.372377709492568</v>
      </c>
      <c r="R30" s="21">
        <f t="shared" si="7"/>
        <v>38.841935483870962</v>
      </c>
      <c r="S30" s="21">
        <f t="shared" si="8"/>
        <v>50.360403225806451</v>
      </c>
      <c r="T30" s="22">
        <v>239</v>
      </c>
      <c r="U30" s="50"/>
      <c r="V30" s="23">
        <f t="shared" si="9"/>
        <v>12489.38</v>
      </c>
      <c r="W30" s="24">
        <f t="shared" si="10"/>
        <v>1204.0999999999999</v>
      </c>
      <c r="X30" s="25">
        <f t="shared" si="47"/>
        <v>239</v>
      </c>
      <c r="Y30" s="21">
        <f t="shared" si="48"/>
        <v>52.256820083682008</v>
      </c>
      <c r="Z30" s="25">
        <f t="shared" si="12"/>
        <v>31</v>
      </c>
      <c r="AA30" s="21">
        <f t="shared" si="53"/>
        <v>1.6857038736671615</v>
      </c>
      <c r="AB30" s="26">
        <f t="shared" si="54"/>
        <v>0.96370967741935487</v>
      </c>
      <c r="AC30" s="27">
        <f t="shared" si="55"/>
        <v>5.0380753138075312</v>
      </c>
      <c r="AD30" s="53"/>
      <c r="AE30" s="30"/>
      <c r="AF30" s="34"/>
      <c r="AH30" s="35"/>
      <c r="AI30" s="57"/>
      <c r="AJ30" s="35"/>
      <c r="AL30" s="55"/>
    </row>
    <row r="31" spans="2:38" x14ac:dyDescent="0.25">
      <c r="B31" s="15"/>
      <c r="C31" s="16"/>
      <c r="D31" s="16"/>
      <c r="E31" s="16"/>
      <c r="F31" s="17"/>
      <c r="G31" s="16"/>
      <c r="H31" s="16"/>
      <c r="I31" s="15"/>
      <c r="J31" s="16"/>
      <c r="K31" s="16"/>
      <c r="L31" s="17"/>
      <c r="M31" s="16"/>
      <c r="N31" s="16"/>
      <c r="O31" s="18"/>
      <c r="P31" s="19"/>
      <c r="Q31" s="20"/>
      <c r="R31" s="21"/>
      <c r="S31" s="21"/>
      <c r="T31" s="22"/>
      <c r="U31" s="50"/>
      <c r="V31" s="23"/>
      <c r="W31" s="24"/>
      <c r="X31" s="25">
        <f t="shared" si="47"/>
        <v>0</v>
      </c>
      <c r="Y31" s="21"/>
      <c r="Z31" s="25"/>
      <c r="AA31" s="21"/>
      <c r="AB31" s="26"/>
      <c r="AC31" s="27"/>
      <c r="AD31" s="53"/>
      <c r="AE31" s="30"/>
      <c r="AF31" s="34"/>
      <c r="AH31" s="35"/>
      <c r="AI31" s="57"/>
      <c r="AJ31" s="35"/>
      <c r="AL31" s="55"/>
    </row>
    <row r="32" spans="2:38" ht="18" customHeight="1" x14ac:dyDescent="0.25">
      <c r="B32" s="36"/>
      <c r="C32" s="37">
        <f>SUM(C4:C20)</f>
        <v>502</v>
      </c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8"/>
      <c r="Q32" s="37"/>
      <c r="R32" s="37"/>
      <c r="S32" s="37"/>
      <c r="T32" s="36"/>
      <c r="U32" s="36"/>
      <c r="V32" s="36"/>
      <c r="W32" s="36"/>
      <c r="X32" s="36"/>
      <c r="AC32" s="36"/>
    </row>
    <row r="33" spans="1:38" s="39" customFormat="1" ht="18" customHeight="1" x14ac:dyDescent="0.25">
      <c r="B33" s="36"/>
      <c r="C33" s="37"/>
      <c r="D33" s="70">
        <v>43344</v>
      </c>
      <c r="E33" s="70">
        <v>43374</v>
      </c>
      <c r="F33" s="70">
        <v>43405</v>
      </c>
      <c r="G33" s="70">
        <v>43435</v>
      </c>
      <c r="H33" s="70">
        <v>43466</v>
      </c>
      <c r="I33" s="70">
        <v>43497</v>
      </c>
      <c r="J33" s="70">
        <v>43525</v>
      </c>
      <c r="K33" s="70">
        <v>43556</v>
      </c>
      <c r="L33" s="70">
        <v>43586</v>
      </c>
      <c r="M33" s="70">
        <v>43617</v>
      </c>
      <c r="N33" s="70">
        <v>43647</v>
      </c>
      <c r="O33" s="70">
        <v>43678</v>
      </c>
      <c r="P33" s="70">
        <v>43709</v>
      </c>
      <c r="Q33" s="70">
        <v>43739</v>
      </c>
      <c r="R33" s="70">
        <v>43770</v>
      </c>
      <c r="S33" s="70">
        <v>43800</v>
      </c>
      <c r="T33" s="70">
        <v>43831</v>
      </c>
      <c r="U33" s="70">
        <v>43862</v>
      </c>
      <c r="V33" s="70">
        <v>43891</v>
      </c>
      <c r="W33" s="70">
        <v>43922</v>
      </c>
      <c r="X33" s="70">
        <v>43952</v>
      </c>
      <c r="Y33" s="70">
        <v>43983</v>
      </c>
      <c r="Z33" s="70">
        <v>44013</v>
      </c>
      <c r="AA33" s="70">
        <v>44044</v>
      </c>
      <c r="AB33" s="70">
        <v>44075</v>
      </c>
      <c r="AC33" s="70">
        <v>44105</v>
      </c>
      <c r="AD33" s="70">
        <v>44136</v>
      </c>
      <c r="AE33" s="40"/>
      <c r="AF33" s="40"/>
      <c r="AH33" s="40"/>
      <c r="AI33" s="40"/>
      <c r="AJ33" s="40"/>
    </row>
    <row r="34" spans="1:38" s="39" customFormat="1" ht="18" customHeight="1" x14ac:dyDescent="0.25">
      <c r="B34" s="36"/>
      <c r="C34" s="37" t="s">
        <v>6</v>
      </c>
      <c r="D34" s="41">
        <v>10969.29</v>
      </c>
      <c r="E34" s="41">
        <v>25696.89</v>
      </c>
      <c r="F34" s="41">
        <v>25705.31</v>
      </c>
      <c r="G34" s="41">
        <v>23210.639999999999</v>
      </c>
      <c r="H34" s="41">
        <v>18894.75</v>
      </c>
      <c r="I34" s="41">
        <v>18809.38</v>
      </c>
      <c r="J34" s="41">
        <v>18976.04</v>
      </c>
      <c r="K34" s="41">
        <v>17976.04</v>
      </c>
      <c r="L34" s="41">
        <v>19695.560000000001</v>
      </c>
      <c r="M34" s="41">
        <v>17935.39</v>
      </c>
      <c r="N34" s="41">
        <v>17898.490000000002</v>
      </c>
      <c r="O34" s="41">
        <v>21386.82</v>
      </c>
      <c r="P34" s="41">
        <v>16880.55</v>
      </c>
      <c r="Q34" s="41">
        <v>17886.810000000001</v>
      </c>
      <c r="R34" s="41">
        <v>9917.25</v>
      </c>
      <c r="S34" s="41">
        <v>10203.950000000001</v>
      </c>
      <c r="T34" s="41">
        <v>9806.56</v>
      </c>
      <c r="U34" s="41">
        <v>11056</v>
      </c>
      <c r="V34" s="41">
        <f>V22</f>
        <v>11640.88</v>
      </c>
      <c r="W34" s="41">
        <f>V23</f>
        <v>13476.58</v>
      </c>
      <c r="X34" s="41">
        <f>V24</f>
        <v>13339.57</v>
      </c>
      <c r="Y34" s="41">
        <f>V25</f>
        <v>18325.52</v>
      </c>
      <c r="Z34" s="41">
        <f>V26</f>
        <v>5242.26</v>
      </c>
      <c r="AA34" s="41">
        <f>V27</f>
        <v>20088.919999999998</v>
      </c>
      <c r="AB34" s="41">
        <f>P28</f>
        <v>10872.19</v>
      </c>
      <c r="AC34" s="41">
        <f>P29</f>
        <v>11180.42</v>
      </c>
      <c r="AD34" s="41">
        <f>P30</f>
        <v>12489.38</v>
      </c>
      <c r="AE34" s="40"/>
      <c r="AF34" s="40"/>
      <c r="AH34" s="40"/>
      <c r="AI34" s="40"/>
      <c r="AJ34" s="40"/>
    </row>
    <row r="35" spans="1:38" s="39" customFormat="1" ht="18" customHeight="1" x14ac:dyDescent="0.25">
      <c r="B35" s="36"/>
      <c r="C35" s="37" t="s">
        <v>5</v>
      </c>
      <c r="D35" s="42">
        <v>1218</v>
      </c>
      <c r="E35" s="42">
        <v>2989</v>
      </c>
      <c r="F35" s="42">
        <v>3034.5</v>
      </c>
      <c r="G35" s="42">
        <v>2581.5</v>
      </c>
      <c r="H35" s="42">
        <v>2113</v>
      </c>
      <c r="I35" s="42">
        <v>2102.5</v>
      </c>
      <c r="J35" s="42">
        <v>2123</v>
      </c>
      <c r="K35" s="42">
        <v>2000</v>
      </c>
      <c r="L35" s="42">
        <v>2211.5</v>
      </c>
      <c r="M35" s="42">
        <v>1995</v>
      </c>
      <c r="N35" s="42">
        <v>2043.5</v>
      </c>
      <c r="O35" s="42">
        <v>2250</v>
      </c>
      <c r="P35" s="42">
        <v>1735</v>
      </c>
      <c r="Q35" s="42">
        <v>1850</v>
      </c>
      <c r="R35" s="42">
        <v>945</v>
      </c>
      <c r="S35" s="42">
        <v>984.5</v>
      </c>
      <c r="T35" s="42">
        <v>943.7</v>
      </c>
      <c r="U35" s="42">
        <v>1085</v>
      </c>
      <c r="V35" s="43">
        <f>W22</f>
        <v>1146.5</v>
      </c>
      <c r="W35" s="43">
        <f>W23</f>
        <v>1358.2</v>
      </c>
      <c r="X35" s="43">
        <f>W24</f>
        <v>1342.4</v>
      </c>
      <c r="Y35" s="43">
        <f>W25</f>
        <v>1917.4</v>
      </c>
      <c r="Z35" s="43">
        <f>W26</f>
        <v>450</v>
      </c>
      <c r="AA35" s="43">
        <f>W27</f>
        <v>2134.1999999999998</v>
      </c>
      <c r="AB35" s="43">
        <f>W28</f>
        <v>1062.5</v>
      </c>
      <c r="AC35" s="43">
        <f>O29</f>
        <v>1056.3000000000002</v>
      </c>
      <c r="AD35" s="43">
        <f>O30</f>
        <v>1204.0999999999999</v>
      </c>
      <c r="AE35" s="40"/>
      <c r="AF35" s="40"/>
      <c r="AH35" s="40"/>
      <c r="AI35" s="40"/>
      <c r="AJ35" s="40"/>
    </row>
    <row r="36" spans="1:38" s="39" customFormat="1" ht="18" customHeight="1" x14ac:dyDescent="0.25">
      <c r="B36" s="36"/>
      <c r="C36" s="37" t="s">
        <v>4</v>
      </c>
      <c r="D36" s="41">
        <v>44.956106557377055</v>
      </c>
      <c r="E36" s="41">
        <v>110.28708154506438</v>
      </c>
      <c r="F36" s="41">
        <v>121.82611374407584</v>
      </c>
      <c r="G36" s="41">
        <v>123.46085106382978</v>
      </c>
      <c r="H36" s="41">
        <v>107.97</v>
      </c>
      <c r="I36" s="41">
        <v>116.82844720496895</v>
      </c>
      <c r="J36" s="41">
        <v>112.95261904761905</v>
      </c>
      <c r="K36" s="41">
        <v>105.74141176470589</v>
      </c>
      <c r="L36" s="41">
        <v>109.41977777777778</v>
      </c>
      <c r="M36" s="41">
        <v>95.911176470588231</v>
      </c>
      <c r="N36" s="41">
        <v>91.787128205128212</v>
      </c>
      <c r="O36" s="41">
        <v>113.75968085106383</v>
      </c>
      <c r="P36" s="41">
        <v>92.750274725274721</v>
      </c>
      <c r="Q36" s="41">
        <v>94.639206349206361</v>
      </c>
      <c r="R36" s="41">
        <v>50.857692307692311</v>
      </c>
      <c r="S36" s="41">
        <v>49.775365853658542</v>
      </c>
      <c r="T36" s="41">
        <v>45.19</v>
      </c>
      <c r="U36" s="41">
        <v>48.49</v>
      </c>
      <c r="V36" s="41">
        <v>50.61</v>
      </c>
      <c r="W36" s="41">
        <v>57.104152542372901</v>
      </c>
      <c r="X36" s="41">
        <v>56.29</v>
      </c>
      <c r="Y36" s="41">
        <v>76.680000000000007</v>
      </c>
      <c r="Z36" s="41">
        <f>Y26</f>
        <v>22.026302521008404</v>
      </c>
      <c r="AA36" s="41">
        <f>Y27</f>
        <v>84.054058577405854</v>
      </c>
      <c r="AB36" s="41">
        <f>Y28</f>
        <v>45.490334728033474</v>
      </c>
      <c r="AC36" s="41">
        <f>Y29</f>
        <v>47.576255319148935</v>
      </c>
      <c r="AD36" s="41">
        <f>Y30</f>
        <v>52.256820083682008</v>
      </c>
      <c r="AE36" s="40"/>
      <c r="AF36" s="40"/>
      <c r="AH36" s="40"/>
      <c r="AI36" s="40"/>
      <c r="AJ36" s="40"/>
    </row>
    <row r="37" spans="1:38" s="39" customFormat="1" ht="18" customHeight="1" x14ac:dyDescent="0.25"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8"/>
      <c r="Q37" s="37"/>
      <c r="R37" s="37"/>
      <c r="S37" s="37"/>
      <c r="T37" s="36"/>
      <c r="U37" s="36"/>
      <c r="V37" s="36"/>
      <c r="W37" s="36"/>
      <c r="X37" s="36"/>
      <c r="AC37" s="36"/>
      <c r="AD37" s="54"/>
      <c r="AE37" s="40"/>
      <c r="AF37" s="40"/>
      <c r="AH37" s="40"/>
      <c r="AI37" s="40"/>
      <c r="AJ37" s="40"/>
      <c r="AL37" s="62"/>
    </row>
    <row r="38" spans="1:38" s="39" customFormat="1" ht="18" customHeight="1" thickBot="1" x14ac:dyDescent="0.3"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4"/>
      <c r="Q38" s="40"/>
      <c r="R38" s="40"/>
      <c r="S38" s="40"/>
      <c r="AD38" s="54"/>
      <c r="AE38" s="40"/>
      <c r="AF38" s="40"/>
      <c r="AH38" s="40"/>
      <c r="AI38" s="40"/>
      <c r="AJ38" s="40"/>
    </row>
    <row r="39" spans="1:38" ht="18" customHeight="1" x14ac:dyDescent="0.25">
      <c r="V39" s="75"/>
      <c r="W39" s="76"/>
      <c r="X39" s="76"/>
      <c r="Y39" s="76"/>
      <c r="Z39" s="76"/>
      <c r="AA39" s="76"/>
      <c r="AB39" s="76"/>
      <c r="AC39" s="76"/>
      <c r="AD39" s="77"/>
    </row>
    <row r="40" spans="1:38" ht="18" customHeight="1" x14ac:dyDescent="0.3">
      <c r="V40" s="78" t="s">
        <v>39</v>
      </c>
      <c r="W40" s="79"/>
      <c r="X40" s="80"/>
      <c r="Y40" s="80"/>
      <c r="Z40" s="81">
        <f>SUM(O5:O16)</f>
        <v>27178.5</v>
      </c>
      <c r="AA40" s="82" t="s">
        <v>34</v>
      </c>
      <c r="AB40" s="80"/>
      <c r="AC40" s="93">
        <f>AVERAGE(Q5:Q16)</f>
        <v>8.980296295217931</v>
      </c>
      <c r="AD40" s="84"/>
    </row>
    <row r="41" spans="1:38" ht="18" customHeight="1" x14ac:dyDescent="0.25">
      <c r="V41" s="85"/>
      <c r="W41" s="80"/>
      <c r="X41" s="80"/>
      <c r="Y41" s="80"/>
      <c r="Z41" s="80"/>
      <c r="AA41" s="80"/>
      <c r="AB41" s="80"/>
      <c r="AC41" s="80"/>
      <c r="AD41" s="84"/>
    </row>
    <row r="42" spans="1:38" ht="18" customHeight="1" x14ac:dyDescent="0.3">
      <c r="V42" s="78" t="s">
        <v>40</v>
      </c>
      <c r="W42" s="80"/>
      <c r="X42" s="80"/>
      <c r="Y42" s="80"/>
      <c r="Z42" s="81">
        <f>SUM(O18:O29)</f>
        <v>14425.3</v>
      </c>
      <c r="AA42" s="82" t="s">
        <v>34</v>
      </c>
      <c r="AB42" s="80"/>
      <c r="AC42" s="83">
        <f>AVERAGE(Q18:Q29)</f>
        <v>10.241151127294115</v>
      </c>
      <c r="AD42" s="84"/>
    </row>
    <row r="43" spans="1:38" ht="18" customHeight="1" x14ac:dyDescent="0.25">
      <c r="V43" s="85"/>
      <c r="W43" s="80"/>
      <c r="X43" s="80"/>
      <c r="Y43" s="80"/>
      <c r="Z43" s="80"/>
      <c r="AA43" s="80"/>
      <c r="AB43" s="80"/>
      <c r="AC43" s="80"/>
      <c r="AD43" s="84"/>
    </row>
    <row r="44" spans="1:38" ht="18" customHeight="1" x14ac:dyDescent="0.25">
      <c r="V44" s="85"/>
      <c r="W44" s="80"/>
      <c r="X44" s="80"/>
      <c r="Y44" s="80"/>
      <c r="Z44" s="80"/>
      <c r="AA44" s="80"/>
      <c r="AB44" s="80"/>
      <c r="AC44" s="80"/>
      <c r="AD44" s="84"/>
    </row>
    <row r="45" spans="1:38" ht="18" customHeight="1" thickBot="1" x14ac:dyDescent="0.3">
      <c r="V45" s="89" t="s">
        <v>35</v>
      </c>
      <c r="W45" s="90"/>
      <c r="X45" s="90"/>
      <c r="Y45" s="94">
        <f>Z40-Z42</f>
        <v>12753.2</v>
      </c>
      <c r="Z45" s="91" t="s">
        <v>36</v>
      </c>
      <c r="AA45" s="95">
        <f>Y45*AC40</f>
        <v>114527.51471217333</v>
      </c>
      <c r="AB45" s="91" t="s">
        <v>37</v>
      </c>
      <c r="AC45" s="90"/>
      <c r="AD45" s="92"/>
    </row>
    <row r="46" spans="1:38" ht="18" customHeight="1" thickTop="1" thickBot="1" x14ac:dyDescent="0.3">
      <c r="V46" s="86"/>
      <c r="W46" s="87"/>
      <c r="X46" s="87"/>
      <c r="Y46" s="87"/>
      <c r="Z46" s="87"/>
      <c r="AA46" s="87"/>
      <c r="AB46" s="87"/>
      <c r="AC46" s="87"/>
      <c r="AD46" s="88"/>
    </row>
    <row r="47" spans="1:38" ht="18" customHeight="1" x14ac:dyDescent="0.25">
      <c r="A47" s="2" t="s">
        <v>3</v>
      </c>
      <c r="AB47" s="39"/>
      <c r="AC47" s="39"/>
      <c r="AD47" s="39"/>
      <c r="AE47" s="2"/>
      <c r="AF47" s="2"/>
      <c r="AH47" s="2"/>
      <c r="AI47" s="2"/>
      <c r="AJ47" s="2"/>
    </row>
    <row r="48" spans="1:38" ht="18" customHeight="1" x14ac:dyDescent="0.35">
      <c r="W48" s="96" t="s">
        <v>38</v>
      </c>
      <c r="X48" s="96"/>
      <c r="Y48" s="96"/>
      <c r="Z48" s="96"/>
      <c r="AA48" s="96"/>
      <c r="AB48" s="96"/>
      <c r="AC48" s="96"/>
    </row>
    <row r="49" spans="1:29" ht="18" customHeight="1" x14ac:dyDescent="0.25"/>
    <row r="50" spans="1:29" ht="18" customHeight="1" x14ac:dyDescent="0.25"/>
    <row r="51" spans="1:29" ht="18" customHeight="1" x14ac:dyDescent="0.25">
      <c r="N51" s="2"/>
      <c r="O51" s="2"/>
      <c r="P51" s="2"/>
      <c r="Q51" s="2"/>
      <c r="R51" s="2"/>
      <c r="S51" s="2"/>
    </row>
    <row r="52" spans="1:29" ht="18" customHeight="1" x14ac:dyDescent="0.25">
      <c r="N52" s="2"/>
      <c r="O52" s="2"/>
      <c r="P52" s="2"/>
      <c r="Q52" s="2"/>
      <c r="R52" s="2"/>
      <c r="S52" s="2"/>
    </row>
    <row r="53" spans="1:29" ht="18" customHeight="1" x14ac:dyDescent="0.25">
      <c r="N53" s="2"/>
      <c r="O53" s="2"/>
      <c r="P53" s="2"/>
      <c r="Q53" s="2"/>
      <c r="R53" s="2"/>
      <c r="S53" s="2"/>
    </row>
    <row r="54" spans="1:29" ht="18" customHeight="1" x14ac:dyDescent="0.25">
      <c r="N54" s="2"/>
      <c r="O54" s="2"/>
      <c r="P54" s="2"/>
      <c r="Q54" s="2"/>
      <c r="R54" s="2"/>
      <c r="S54" s="2"/>
    </row>
    <row r="55" spans="1:29" ht="18" customHeight="1" x14ac:dyDescent="0.25">
      <c r="N55" s="2"/>
      <c r="O55" s="2"/>
      <c r="P55" s="2"/>
      <c r="Q55" s="2"/>
      <c r="R55" s="2"/>
      <c r="S55" s="2"/>
    </row>
    <row r="56" spans="1:29" ht="18" customHeight="1" x14ac:dyDescent="0.25">
      <c r="N56" s="2"/>
      <c r="O56" s="2"/>
      <c r="P56" s="2"/>
      <c r="Q56" s="2"/>
      <c r="R56" s="2"/>
      <c r="S56" s="2"/>
    </row>
    <row r="57" spans="1:29" ht="18" customHeight="1" x14ac:dyDescent="0.25">
      <c r="N57" s="2"/>
      <c r="O57" s="2"/>
      <c r="P57" s="2"/>
      <c r="Q57" s="2"/>
      <c r="R57" s="2"/>
      <c r="S57" s="2"/>
    </row>
    <row r="58" spans="1:29" ht="18" customHeight="1" x14ac:dyDescent="0.25">
      <c r="A58" s="36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6"/>
      <c r="O58" s="36"/>
      <c r="P58" s="36"/>
      <c r="Q58" s="36"/>
      <c r="R58" s="36"/>
      <c r="S58" s="36"/>
      <c r="T58" s="36"/>
      <c r="U58" s="36"/>
      <c r="V58" s="36"/>
      <c r="W58" s="36"/>
      <c r="AC58" s="36"/>
    </row>
    <row r="59" spans="1:29" ht="18" customHeight="1" x14ac:dyDescent="0.25">
      <c r="A59" s="36"/>
      <c r="B59" s="36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6"/>
      <c r="O59" s="36"/>
      <c r="P59" s="36"/>
      <c r="Q59" s="36"/>
      <c r="R59" s="36"/>
      <c r="S59" s="36"/>
      <c r="T59" s="36"/>
      <c r="U59" s="36"/>
      <c r="V59" s="36"/>
      <c r="W59" s="36"/>
      <c r="AC59" s="36"/>
    </row>
    <row r="60" spans="1:29" ht="18" customHeight="1" x14ac:dyDescent="0.25">
      <c r="A60" s="36"/>
      <c r="B60" s="36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6"/>
      <c r="O60" s="36"/>
      <c r="P60" s="36"/>
      <c r="Q60" s="36"/>
      <c r="R60" s="36"/>
      <c r="S60" s="36"/>
      <c r="T60" s="36"/>
      <c r="U60" s="36"/>
      <c r="V60" s="36"/>
      <c r="W60" s="36"/>
      <c r="AC60" s="36"/>
    </row>
    <row r="61" spans="1:29" ht="18" customHeight="1" x14ac:dyDescent="0.25">
      <c r="A61" s="36"/>
      <c r="B61" s="36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6"/>
      <c r="O61" s="36"/>
      <c r="P61" s="36"/>
      <c r="Q61" s="36"/>
      <c r="R61" s="36"/>
      <c r="S61" s="36"/>
      <c r="T61" s="36"/>
      <c r="U61" s="36"/>
      <c r="V61" s="36"/>
      <c r="W61" s="36"/>
      <c r="AC61" s="36"/>
    </row>
    <row r="62" spans="1:29" ht="18" customHeight="1" x14ac:dyDescent="0.25">
      <c r="A62" s="36"/>
      <c r="B62" s="36"/>
      <c r="C62" s="70">
        <v>43344</v>
      </c>
      <c r="D62" s="70">
        <v>43374</v>
      </c>
      <c r="E62" s="70">
        <v>43405</v>
      </c>
      <c r="F62" s="70">
        <v>43435</v>
      </c>
      <c r="G62" s="70">
        <v>43466</v>
      </c>
      <c r="H62" s="70">
        <v>43497</v>
      </c>
      <c r="I62" s="70">
        <v>43525</v>
      </c>
      <c r="J62" s="70">
        <v>43556</v>
      </c>
      <c r="K62" s="70">
        <v>43586</v>
      </c>
      <c r="L62" s="70">
        <v>43617</v>
      </c>
      <c r="M62" s="70">
        <v>43647</v>
      </c>
      <c r="N62" s="70">
        <v>43678</v>
      </c>
      <c r="O62" s="70">
        <v>43709</v>
      </c>
      <c r="P62" s="70">
        <v>43739</v>
      </c>
      <c r="Q62" s="70">
        <v>43770</v>
      </c>
      <c r="R62" s="70">
        <v>43800</v>
      </c>
      <c r="S62" s="70">
        <v>43831</v>
      </c>
      <c r="T62" s="70">
        <v>43862</v>
      </c>
      <c r="U62" s="70">
        <v>43891</v>
      </c>
      <c r="V62" s="70">
        <v>43922</v>
      </c>
      <c r="W62" s="70">
        <v>43952</v>
      </c>
      <c r="X62" s="70">
        <v>43983</v>
      </c>
      <c r="Y62" s="70">
        <v>44013</v>
      </c>
      <c r="Z62" s="70">
        <v>44044</v>
      </c>
      <c r="AA62" s="70">
        <v>44075</v>
      </c>
      <c r="AB62" s="70">
        <v>44105</v>
      </c>
      <c r="AC62" s="70">
        <v>44136</v>
      </c>
    </row>
    <row r="63" spans="1:29" ht="18" customHeight="1" x14ac:dyDescent="0.25">
      <c r="A63" s="36"/>
      <c r="B63" s="36" t="s">
        <v>2</v>
      </c>
      <c r="C63" s="45">
        <f>D36</f>
        <v>44.956106557377055</v>
      </c>
      <c r="D63" s="45">
        <f t="shared" ref="D63:U63" si="56">E36</f>
        <v>110.28708154506438</v>
      </c>
      <c r="E63" s="45">
        <f t="shared" si="56"/>
        <v>121.82611374407584</v>
      </c>
      <c r="F63" s="45">
        <f>G36</f>
        <v>123.46085106382978</v>
      </c>
      <c r="G63" s="45">
        <f t="shared" si="56"/>
        <v>107.97</v>
      </c>
      <c r="H63" s="45">
        <f t="shared" si="56"/>
        <v>116.82844720496895</v>
      </c>
      <c r="I63" s="45">
        <f t="shared" si="56"/>
        <v>112.95261904761905</v>
      </c>
      <c r="J63" s="45">
        <f t="shared" si="56"/>
        <v>105.74141176470589</v>
      </c>
      <c r="K63" s="45">
        <f t="shared" si="56"/>
        <v>109.41977777777778</v>
      </c>
      <c r="L63" s="45">
        <f t="shared" si="56"/>
        <v>95.911176470588231</v>
      </c>
      <c r="M63" s="45">
        <f t="shared" si="56"/>
        <v>91.787128205128212</v>
      </c>
      <c r="N63" s="45">
        <f t="shared" si="56"/>
        <v>113.75968085106383</v>
      </c>
      <c r="O63" s="45">
        <f t="shared" si="56"/>
        <v>92.750274725274721</v>
      </c>
      <c r="P63" s="45">
        <f t="shared" si="56"/>
        <v>94.639206349206361</v>
      </c>
      <c r="Q63" s="45">
        <f t="shared" si="56"/>
        <v>50.857692307692311</v>
      </c>
      <c r="R63" s="45">
        <f t="shared" si="56"/>
        <v>49.775365853658542</v>
      </c>
      <c r="S63" s="45">
        <f t="shared" si="56"/>
        <v>45.19</v>
      </c>
      <c r="T63" s="45">
        <f t="shared" si="56"/>
        <v>48.49</v>
      </c>
      <c r="U63" s="45">
        <f t="shared" si="56"/>
        <v>50.61</v>
      </c>
      <c r="V63" s="45">
        <f>Y23</f>
        <v>57.10415254237288</v>
      </c>
      <c r="W63" s="46">
        <f>Y24</f>
        <v>56.285105485232066</v>
      </c>
      <c r="X63" s="46">
        <f>Y25</f>
        <v>76.675815899581593</v>
      </c>
      <c r="Y63" s="46">
        <f>Y26</f>
        <v>22.026302521008404</v>
      </c>
      <c r="Z63" s="46">
        <f>Y27</f>
        <v>84.054058577405854</v>
      </c>
      <c r="AA63" s="46">
        <f>Y28</f>
        <v>45.490334728033474</v>
      </c>
      <c r="AB63" s="46">
        <f>Y29</f>
        <v>47.576255319148935</v>
      </c>
      <c r="AC63" s="46">
        <f>Y30</f>
        <v>52.256820083682008</v>
      </c>
    </row>
    <row r="64" spans="1:29" ht="18" customHeight="1" x14ac:dyDescent="0.25">
      <c r="A64" s="36"/>
      <c r="B64" s="36" t="s">
        <v>1</v>
      </c>
      <c r="C64" s="47">
        <v>0.9838709677419355</v>
      </c>
      <c r="D64" s="47">
        <v>0.93951612903225812</v>
      </c>
      <c r="E64" s="47">
        <v>0.85080645161290325</v>
      </c>
      <c r="F64" s="47">
        <v>0.75806451612903225</v>
      </c>
      <c r="G64" s="47">
        <v>0.70564516129032262</v>
      </c>
      <c r="H64" s="47">
        <v>0.64919354838709675</v>
      </c>
      <c r="I64" s="47">
        <v>0.67741935483870963</v>
      </c>
      <c r="J64" s="47">
        <v>0.68548387096774188</v>
      </c>
      <c r="K64" s="47">
        <v>0.72580645161290325</v>
      </c>
      <c r="L64" s="47">
        <v>0.75403225806451613</v>
      </c>
      <c r="M64" s="47">
        <v>0.78629032258064513</v>
      </c>
      <c r="N64" s="47">
        <v>0.75806451612903225</v>
      </c>
      <c r="O64" s="47">
        <v>0.7338709677419355</v>
      </c>
      <c r="P64" s="48">
        <v>0.76209677419354838</v>
      </c>
      <c r="Q64" s="47">
        <v>0.78629032258064513</v>
      </c>
      <c r="R64" s="47">
        <v>0.82661290322580649</v>
      </c>
      <c r="S64" s="47">
        <v>0.87549999999999994</v>
      </c>
      <c r="T64" s="47">
        <v>0.91900000000000004</v>
      </c>
      <c r="U64" s="47">
        <v>0.92700000000000005</v>
      </c>
      <c r="V64" s="47">
        <f>AB23</f>
        <v>0.95161290322580649</v>
      </c>
      <c r="W64" s="49">
        <f>AB24</f>
        <v>0.95564516129032262</v>
      </c>
      <c r="X64" s="49">
        <f>AB25</f>
        <v>0.96370967741935487</v>
      </c>
      <c r="Y64" s="49">
        <f>AB26</f>
        <v>0.95967741935483875</v>
      </c>
      <c r="Z64" s="49">
        <f>AB27</f>
        <v>0.96370967741935487</v>
      </c>
      <c r="AA64" s="49">
        <f>AB28</f>
        <v>0.96370967741935487</v>
      </c>
      <c r="AB64" s="49">
        <f>AB29</f>
        <v>0.94758064516129037</v>
      </c>
      <c r="AC64" s="49">
        <f>AB30</f>
        <v>0.96370967741935487</v>
      </c>
    </row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spans="5:25" ht="18" customHeight="1" x14ac:dyDescent="0.25"/>
    <row r="82" spans="5:25" ht="18" customHeight="1" x14ac:dyDescent="0.25"/>
    <row r="83" spans="5:25" ht="18" customHeight="1" x14ac:dyDescent="0.25"/>
    <row r="84" spans="5:25" ht="18" customHeight="1" x14ac:dyDescent="0.25"/>
    <row r="85" spans="5:25" ht="18" customHeight="1" x14ac:dyDescent="0.25"/>
    <row r="86" spans="5:25" ht="18" customHeight="1" x14ac:dyDescent="0.25"/>
    <row r="87" spans="5:25" ht="18" customHeight="1" x14ac:dyDescent="0.25"/>
    <row r="88" spans="5:25" ht="18" customHeight="1" x14ac:dyDescent="0.25">
      <c r="F88" s="72">
        <v>43647</v>
      </c>
      <c r="G88" s="72">
        <v>43678</v>
      </c>
      <c r="H88" s="72">
        <v>43709</v>
      </c>
      <c r="I88" s="72">
        <v>43739</v>
      </c>
      <c r="J88" s="72">
        <v>43770</v>
      </c>
      <c r="K88" s="72">
        <v>43800</v>
      </c>
      <c r="L88" s="72">
        <v>43831</v>
      </c>
      <c r="M88" s="72">
        <v>43862</v>
      </c>
      <c r="N88" s="72">
        <v>43891</v>
      </c>
      <c r="O88" s="72">
        <v>43922</v>
      </c>
      <c r="P88" s="72">
        <v>43952</v>
      </c>
      <c r="Q88" s="72">
        <v>43983</v>
      </c>
      <c r="R88" s="72">
        <v>44013</v>
      </c>
      <c r="S88" s="72">
        <v>44044</v>
      </c>
      <c r="T88" s="72">
        <v>44075</v>
      </c>
      <c r="U88" s="72">
        <v>44105</v>
      </c>
      <c r="V88" s="3"/>
      <c r="W88" s="3"/>
      <c r="X88" s="3"/>
      <c r="Y88" s="3"/>
    </row>
    <row r="89" spans="5:25" ht="18" customHeight="1" x14ac:dyDescent="0.25">
      <c r="E89" s="58" t="s">
        <v>1</v>
      </c>
      <c r="F89" s="59">
        <v>0.78629032258064513</v>
      </c>
      <c r="G89" s="59">
        <v>0.7338709677419355</v>
      </c>
      <c r="H89" s="59">
        <v>0.76209677419354838</v>
      </c>
      <c r="I89" s="59">
        <v>0.78629032258064513</v>
      </c>
      <c r="J89" s="59">
        <v>0.82661290322580649</v>
      </c>
      <c r="K89" s="59">
        <v>0.875</v>
      </c>
      <c r="L89" s="59">
        <v>0.91935483870967738</v>
      </c>
      <c r="M89" s="59">
        <v>0.92741935483870963</v>
      </c>
      <c r="N89" s="59">
        <v>0.95161290322580649</v>
      </c>
      <c r="O89" s="59">
        <f>AB24</f>
        <v>0.95564516129032262</v>
      </c>
      <c r="P89" s="59">
        <f>AB25</f>
        <v>0.96370967741935487</v>
      </c>
      <c r="Q89" s="59">
        <f>AB26</f>
        <v>0.95967741935483875</v>
      </c>
      <c r="R89" s="59">
        <f>AB27</f>
        <v>0.96370967741935487</v>
      </c>
      <c r="S89" s="59">
        <f>AB28</f>
        <v>0.96370967741935487</v>
      </c>
      <c r="T89" s="59">
        <f>AB29</f>
        <v>0.94758064516129037</v>
      </c>
      <c r="U89" s="71">
        <f>AB30</f>
        <v>0.96370967741935487</v>
      </c>
      <c r="V89" s="59"/>
      <c r="W89" s="59"/>
      <c r="X89" s="59"/>
      <c r="Y89" s="59"/>
    </row>
    <row r="90" spans="5:25" ht="18" customHeight="1" x14ac:dyDescent="0.25">
      <c r="E90" s="58" t="s">
        <v>31</v>
      </c>
      <c r="F90" s="60">
        <v>221630</v>
      </c>
      <c r="G90" s="60">
        <v>181360</v>
      </c>
      <c r="H90" s="60">
        <v>176240</v>
      </c>
      <c r="I90" s="60">
        <v>203740</v>
      </c>
      <c r="J90" s="60">
        <v>254920</v>
      </c>
      <c r="K90" s="60">
        <v>300950</v>
      </c>
      <c r="L90" s="60">
        <v>324510</v>
      </c>
      <c r="M90" s="60">
        <v>357540</v>
      </c>
      <c r="N90" s="60">
        <v>343220</v>
      </c>
      <c r="O90" s="60">
        <v>410030</v>
      </c>
      <c r="P90" s="60">
        <f>AE25</f>
        <v>320850</v>
      </c>
      <c r="Q90" s="60">
        <f>AE26</f>
        <v>411130</v>
      </c>
      <c r="R90" s="60">
        <f>AE27</f>
        <v>352820</v>
      </c>
      <c r="S90" s="60">
        <f>AE28</f>
        <v>298920</v>
      </c>
      <c r="T90" s="60">
        <f>AE29</f>
        <v>333750</v>
      </c>
      <c r="U90" s="60"/>
      <c r="V90" s="60"/>
      <c r="W90" s="60"/>
      <c r="X90" s="60"/>
      <c r="Y90" s="60"/>
    </row>
    <row r="91" spans="5:25" ht="18" customHeight="1" x14ac:dyDescent="0.25"/>
    <row r="92" spans="5:25" ht="18" customHeight="1" x14ac:dyDescent="0.25"/>
    <row r="93" spans="5:25" ht="18" customHeight="1" x14ac:dyDescent="0.25"/>
    <row r="94" spans="5:25" ht="18" customHeight="1" x14ac:dyDescent="0.25"/>
    <row r="95" spans="5:25" ht="18" customHeight="1" x14ac:dyDescent="0.25"/>
    <row r="96" spans="5:25" ht="18" customHeight="1" x14ac:dyDescent="0.25"/>
    <row r="97" spans="5:21" ht="18" customHeight="1" x14ac:dyDescent="0.25"/>
    <row r="98" spans="5:21" ht="18" customHeight="1" x14ac:dyDescent="0.25"/>
    <row r="99" spans="5:21" ht="18" customHeight="1" x14ac:dyDescent="0.25"/>
    <row r="100" spans="5:21" ht="18" customHeight="1" x14ac:dyDescent="0.25"/>
    <row r="101" spans="5:21" ht="18" customHeight="1" x14ac:dyDescent="0.25"/>
    <row r="102" spans="5:21" ht="18" customHeight="1" x14ac:dyDescent="0.25"/>
    <row r="103" spans="5:21" ht="18" customHeight="1" x14ac:dyDescent="0.25"/>
    <row r="104" spans="5:21" ht="18" customHeight="1" x14ac:dyDescent="0.25"/>
    <row r="105" spans="5:21" ht="18" customHeight="1" x14ac:dyDescent="0.25"/>
    <row r="106" spans="5:21" ht="18" customHeight="1" x14ac:dyDescent="0.25"/>
    <row r="110" spans="5:21" ht="20.100000000000001" customHeight="1" x14ac:dyDescent="0.25"/>
    <row r="111" spans="5:21" ht="20.100000000000001" customHeight="1" x14ac:dyDescent="0.25">
      <c r="F111" s="72">
        <v>43647</v>
      </c>
      <c r="G111" s="72">
        <v>43678</v>
      </c>
      <c r="H111" s="72">
        <v>43709</v>
      </c>
      <c r="I111" s="72">
        <v>43739</v>
      </c>
      <c r="J111" s="72">
        <v>43770</v>
      </c>
      <c r="K111" s="72">
        <v>43800</v>
      </c>
      <c r="L111" s="72">
        <v>43831</v>
      </c>
      <c r="M111" s="72">
        <v>43862</v>
      </c>
      <c r="N111" s="72">
        <v>43891</v>
      </c>
      <c r="O111" s="72">
        <v>43922</v>
      </c>
      <c r="P111" s="72">
        <v>43952</v>
      </c>
      <c r="Q111" s="72">
        <v>43983</v>
      </c>
      <c r="R111" s="72">
        <v>44013</v>
      </c>
      <c r="S111" s="72">
        <v>44044</v>
      </c>
      <c r="T111" s="72">
        <v>44075</v>
      </c>
      <c r="U111" s="72">
        <v>44105</v>
      </c>
    </row>
    <row r="112" spans="5:21" x14ac:dyDescent="0.25">
      <c r="E112" s="58" t="s">
        <v>32</v>
      </c>
      <c r="F112" s="66">
        <v>2043.5</v>
      </c>
      <c r="G112" s="66">
        <v>2250</v>
      </c>
      <c r="H112" s="66">
        <v>1735</v>
      </c>
      <c r="I112" s="66">
        <v>1850</v>
      </c>
      <c r="J112" s="66">
        <v>945</v>
      </c>
      <c r="K112" s="66">
        <v>984.5</v>
      </c>
      <c r="L112" s="66">
        <v>943.7</v>
      </c>
      <c r="M112" s="66">
        <v>1084.5999999999999</v>
      </c>
      <c r="N112" s="66">
        <v>1146.5</v>
      </c>
      <c r="O112" s="66">
        <v>1358.2</v>
      </c>
      <c r="P112" s="65">
        <f>W24</f>
        <v>1342.4</v>
      </c>
      <c r="Q112" s="66">
        <f>W25</f>
        <v>1917.4</v>
      </c>
      <c r="R112" s="68">
        <f>W26</f>
        <v>450</v>
      </c>
      <c r="S112" s="68">
        <f>W27</f>
        <v>2134.1999999999998</v>
      </c>
      <c r="T112" s="68">
        <f>W28</f>
        <v>1062.5</v>
      </c>
      <c r="U112" s="3"/>
    </row>
    <row r="113" spans="5:21" x14ac:dyDescent="0.25">
      <c r="E113" s="58" t="s">
        <v>33</v>
      </c>
      <c r="F113" s="66">
        <v>296.29679144385028</v>
      </c>
      <c r="G113" s="66">
        <v>242.45989304812835</v>
      </c>
      <c r="H113" s="66">
        <v>235.61497326203209</v>
      </c>
      <c r="I113" s="66">
        <v>272.37967914438502</v>
      </c>
      <c r="J113" s="66">
        <v>340.80213903743316</v>
      </c>
      <c r="K113" s="66">
        <v>402.33957219251334</v>
      </c>
      <c r="L113" s="66">
        <v>433.8368983957219</v>
      </c>
      <c r="M113" s="66">
        <v>477.99465240641712</v>
      </c>
      <c r="N113" s="66">
        <v>458.85026737967917</v>
      </c>
      <c r="O113" s="66">
        <v>548.16844919786092</v>
      </c>
      <c r="P113" s="65">
        <f>AF25</f>
        <v>428.94385026737967</v>
      </c>
      <c r="Q113" s="66">
        <f>AF26</f>
        <v>549.63903743315507</v>
      </c>
      <c r="R113" s="69">
        <f>AF27</f>
        <v>471.68449197860963</v>
      </c>
      <c r="S113" s="69">
        <f>AF28</f>
        <v>399.62566844919786</v>
      </c>
      <c r="T113" s="69">
        <f>AF29</f>
        <v>446.18983957219251</v>
      </c>
      <c r="U113" s="3"/>
    </row>
    <row r="114" spans="5:21" x14ac:dyDescent="0.25">
      <c r="E114" s="3" t="s">
        <v>1</v>
      </c>
      <c r="F114" s="73">
        <f>AB14</f>
        <v>0.78629032258064513</v>
      </c>
      <c r="G114" s="73">
        <f>AB15</f>
        <v>0.75806451612903225</v>
      </c>
      <c r="H114" s="73">
        <f>AB16</f>
        <v>0.7338709677419355</v>
      </c>
      <c r="I114" s="73">
        <f>AB17</f>
        <v>0.76209677419354838</v>
      </c>
      <c r="J114" s="73">
        <f>AB18</f>
        <v>0.78629032258064513</v>
      </c>
      <c r="K114" s="73">
        <f>AB19</f>
        <v>0.82661290322580649</v>
      </c>
      <c r="L114" s="73">
        <f>AB20</f>
        <v>0.875</v>
      </c>
      <c r="M114" s="73">
        <f>AB21</f>
        <v>0.91935483870967738</v>
      </c>
      <c r="N114" s="73">
        <f>AB22</f>
        <v>0.92741935483870963</v>
      </c>
      <c r="O114" s="74">
        <f>AB23</f>
        <v>0.95161290322580649</v>
      </c>
      <c r="P114" s="73">
        <f>AB24</f>
        <v>0.95564516129032262</v>
      </c>
      <c r="Q114" s="73">
        <f>AB25</f>
        <v>0.96370967741935487</v>
      </c>
      <c r="R114" s="73">
        <f>AB26</f>
        <v>0.95967741935483875</v>
      </c>
      <c r="S114" s="71">
        <f>AB27</f>
        <v>0.96370967741935487</v>
      </c>
      <c r="T114" s="71">
        <f>AB28</f>
        <v>0.96370967741935487</v>
      </c>
    </row>
  </sheetData>
  <mergeCells count="1">
    <mergeCell ref="W48:AC48"/>
  </mergeCells>
  <phoneticPr fontId="14" type="noConversion"/>
  <pageMargins left="0.7" right="0.7" top="0.75" bottom="0.75" header="0.3" footer="0.3"/>
  <pageSetup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5E3B9-C9A9-4EBE-80E9-844B376CF42C}">
  <dimension ref="B2:B4"/>
  <sheetViews>
    <sheetView tabSelected="1" workbookViewId="0">
      <selection activeCell="B6" sqref="B6"/>
    </sheetView>
  </sheetViews>
  <sheetFormatPr defaultRowHeight="15" x14ac:dyDescent="0.25"/>
  <sheetData>
    <row r="2" spans="2:2" x14ac:dyDescent="0.25">
      <c r="B2" t="s">
        <v>41</v>
      </c>
    </row>
    <row r="3" spans="2:2" x14ac:dyDescent="0.25">
      <c r="B3" t="s">
        <v>42</v>
      </c>
    </row>
    <row r="4" spans="2:2" x14ac:dyDescent="0.25">
      <c r="B4" t="s">
        <v>43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F62C1BAB7D1B4998D0BFFEC59B8AD2" ma:contentTypeVersion="25" ma:contentTypeDescription="Create a new document." ma:contentTypeScope="" ma:versionID="a29347074beb70bca29eaea2ad55900a">
  <xsd:schema xmlns:xsd="http://www.w3.org/2001/XMLSchema" xmlns:xs="http://www.w3.org/2001/XMLSchema" xmlns:p="http://schemas.microsoft.com/office/2006/metadata/properties" xmlns:ns1="http://schemas.microsoft.com/sharepoint/v3" xmlns:ns2="621b3311-adc9-44a7-af0e-36067350c19c" xmlns:ns3="99180bc4-2f7d-45e7-9e22-353907fb92c6" xmlns:ns4="f5536f26-5d7e-4d2b-a510-6667eeb1ad7c" xmlns:ns5="ddb5066c-6899-482b-9ea0-5145f9da9989" targetNamespace="http://schemas.microsoft.com/office/2006/metadata/properties" ma:root="true" ma:fieldsID="dd44e1d3607186ede97e4754c9758a79" ns1:_="" ns2:_="" ns3:_="" ns4:_="" ns5:_="">
    <xsd:import namespace="http://schemas.microsoft.com/sharepoint/v3"/>
    <xsd:import namespace="621b3311-adc9-44a7-af0e-36067350c19c"/>
    <xsd:import namespace="99180bc4-2f7d-45e7-9e22-353907fb92c6"/>
    <xsd:import namespace="f5536f26-5d7e-4d2b-a510-6667eeb1ad7c"/>
    <xsd:import namespace="ddb5066c-6899-482b-9ea0-5145f9da9989"/>
    <xsd:element name="properties">
      <xsd:complexType>
        <xsd:sequence>
          <xsd:element name="documentManagement">
            <xsd:complexType>
              <xsd:all>
                <xsd:element ref="ns2:ObjectId" minOccurs="0"/>
                <xsd:element ref="ns2:ItemId" minOccurs="0"/>
                <xsd:element ref="ns2:ItemNumber" minOccurs="0"/>
                <xsd:element ref="ns2:ItemDate" minOccurs="0"/>
                <xsd:element ref="ns2:Filenam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5:TaxCatchAll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1b3311-adc9-44a7-af0e-36067350c19c" elementFormDefault="qualified">
    <xsd:import namespace="http://schemas.microsoft.com/office/2006/documentManagement/types"/>
    <xsd:import namespace="http://schemas.microsoft.com/office/infopath/2007/PartnerControls"/>
    <xsd:element name="ObjectId" ma:index="2" nillable="true" ma:displayName="ObjectId" ma:internalName="ObjectId">
      <xsd:simpleType>
        <xsd:restriction base="dms:Text">
          <xsd:maxLength value="255"/>
        </xsd:restriction>
      </xsd:simpleType>
    </xsd:element>
    <xsd:element name="ItemId" ma:index="3" nillable="true" ma:displayName="ItemId" ma:indexed="true" ma:internalName="ItemId">
      <xsd:simpleType>
        <xsd:restriction base="dms:Text">
          <xsd:maxLength value="255"/>
        </xsd:restriction>
      </xsd:simpleType>
    </xsd:element>
    <xsd:element name="ItemNumber" ma:index="4" nillable="true" ma:displayName="ItemNumber" ma:indexed="true" ma:internalName="ItemNumber">
      <xsd:simpleType>
        <xsd:restriction base="dms:Text">
          <xsd:maxLength value="255"/>
        </xsd:restriction>
      </xsd:simpleType>
    </xsd:element>
    <xsd:element name="ItemDate" ma:index="5" nillable="true" ma:displayName="ItemDate" ma:format="DateOnly" ma:indexed="true" ma:internalName="ItemDate">
      <xsd:simpleType>
        <xsd:restriction base="dms:DateTime"/>
      </xsd:simpleType>
    </xsd:element>
    <xsd:element name="Filename" ma:index="6" nillable="true" ma:displayName="Filename" ma:internalName="File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80bc4-2f7d-45e7-9e22-353907fb92c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536f26-5d7e-4d2b-a510-6667eeb1a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MediaServiceAutoTags" ma:internalName="MediaServiceAutoTags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a2675d46-00a0-495e-b90c-e7abf5d36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5066c-6899-482b-9ea0-5145f9da9989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Taxonomy Catch All Column" ma:hidden="true" ma:list="{a6e7e882-9704-4d77-9765-cf8fe4d68a88}" ma:internalName="TaxCatchAll" ma:showField="CatchAllData" ma:web="fe36f78b-f2f5-469e-9861-ee46cd4ffe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ItemNumber xmlns="621b3311-adc9-44a7-af0e-36067350c19c" xsi:nil="true"/>
    <ItemId xmlns="621b3311-adc9-44a7-af0e-36067350c19c" xsi:nil="true"/>
    <ItemDate xmlns="621b3311-adc9-44a7-af0e-36067350c19c" xsi:nil="true"/>
    <Filename xmlns="621b3311-adc9-44a7-af0e-36067350c19c" xsi:nil="true"/>
    <ObjectId xmlns="621b3311-adc9-44a7-af0e-36067350c19c" xsi:nil="true"/>
    <TaxCatchAll xmlns="ddb5066c-6899-482b-9ea0-5145f9da9989" xsi:nil="true"/>
    <lcf76f155ced4ddcb4097134ff3c332f xmlns="f5536f26-5d7e-4d2b-a510-6667eeb1ad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EBFD01C-3799-4F60-9C33-BB737B3D6D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562E8A-CB3C-470A-8336-A1514DB9FC4D}"/>
</file>

<file path=customXml/itemProps3.xml><?xml version="1.0" encoding="utf-8"?>
<ds:datastoreItem xmlns:ds="http://schemas.openxmlformats.org/officeDocument/2006/customXml" ds:itemID="{11D1EC91-A415-42D5-9746-93C58A223493}">
  <ds:schemaRefs>
    <ds:schemaRef ds:uri="http://schemas.microsoft.com/office/infopath/2007/PartnerControls"/>
    <ds:schemaRef ds:uri="http://purl.org/dc/dcmitype/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99180bc4-2f7d-45e7-9e22-353907fb92c6"/>
    <ds:schemaRef ds:uri="7558938a-8a22-4524-afb0-58b165029303"/>
    <ds:schemaRef ds:uri="http://schemas.microsoft.com/sharepoint/v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Wyckford </vt:lpstr>
      <vt:lpstr>COVER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 Fuhrman</dc:creator>
  <cp:lastModifiedBy>Horn, Taylor</cp:lastModifiedBy>
  <cp:lastPrinted>2021-01-04T17:13:33Z</cp:lastPrinted>
  <dcterms:created xsi:type="dcterms:W3CDTF">2020-07-07T13:00:34Z</dcterms:created>
  <dcterms:modified xsi:type="dcterms:W3CDTF">2021-03-09T17:07:14Z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0x01010017F62C1BAB7D1B4998D0BFFEC59B8AD2</vt:lpwstr>
  </property>
</Properties>
</file>