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hwanzer\Documents\"/>
    </mc:Choice>
  </mc:AlternateContent>
  <xr:revisionPtr revIDLastSave="0" documentId="8_{37D815FC-1DED-4551-A6AF-221B9CC28D9E}" xr6:coauthVersionLast="47" xr6:coauthVersionMax="47" xr10:uidLastSave="{00000000-0000-0000-0000-000000000000}"/>
  <bookViews>
    <workbookView xWindow="-110" yWindow="-110" windowWidth="19420" windowHeight="10420" tabRatio="878" xr2:uid="{00000000-000D-0000-FFFF-FFFF00000000}"/>
  </bookViews>
  <sheets>
    <sheet name="Cover Page" sheetId="13" r:id="rId1"/>
    <sheet name="Sch 1" sheetId="1" r:id="rId2"/>
    <sheet name="Sch 2 - BS" sheetId="2" r:id="rId3"/>
    <sheet name="Sch 3 - IS" sheetId="3" r:id="rId4"/>
    <sheet name="Sch 4" sheetId="6" r:id="rId5"/>
    <sheet name="Sch 5 - Inc Adj" sheetId="8" r:id="rId6"/>
    <sheet name="Sch 6 - Exp Adj" sheetId="7" r:id="rId7"/>
    <sheet name="Sch 7 - Depreciation" sheetId="17" r:id="rId8"/>
    <sheet name="Sch 8 - Working Captial" sheetId="11" r:id="rId9"/>
    <sheet name="Sch 9 - Debt Service" sheetId="10" r:id="rId10"/>
    <sheet name="Sch 10 - Debt Service Reserve" sheetId="9" r:id="rId11"/>
    <sheet name="Sch 11 - Tariff" sheetId="12" r:id="rId12"/>
    <sheet name="Inputs" sheetId="4" r:id="rId13"/>
    <sheet name="Workpapers" sheetId="14" r:id="rId14"/>
    <sheet name="Rev Req Comparison" sheetId="15" r:id="rId15"/>
    <sheet name="Support for Growth Adjustment" sheetId="18" r:id="rId16"/>
    <sheet name="Test Year IS Summary" sheetId="21" r:id="rId17"/>
    <sheet name="Detailed GL" sheetId="20" r:id="rId18"/>
  </sheets>
  <definedNames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LATESTK" hidden="1">1000</definedName>
    <definedName name="IQ_LATESTQ" hidden="1">500</definedName>
    <definedName name="IQ_LTMMONTH" hidden="1">120000</definedName>
    <definedName name="IQ_TODAY" hidden="1">0</definedName>
    <definedName name="IQ_YTDMONTH" hidden="1">130000</definedName>
    <definedName name="_xlnm.Print_Area" localSheetId="1">'Sch 1'!$A$1:$J$91</definedName>
    <definedName name="_xlnm.Print_Area" localSheetId="10">'Sch 10 - Debt Service Reserve'!$A$1:$N$9</definedName>
    <definedName name="_xlnm.Print_Area" localSheetId="11">'Sch 11 - Tariff'!$A$1:$I$24</definedName>
    <definedName name="_xlnm.Print_Area" localSheetId="2">'Sch 2 - BS'!$A$1:$I$79</definedName>
    <definedName name="_xlnm.Print_Area" localSheetId="3">'Sch 3 - IS'!$A$1:$I$84</definedName>
    <definedName name="_xlnm.Print_Area" localSheetId="4">'Sch 4'!$A$1:$Q$66</definedName>
    <definedName name="_xlnm.Print_Area" localSheetId="5">'Sch 5 - Inc Adj'!$A$1:$I$48</definedName>
    <definedName name="_xlnm.Print_Area" localSheetId="6">'Sch 6 - Exp Adj'!$A$1:$L$334</definedName>
    <definedName name="_xlnm.Print_Area" localSheetId="7">'Sch 7 - Depreciation'!$A$1:$F$25</definedName>
    <definedName name="_xlnm.Print_Area" localSheetId="8">'Sch 8 - Working Captial'!$A$1:$H$9</definedName>
    <definedName name="_xlnm.Print_Area" localSheetId="9">'Sch 9 - Debt Service'!$A$1:$K$22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5" i="1" l="1"/>
  <c r="K14" i="10"/>
  <c r="F17" i="1"/>
  <c r="F86" i="1"/>
  <c r="F88" i="1"/>
  <c r="F90" i="1" s="1"/>
  <c r="D12" i="17"/>
  <c r="E65" i="6"/>
  <c r="E63" i="6"/>
  <c r="E61" i="6"/>
  <c r="E54" i="6"/>
  <c r="K19" i="6"/>
  <c r="E19" i="6"/>
  <c r="E12" i="12"/>
  <c r="G86" i="3"/>
  <c r="E86" i="3"/>
  <c r="D13" i="1"/>
  <c r="Q174" i="7"/>
  <c r="L174" i="7"/>
  <c r="L177" i="7" s="1"/>
  <c r="Q147" i="7"/>
  <c r="Q148" i="7"/>
  <c r="Q149" i="7"/>
  <c r="Q151" i="7"/>
  <c r="Q152" i="7"/>
  <c r="Q153" i="7"/>
  <c r="Q154" i="7"/>
  <c r="Q155" i="7"/>
  <c r="Q156" i="7"/>
  <c r="Q157" i="7"/>
  <c r="Q158" i="7"/>
  <c r="Q159" i="7"/>
  <c r="Q160" i="7"/>
  <c r="Q162" i="7"/>
  <c r="Q163" i="7"/>
  <c r="Q165" i="7"/>
  <c r="Q166" i="7"/>
  <c r="Q167" i="7"/>
  <c r="Q168" i="7"/>
  <c r="Q169" i="7"/>
  <c r="Q170" i="7"/>
  <c r="Q146" i="7"/>
  <c r="L269" i="7"/>
  <c r="I17" i="8"/>
  <c r="I18" i="8"/>
  <c r="I19" i="8"/>
  <c r="I20" i="8"/>
  <c r="I21" i="8"/>
  <c r="I22" i="8"/>
  <c r="I23" i="8"/>
  <c r="I24" i="8"/>
  <c r="I25" i="8"/>
  <c r="I26" i="8"/>
  <c r="I16" i="8"/>
  <c r="C28" i="8"/>
  <c r="L333" i="7"/>
  <c r="L318" i="7"/>
  <c r="L242" i="7"/>
  <c r="L132" i="7"/>
  <c r="G31" i="6" s="1"/>
  <c r="A323" i="7"/>
  <c r="A322" i="7"/>
  <c r="L320" i="7"/>
  <c r="A274" i="7"/>
  <c r="A273" i="7"/>
  <c r="L271" i="7"/>
  <c r="A227" i="7"/>
  <c r="A226" i="7"/>
  <c r="L224" i="7"/>
  <c r="A182" i="7"/>
  <c r="A181" i="7"/>
  <c r="L179" i="7"/>
  <c r="A137" i="7"/>
  <c r="A136" i="7"/>
  <c r="L134" i="7"/>
  <c r="L84" i="7"/>
  <c r="A87" i="7"/>
  <c r="A86" i="7"/>
  <c r="J239" i="7"/>
  <c r="L202" i="7"/>
  <c r="G36" i="6" s="1"/>
  <c r="J79" i="7"/>
  <c r="G14" i="6"/>
  <c r="G46" i="8"/>
  <c r="F1" i="17"/>
  <c r="I30" i="8" l="1"/>
  <c r="I33" i="8" s="1"/>
  <c r="G13" i="6" s="1"/>
  <c r="F115" i="7"/>
  <c r="G46" i="6"/>
  <c r="G32" i="6"/>
  <c r="A5" i="17"/>
  <c r="A5" i="7"/>
  <c r="A4" i="17"/>
  <c r="A4" i="7"/>
  <c r="A4" i="10"/>
  <c r="A5" i="10"/>
  <c r="B18" i="17"/>
  <c r="B21" i="17" s="1"/>
  <c r="K46" i="6" l="1"/>
  <c r="D80" i="1" l="1"/>
  <c r="H216" i="7" l="1"/>
  <c r="Q46" i="6" l="1"/>
  <c r="V46" i="6"/>
  <c r="C76" i="1"/>
  <c r="C77" i="1"/>
  <c r="C78" i="1"/>
  <c r="C75" i="1"/>
  <c r="J220" i="7"/>
  <c r="F249" i="7"/>
  <c r="B65" i="1"/>
  <c r="C57" i="1"/>
  <c r="F66" i="1"/>
  <c r="J66" i="1" s="1"/>
  <c r="F67" i="1"/>
  <c r="J67" i="1" s="1"/>
  <c r="F69" i="1"/>
  <c r="J69" i="1" s="1"/>
  <c r="F72" i="1"/>
  <c r="J72" i="1" s="1"/>
  <c r="F74" i="1"/>
  <c r="J74" i="1" s="1"/>
  <c r="F56" i="1"/>
  <c r="J56" i="1" s="1"/>
  <c r="D59" i="1"/>
  <c r="A90" i="1"/>
  <c r="C80" i="1"/>
  <c r="C86" i="1"/>
  <c r="C88" i="1"/>
  <c r="C59" i="1"/>
  <c r="A61" i="1"/>
  <c r="A82" i="1"/>
  <c r="B72" i="1"/>
  <c r="A55" i="1"/>
  <c r="F23" i="1"/>
  <c r="F21" i="1"/>
  <c r="M61" i="6"/>
  <c r="B58" i="6"/>
  <c r="B59" i="6"/>
  <c r="B84" i="1" s="1"/>
  <c r="B57" i="6"/>
  <c r="B83" i="1" s="1"/>
  <c r="C43" i="6"/>
  <c r="C44" i="6"/>
  <c r="C42" i="6"/>
  <c r="C35" i="6"/>
  <c r="C36" i="6"/>
  <c r="C69" i="1" s="1"/>
  <c r="C38" i="6"/>
  <c r="C70" i="1" s="1"/>
  <c r="C34" i="6"/>
  <c r="B23" i="6"/>
  <c r="B24" i="6"/>
  <c r="B63" i="1" s="1"/>
  <c r="B25" i="6"/>
  <c r="B26" i="6"/>
  <c r="B64" i="1" s="1"/>
  <c r="B27" i="6"/>
  <c r="B28" i="6"/>
  <c r="B29" i="6"/>
  <c r="B31" i="6"/>
  <c r="B66" i="1" s="1"/>
  <c r="B32" i="6"/>
  <c r="B67" i="1" s="1"/>
  <c r="B33" i="6"/>
  <c r="B68" i="1" s="1"/>
  <c r="B39" i="6"/>
  <c r="B40" i="6"/>
  <c r="B41" i="6"/>
  <c r="B45" i="6"/>
  <c r="B71" i="1" s="1"/>
  <c r="B47" i="6"/>
  <c r="B73" i="1" s="1"/>
  <c r="B48" i="6"/>
  <c r="B74" i="1" s="1"/>
  <c r="B16" i="6"/>
  <c r="B17" i="6"/>
  <c r="B18" i="6"/>
  <c r="B15" i="6"/>
  <c r="G70" i="3"/>
  <c r="I70" i="3"/>
  <c r="E58" i="3"/>
  <c r="E43" i="6" s="1"/>
  <c r="E62" i="3"/>
  <c r="E48" i="6" s="1"/>
  <c r="K48" i="6" s="1"/>
  <c r="Q48" i="6" s="1"/>
  <c r="E61" i="3"/>
  <c r="E47" i="6" s="1"/>
  <c r="J256" i="7" s="1"/>
  <c r="E60" i="3"/>
  <c r="E45" i="6" s="1"/>
  <c r="E59" i="3"/>
  <c r="E44" i="6" s="1"/>
  <c r="E57" i="3"/>
  <c r="E42" i="6" s="1"/>
  <c r="E44" i="3"/>
  <c r="E40" i="6" s="1"/>
  <c r="E43" i="3"/>
  <c r="E39" i="6" s="1"/>
  <c r="E42" i="3"/>
  <c r="E38" i="6" s="1"/>
  <c r="J208" i="7" s="1"/>
  <c r="E41" i="3"/>
  <c r="E40" i="3"/>
  <c r="E39" i="3"/>
  <c r="E38" i="3"/>
  <c r="E37" i="3"/>
  <c r="E36" i="6" s="1"/>
  <c r="E36" i="3"/>
  <c r="E35" i="6" s="1"/>
  <c r="E35" i="3"/>
  <c r="E34" i="6" s="1"/>
  <c r="E33" i="3"/>
  <c r="E32" i="6" s="1"/>
  <c r="E32" i="3"/>
  <c r="E31" i="6" s="1"/>
  <c r="E31" i="3"/>
  <c r="E29" i="6" s="1"/>
  <c r="F97" i="7" s="1"/>
  <c r="E30" i="3"/>
  <c r="E28" i="6" s="1"/>
  <c r="F96" i="7" s="1"/>
  <c r="E29" i="3"/>
  <c r="E27" i="6" s="1"/>
  <c r="F95" i="7" s="1"/>
  <c r="E28" i="3"/>
  <c r="E26" i="6" s="1"/>
  <c r="E27" i="3"/>
  <c r="E25" i="6" s="1"/>
  <c r="J80" i="7" s="1"/>
  <c r="L82" i="7" s="1"/>
  <c r="G26" i="6" s="1"/>
  <c r="F64" i="1" s="1"/>
  <c r="J64" i="1" s="1"/>
  <c r="E26" i="3"/>
  <c r="E24" i="6" s="1"/>
  <c r="E25" i="3"/>
  <c r="E23" i="6" s="1"/>
  <c r="E24" i="3"/>
  <c r="E68" i="3"/>
  <c r="E59" i="6" s="1"/>
  <c r="J68" i="7" s="1"/>
  <c r="L70" i="7" s="1"/>
  <c r="E67" i="3"/>
  <c r="E58" i="6" s="1"/>
  <c r="K58" i="6" s="1"/>
  <c r="Q58" i="6" s="1"/>
  <c r="Q71" i="6" s="1"/>
  <c r="E66" i="3"/>
  <c r="E57" i="6" s="1"/>
  <c r="G81" i="3"/>
  <c r="E78" i="3"/>
  <c r="I81" i="3"/>
  <c r="E77" i="3"/>
  <c r="I12" i="3"/>
  <c r="G12" i="3"/>
  <c r="H79" i="21"/>
  <c r="E12" i="3"/>
  <c r="E19" i="3"/>
  <c r="E18" i="6" s="1"/>
  <c r="K18" i="6" s="1"/>
  <c r="Q18" i="6" s="1"/>
  <c r="E18" i="3"/>
  <c r="E17" i="6" s="1"/>
  <c r="K17" i="6" s="1"/>
  <c r="E17" i="3"/>
  <c r="E16" i="6" s="1"/>
  <c r="K16" i="6" s="1"/>
  <c r="F27" i="1" s="1"/>
  <c r="E16" i="3"/>
  <c r="E15" i="6" s="1"/>
  <c r="K15" i="6" s="1"/>
  <c r="E15" i="3"/>
  <c r="E14" i="3"/>
  <c r="E13" i="3"/>
  <c r="H16" i="21"/>
  <c r="H14" i="21"/>
  <c r="H12" i="21"/>
  <c r="H85" i="21"/>
  <c r="H48" i="21"/>
  <c r="H60" i="21"/>
  <c r="F110" i="21"/>
  <c r="C110" i="21"/>
  <c r="H22" i="21"/>
  <c r="H23" i="21"/>
  <c r="H21" i="21"/>
  <c r="H13" i="21"/>
  <c r="H15" i="21"/>
  <c r="H19" i="21"/>
  <c r="H17" i="21"/>
  <c r="H18" i="21"/>
  <c r="H11" i="21"/>
  <c r="H82" i="21"/>
  <c r="H77" i="21"/>
  <c r="H73" i="21"/>
  <c r="H71" i="21"/>
  <c r="H67" i="21"/>
  <c r="H65" i="21"/>
  <c r="H58" i="21"/>
  <c r="H57" i="21"/>
  <c r="H56" i="21"/>
  <c r="H42" i="21"/>
  <c r="H38" i="21"/>
  <c r="H36" i="21"/>
  <c r="H32" i="21"/>
  <c r="H30" i="21"/>
  <c r="H27" i="21"/>
  <c r="H25" i="21"/>
  <c r="H103" i="21"/>
  <c r="H31" i="7"/>
  <c r="J35" i="7" s="1"/>
  <c r="E43" i="8"/>
  <c r="C39" i="8"/>
  <c r="E42" i="8" s="1"/>
  <c r="G45" i="8" s="1"/>
  <c r="T117" i="18"/>
  <c r="T116" i="18"/>
  <c r="R110" i="18"/>
  <c r="P110" i="18"/>
  <c r="N110" i="18"/>
  <c r="L110" i="18"/>
  <c r="J110" i="18"/>
  <c r="H110" i="18"/>
  <c r="F110" i="18"/>
  <c r="D110" i="18"/>
  <c r="R108" i="18"/>
  <c r="P108" i="18"/>
  <c r="N108" i="18"/>
  <c r="L108" i="18"/>
  <c r="J108" i="18"/>
  <c r="H108" i="18"/>
  <c r="F108" i="18"/>
  <c r="D108" i="18"/>
  <c r="R107" i="18"/>
  <c r="P107" i="18"/>
  <c r="N107" i="18"/>
  <c r="L107" i="18"/>
  <c r="J107" i="18"/>
  <c r="H107" i="18"/>
  <c r="F107" i="18"/>
  <c r="D107" i="18"/>
  <c r="R106" i="18"/>
  <c r="P106" i="18"/>
  <c r="N106" i="18"/>
  <c r="L106" i="18"/>
  <c r="J106" i="18"/>
  <c r="H106" i="18"/>
  <c r="F106" i="18"/>
  <c r="D106" i="18"/>
  <c r="R105" i="18"/>
  <c r="P105" i="18"/>
  <c r="N105" i="18"/>
  <c r="L105" i="18"/>
  <c r="J105" i="18"/>
  <c r="H105" i="18"/>
  <c r="F105" i="18"/>
  <c r="D105" i="18"/>
  <c r="R100" i="18"/>
  <c r="P100" i="18"/>
  <c r="N100" i="18"/>
  <c r="L100" i="18"/>
  <c r="J100" i="18"/>
  <c r="H100" i="18"/>
  <c r="F100" i="18"/>
  <c r="D100" i="18"/>
  <c r="T100" i="18" s="1"/>
  <c r="T98" i="18"/>
  <c r="T97" i="18"/>
  <c r="T96" i="18"/>
  <c r="R93" i="18"/>
  <c r="P93" i="18"/>
  <c r="N93" i="18"/>
  <c r="L93" i="18"/>
  <c r="J93" i="18"/>
  <c r="H93" i="18"/>
  <c r="F93" i="18"/>
  <c r="D93" i="18"/>
  <c r="T93" i="18" s="1"/>
  <c r="T91" i="18"/>
  <c r="T90" i="18"/>
  <c r="R87" i="18"/>
  <c r="P87" i="18"/>
  <c r="N87" i="18"/>
  <c r="L87" i="18"/>
  <c r="J87" i="18"/>
  <c r="H87" i="18"/>
  <c r="F87" i="18"/>
  <c r="D87" i="18"/>
  <c r="T87" i="18" s="1"/>
  <c r="T85" i="18"/>
  <c r="T84" i="18"/>
  <c r="T83" i="18"/>
  <c r="T82" i="18"/>
  <c r="T81" i="18"/>
  <c r="T80" i="18"/>
  <c r="R74" i="18"/>
  <c r="P74" i="18"/>
  <c r="N74" i="18"/>
  <c r="L74" i="18"/>
  <c r="J74" i="18"/>
  <c r="H74" i="18"/>
  <c r="F74" i="18"/>
  <c r="D74" i="18"/>
  <c r="T74" i="18" s="1"/>
  <c r="T72" i="18"/>
  <c r="T71" i="18"/>
  <c r="T70" i="18"/>
  <c r="R67" i="18"/>
  <c r="P67" i="18"/>
  <c r="N67" i="18"/>
  <c r="L67" i="18"/>
  <c r="J67" i="18"/>
  <c r="H67" i="18"/>
  <c r="F67" i="18"/>
  <c r="D67" i="18"/>
  <c r="T67" i="18" s="1"/>
  <c r="T65" i="18"/>
  <c r="T64" i="18"/>
  <c r="R61" i="18"/>
  <c r="P61" i="18"/>
  <c r="N61" i="18"/>
  <c r="L61" i="18"/>
  <c r="J61" i="18"/>
  <c r="H61" i="18"/>
  <c r="F61" i="18"/>
  <c r="D61" i="18"/>
  <c r="T61" i="18" s="1"/>
  <c r="T59" i="18"/>
  <c r="T58" i="18"/>
  <c r="T57" i="18"/>
  <c r="T56" i="18"/>
  <c r="T55" i="18"/>
  <c r="T54" i="18"/>
  <c r="R44" i="18"/>
  <c r="R49" i="18" s="1"/>
  <c r="P44" i="18"/>
  <c r="P49" i="18" s="1"/>
  <c r="N44" i="18"/>
  <c r="N49" i="18" s="1"/>
  <c r="L44" i="18"/>
  <c r="L49" i="18" s="1"/>
  <c r="J44" i="18"/>
  <c r="J49" i="18" s="1"/>
  <c r="H44" i="18"/>
  <c r="H49" i="18" s="1"/>
  <c r="F44" i="18"/>
  <c r="F49" i="18" s="1"/>
  <c r="D44" i="18"/>
  <c r="D49" i="18" s="1"/>
  <c r="R43" i="18"/>
  <c r="R48" i="18" s="1"/>
  <c r="P43" i="18"/>
  <c r="P48" i="18" s="1"/>
  <c r="N43" i="18"/>
  <c r="N48" i="18" s="1"/>
  <c r="L43" i="18"/>
  <c r="L48" i="18" s="1"/>
  <c r="J43" i="18"/>
  <c r="J48" i="18" s="1"/>
  <c r="H43" i="18"/>
  <c r="H48" i="18" s="1"/>
  <c r="F43" i="18"/>
  <c r="F48" i="18" s="1"/>
  <c r="D43" i="18"/>
  <c r="D48" i="18" s="1"/>
  <c r="R42" i="18"/>
  <c r="R47" i="18" s="1"/>
  <c r="P42" i="18"/>
  <c r="P47" i="18" s="1"/>
  <c r="N42" i="18"/>
  <c r="N47" i="18" s="1"/>
  <c r="L42" i="18"/>
  <c r="L47" i="18" s="1"/>
  <c r="J42" i="18"/>
  <c r="J47" i="18" s="1"/>
  <c r="H42" i="18"/>
  <c r="H47" i="18" s="1"/>
  <c r="F42" i="18"/>
  <c r="F47" i="18" s="1"/>
  <c r="D42" i="18"/>
  <c r="D47" i="18" s="1"/>
  <c r="R38" i="18"/>
  <c r="P38" i="18"/>
  <c r="N38" i="18"/>
  <c r="L38" i="18"/>
  <c r="J38" i="18"/>
  <c r="H38" i="18"/>
  <c r="F38" i="18"/>
  <c r="D38" i="18"/>
  <c r="T38" i="18" s="1"/>
  <c r="T36" i="18"/>
  <c r="T35" i="18"/>
  <c r="T34" i="18"/>
  <c r="T33" i="18"/>
  <c r="R27" i="18"/>
  <c r="P27" i="18"/>
  <c r="N27" i="18"/>
  <c r="L27" i="18"/>
  <c r="J27" i="18"/>
  <c r="H27" i="18"/>
  <c r="F27" i="18"/>
  <c r="D27" i="18"/>
  <c r="T27" i="18" s="1"/>
  <c r="T25" i="18"/>
  <c r="T24" i="18"/>
  <c r="T23" i="18"/>
  <c r="T22" i="18"/>
  <c r="R16" i="18"/>
  <c r="P16" i="18"/>
  <c r="N16" i="18"/>
  <c r="L16" i="18"/>
  <c r="J16" i="18"/>
  <c r="H16" i="18"/>
  <c r="F16" i="18"/>
  <c r="D16" i="18"/>
  <c r="T16" i="18" s="1"/>
  <c r="T14" i="18"/>
  <c r="T13" i="18"/>
  <c r="T12" i="18"/>
  <c r="T11" i="18"/>
  <c r="R8" i="18"/>
  <c r="P8" i="18"/>
  <c r="N8" i="18"/>
  <c r="L8" i="18"/>
  <c r="J8" i="18"/>
  <c r="H8" i="18"/>
  <c r="F8" i="18"/>
  <c r="D8" i="18"/>
  <c r="T8" i="18" s="1"/>
  <c r="T6" i="18"/>
  <c r="T5" i="18"/>
  <c r="T4" i="18"/>
  <c r="T3" i="18"/>
  <c r="L210" i="7" l="1"/>
  <c r="G38" i="6" s="1"/>
  <c r="F70" i="1" s="1"/>
  <c r="J70" i="1" s="1"/>
  <c r="I48" i="8"/>
  <c r="F57" i="1" s="1"/>
  <c r="J57" i="1" s="1"/>
  <c r="J59" i="1" s="1"/>
  <c r="F116" i="7"/>
  <c r="F118" i="7" s="1"/>
  <c r="H121" i="7" s="1"/>
  <c r="H103" i="7" s="1"/>
  <c r="E13" i="6"/>
  <c r="K13" i="6" s="1"/>
  <c r="E37" i="6"/>
  <c r="E70" i="3"/>
  <c r="D23" i="17"/>
  <c r="B23" i="17" s="1"/>
  <c r="F23" i="17" s="1"/>
  <c r="D20" i="1"/>
  <c r="J21" i="1"/>
  <c r="Q74" i="6"/>
  <c r="Q17" i="6"/>
  <c r="F22" i="1"/>
  <c r="H64" i="7"/>
  <c r="H45" i="7"/>
  <c r="H99" i="7"/>
  <c r="J27" i="1"/>
  <c r="J23" i="1"/>
  <c r="E81" i="3"/>
  <c r="F115" i="21"/>
  <c r="L53" i="7"/>
  <c r="A56" i="7"/>
  <c r="A55" i="7"/>
  <c r="G52" i="6"/>
  <c r="J316" i="7"/>
  <c r="J310" i="7"/>
  <c r="J297" i="7"/>
  <c r="L285" i="7"/>
  <c r="G50" i="6" s="1"/>
  <c r="J266" i="7"/>
  <c r="G49" i="6" s="1"/>
  <c r="J110" i="7"/>
  <c r="H217" i="7" l="1"/>
  <c r="J219" i="7" s="1"/>
  <c r="L222" i="7" s="1"/>
  <c r="F26" i="1"/>
  <c r="J26" i="1" s="1"/>
  <c r="F59" i="1"/>
  <c r="J22" i="1"/>
  <c r="F75" i="1"/>
  <c r="J75" i="1" s="1"/>
  <c r="K49" i="6"/>
  <c r="Q49" i="6" s="1"/>
  <c r="F76" i="1"/>
  <c r="J76" i="1" s="1"/>
  <c r="K50" i="6"/>
  <c r="Q50" i="6" s="1"/>
  <c r="F78" i="1"/>
  <c r="J78" i="1" s="1"/>
  <c r="K52" i="6"/>
  <c r="Q52" i="6" s="1"/>
  <c r="J67" i="7"/>
  <c r="G51" i="6"/>
  <c r="F77" i="1" l="1"/>
  <c r="J77" i="1" s="1"/>
  <c r="K51" i="6"/>
  <c r="Q51" i="6" s="1"/>
  <c r="J48" i="7"/>
  <c r="F13" i="17" l="1"/>
  <c r="F14" i="17"/>
  <c r="F12" i="17"/>
  <c r="D15" i="17"/>
  <c r="D16" i="17"/>
  <c r="F16" i="17" s="1"/>
  <c r="D18" i="17" l="1"/>
  <c r="D21" i="17" s="1"/>
  <c r="F15" i="17"/>
  <c r="K25" i="6"/>
  <c r="Q25" i="6" s="1"/>
  <c r="F21" i="17" l="1"/>
  <c r="F15" i="1"/>
  <c r="J15" i="1" s="1"/>
  <c r="Q72" i="6"/>
  <c r="K35" i="6"/>
  <c r="Q35" i="6" s="1"/>
  <c r="K34" i="6"/>
  <c r="Q34" i="6" s="1"/>
  <c r="E17" i="2" l="1"/>
  <c r="I45" i="3"/>
  <c r="A8" i="3"/>
  <c r="A8" i="2"/>
  <c r="A51" i="2"/>
  <c r="E26" i="15" l="1"/>
  <c r="E24" i="15" l="1"/>
  <c r="K32" i="6"/>
  <c r="Q32" i="6" s="1"/>
  <c r="K23" i="6"/>
  <c r="Q23" i="6" s="1"/>
  <c r="E21" i="3"/>
  <c r="G21" i="3" l="1"/>
  <c r="C28" i="15"/>
  <c r="C22" i="15"/>
  <c r="C19" i="15"/>
  <c r="C18" i="15"/>
  <c r="G10" i="15"/>
  <c r="E11" i="15"/>
  <c r="A5" i="15"/>
  <c r="A5" i="12"/>
  <c r="E28" i="2"/>
  <c r="E27" i="2"/>
  <c r="E36" i="2" l="1"/>
  <c r="G63" i="2"/>
  <c r="E16" i="4"/>
  <c r="L17" i="4"/>
  <c r="L16" i="4"/>
  <c r="A1" i="13"/>
  <c r="G24" i="15"/>
  <c r="E34" i="15"/>
  <c r="G17" i="15"/>
  <c r="G16" i="15"/>
  <c r="G15" i="15"/>
  <c r="G14" i="15"/>
  <c r="J18" i="1"/>
  <c r="G59" i="6"/>
  <c r="K43" i="6"/>
  <c r="Q43" i="6" s="1"/>
  <c r="K42" i="6"/>
  <c r="Q42" i="6" s="1"/>
  <c r="K40" i="6"/>
  <c r="Q40" i="6" s="1"/>
  <c r="K39" i="6"/>
  <c r="Q39" i="6" s="1"/>
  <c r="K38" i="6"/>
  <c r="Q38" i="6" s="1"/>
  <c r="K37" i="6"/>
  <c r="Q37" i="6" s="1"/>
  <c r="K36" i="6"/>
  <c r="Q36" i="6" s="1"/>
  <c r="K31" i="6"/>
  <c r="Q31" i="6" s="1"/>
  <c r="E22" i="6"/>
  <c r="A49" i="3"/>
  <c r="A48" i="3"/>
  <c r="I63" i="2"/>
  <c r="E63" i="2"/>
  <c r="I40" i="2"/>
  <c r="G40" i="2"/>
  <c r="E40" i="2"/>
  <c r="I36" i="2"/>
  <c r="G36" i="2"/>
  <c r="I24" i="2"/>
  <c r="G24" i="2"/>
  <c r="E24" i="2"/>
  <c r="B22" i="6"/>
  <c r="B62" i="1" s="1"/>
  <c r="A5" i="9"/>
  <c r="A5" i="11"/>
  <c r="A5" i="8"/>
  <c r="A5" i="6"/>
  <c r="A5" i="3"/>
  <c r="A5" i="2"/>
  <c r="A48" i="2" s="1"/>
  <c r="B47" i="1"/>
  <c r="B5" i="1"/>
  <c r="I1" i="12"/>
  <c r="N1" i="9"/>
  <c r="K1" i="10"/>
  <c r="H1" i="11"/>
  <c r="L1" i="7"/>
  <c r="I1" i="8"/>
  <c r="I1" i="3"/>
  <c r="E11" i="2"/>
  <c r="E54" i="2" s="1"/>
  <c r="B38" i="1"/>
  <c r="E11" i="6"/>
  <c r="A52" i="3"/>
  <c r="C19" i="4"/>
  <c r="A4" i="12"/>
  <c r="B56" i="1"/>
  <c r="A4" i="9"/>
  <c r="A4" i="11"/>
  <c r="A4" i="8"/>
  <c r="A4" i="3"/>
  <c r="G19" i="6"/>
  <c r="G45" i="6" s="1"/>
  <c r="K45" i="6" s="1"/>
  <c r="A4" i="6"/>
  <c r="Q1" i="6"/>
  <c r="I21" i="3"/>
  <c r="I76" i="2"/>
  <c r="G76" i="2"/>
  <c r="E76" i="2"/>
  <c r="I68" i="2"/>
  <c r="G68" i="2"/>
  <c r="E68" i="2"/>
  <c r="I58" i="2"/>
  <c r="G58" i="2"/>
  <c r="A47" i="2"/>
  <c r="I44" i="2"/>
  <c r="I1" i="2"/>
  <c r="J43" i="1"/>
  <c r="A4" i="2"/>
  <c r="I17" i="2"/>
  <c r="G17" i="2"/>
  <c r="J53" i="1"/>
  <c r="J52" i="1"/>
  <c r="F53" i="1"/>
  <c r="F52" i="1"/>
  <c r="D53" i="1"/>
  <c r="D52" i="1"/>
  <c r="B46" i="1"/>
  <c r="B4" i="1"/>
  <c r="D25" i="1"/>
  <c r="D29" i="1" s="1"/>
  <c r="D32" i="1" s="1"/>
  <c r="D34" i="1" s="1"/>
  <c r="D40" i="1" s="1"/>
  <c r="L270" i="7" l="1"/>
  <c r="L319" i="7"/>
  <c r="L178" i="7"/>
  <c r="L223" i="7"/>
  <c r="L133" i="7"/>
  <c r="L83" i="7"/>
  <c r="G78" i="2"/>
  <c r="I78" i="2"/>
  <c r="F71" i="1"/>
  <c r="J71" i="1" s="1"/>
  <c r="F84" i="1"/>
  <c r="K59" i="6"/>
  <c r="J37" i="7"/>
  <c r="K28" i="6"/>
  <c r="Q28" i="6" s="1"/>
  <c r="F248" i="7"/>
  <c r="H252" i="7" s="1"/>
  <c r="J255" i="7" s="1"/>
  <c r="L258" i="7" s="1"/>
  <c r="K27" i="6"/>
  <c r="Q27" i="6" s="1"/>
  <c r="D25" i="17"/>
  <c r="G57" i="6" s="1"/>
  <c r="B25" i="17"/>
  <c r="D83" i="1" s="1"/>
  <c r="D86" i="1" s="1"/>
  <c r="D88" i="1" s="1"/>
  <c r="D90" i="1" s="1"/>
  <c r="D94" i="1" s="1"/>
  <c r="J49" i="7"/>
  <c r="L51" i="7" s="1"/>
  <c r="K26" i="6"/>
  <c r="Q26" i="6" s="1"/>
  <c r="L52" i="7"/>
  <c r="E19" i="15"/>
  <c r="G19" i="15" s="1"/>
  <c r="E14" i="12"/>
  <c r="E13" i="12"/>
  <c r="I11" i="2"/>
  <c r="I54" i="2" s="1"/>
  <c r="G11" i="2"/>
  <c r="G54" i="2" s="1"/>
  <c r="C40" i="1"/>
  <c r="K44" i="6"/>
  <c r="Q44" i="6" s="1"/>
  <c r="I42" i="2"/>
  <c r="E42" i="2"/>
  <c r="G42" i="2"/>
  <c r="L39" i="7" l="1"/>
  <c r="G22" i="6" s="1"/>
  <c r="G64" i="3"/>
  <c r="G72" i="3" s="1"/>
  <c r="G74" i="3" s="1"/>
  <c r="G83" i="3" s="1"/>
  <c r="E64" i="3"/>
  <c r="G61" i="6"/>
  <c r="F83" i="1"/>
  <c r="J83" i="1" s="1"/>
  <c r="K57" i="6"/>
  <c r="Q57" i="6" s="1"/>
  <c r="Q70" i="6" s="1"/>
  <c r="G24" i="6"/>
  <c r="F63" i="1" s="1"/>
  <c r="J63" i="1" s="1"/>
  <c r="Q59" i="6"/>
  <c r="F14" i="1"/>
  <c r="J84" i="1"/>
  <c r="F25" i="17"/>
  <c r="H102" i="7"/>
  <c r="J105" i="7" s="1"/>
  <c r="E25" i="15"/>
  <c r="G25" i="15" s="1"/>
  <c r="I64" i="3"/>
  <c r="I72" i="3" s="1"/>
  <c r="I74" i="3" s="1"/>
  <c r="I83" i="3" s="1"/>
  <c r="I81" i="2"/>
  <c r="G81" i="2"/>
  <c r="F62" i="1" l="1"/>
  <c r="K22" i="6"/>
  <c r="L112" i="7"/>
  <c r="G30" i="6" s="1"/>
  <c r="E72" i="3"/>
  <c r="E74" i="3" s="1"/>
  <c r="J14" i="1"/>
  <c r="Q61" i="6"/>
  <c r="G47" i="6"/>
  <c r="F73" i="1" s="1"/>
  <c r="J73" i="1" s="1"/>
  <c r="J86" i="1"/>
  <c r="K61" i="6"/>
  <c r="K24" i="6"/>
  <c r="Q24" i="6" s="1"/>
  <c r="J62" i="1"/>
  <c r="Q22" i="6"/>
  <c r="K29" i="6"/>
  <c r="Q29" i="6" s="1"/>
  <c r="F65" i="1" l="1"/>
  <c r="K30" i="6"/>
  <c r="Q30" i="6" s="1"/>
  <c r="G54" i="6"/>
  <c r="G63" i="6" s="1"/>
  <c r="G65" i="6" s="1"/>
  <c r="E83" i="3"/>
  <c r="E56" i="2"/>
  <c r="E58" i="2" s="1"/>
  <c r="E78" i="2" s="1"/>
  <c r="E81" i="2" s="1"/>
  <c r="K47" i="6"/>
  <c r="Q47" i="6" s="1"/>
  <c r="F80" i="1"/>
  <c r="J93" i="1" s="1"/>
  <c r="J65" i="1"/>
  <c r="J80" i="1" s="1"/>
  <c r="K54" i="6" l="1"/>
  <c r="K63" i="6" s="1"/>
  <c r="K65" i="6" s="1"/>
  <c r="F94" i="1"/>
  <c r="J88" i="1"/>
  <c r="J90" i="1" s="1"/>
  <c r="F13" i="1" l="1"/>
  <c r="J16" i="1"/>
  <c r="E13" i="15" l="1"/>
  <c r="J13" i="1"/>
  <c r="G13" i="15"/>
  <c r="K18" i="10" l="1"/>
  <c r="F20" i="1" l="1"/>
  <c r="F25" i="1" s="1"/>
  <c r="F29" i="1" s="1"/>
  <c r="K19" i="10"/>
  <c r="E18" i="15"/>
  <c r="Q73" i="6"/>
  <c r="Q75" i="6" s="1"/>
  <c r="J17" i="1" l="1"/>
  <c r="J20" i="1" s="1"/>
  <c r="J25" i="1" s="1"/>
  <c r="J29" i="1" s="1"/>
  <c r="E22" i="15"/>
  <c r="E28" i="15" s="1"/>
  <c r="E33" i="15" s="1"/>
  <c r="E35" i="15" s="1"/>
  <c r="G18" i="15"/>
  <c r="G22" i="15" s="1"/>
  <c r="G28" i="15" s="1"/>
  <c r="F30" i="1"/>
  <c r="F32" i="1" s="1"/>
  <c r="M19" i="6" l="1"/>
  <c r="F34" i="1"/>
  <c r="J30" i="1"/>
  <c r="J32" i="1" s="1"/>
  <c r="M45" i="6"/>
  <c r="M54" i="6" l="1"/>
  <c r="M63" i="6" s="1"/>
  <c r="Q45" i="6"/>
  <c r="Q54" i="6" s="1"/>
  <c r="Q63" i="6" s="1"/>
  <c r="G12" i="12"/>
  <c r="I12" i="12" s="1"/>
  <c r="G23" i="12"/>
  <c r="I23" i="12" s="1"/>
  <c r="G17" i="12"/>
  <c r="I17" i="12" s="1"/>
  <c r="G24" i="12"/>
  <c r="I24" i="12" s="1"/>
  <c r="G19" i="12"/>
  <c r="I19" i="12" s="1"/>
  <c r="G20" i="12"/>
  <c r="I20" i="12" s="1"/>
  <c r="G13" i="12"/>
  <c r="I13" i="12" s="1"/>
  <c r="G14" i="12"/>
  <c r="I14" i="12" s="1"/>
  <c r="G22" i="12"/>
  <c r="I22" i="12" s="1"/>
  <c r="G21" i="12"/>
  <c r="I21" i="12" s="1"/>
  <c r="F40" i="1"/>
  <c r="J34" i="1"/>
  <c r="G18" i="12"/>
  <c r="I18" i="12" s="1"/>
  <c r="M14" i="6"/>
  <c r="M13" i="6"/>
  <c r="Q13" i="6" s="1"/>
  <c r="M65" i="6"/>
  <c r="M16" i="6"/>
  <c r="Q16" i="6" s="1"/>
  <c r="M15" i="6"/>
  <c r="Q15" i="6" s="1"/>
  <c r="L40" i="1" l="1"/>
  <c r="J40" i="1"/>
  <c r="Q19" i="6"/>
  <c r="Q65" i="6" s="1"/>
  <c r="Q68" i="6" s="1"/>
  <c r="Q77" i="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 Stull</author>
    <author>mstull</author>
  </authors>
  <commentList>
    <comment ref="C8" authorId="0" shapeId="0" xr:uid="{00000000-0006-0000-0000-000001000000}">
      <text>
        <r>
          <rPr>
            <b/>
            <sz val="10"/>
            <color indexed="81"/>
            <rFont val="Tahoma"/>
            <family val="2"/>
          </rPr>
          <t>M Stull:</t>
        </r>
        <r>
          <rPr>
            <sz val="10"/>
            <color indexed="81"/>
            <rFont val="Tahoma"/>
            <family val="2"/>
          </rPr>
          <t xml:space="preserve">
Input month and day test year ends as text, i.e., 'January 31</t>
        </r>
      </text>
    </comment>
    <comment ref="E8" authorId="0" shapeId="0" xr:uid="{00000000-0006-0000-0000-000002000000}">
      <text>
        <r>
          <rPr>
            <b/>
            <sz val="10"/>
            <color indexed="81"/>
            <rFont val="Tahoma"/>
            <family val="2"/>
          </rPr>
          <t>M Stull:</t>
        </r>
        <r>
          <rPr>
            <sz val="10"/>
            <color indexed="81"/>
            <rFont val="Tahoma"/>
            <family val="2"/>
          </rPr>
          <t xml:space="preserve">
Input year test year ends
</t>
        </r>
      </text>
    </comment>
    <comment ref="C9" authorId="0" shapeId="0" xr:uid="{00000000-0006-0000-0000-000003000000}">
      <text>
        <r>
          <rPr>
            <b/>
            <sz val="10"/>
            <color indexed="81"/>
            <rFont val="Tahoma"/>
            <family val="2"/>
          </rPr>
          <t>M Stull:</t>
        </r>
        <r>
          <rPr>
            <sz val="10"/>
            <color indexed="81"/>
            <rFont val="Tahoma"/>
            <family val="2"/>
          </rPr>
          <t xml:space="preserve">
Input in date format, i.e., 01/31/05</t>
        </r>
      </text>
    </comment>
    <comment ref="C12" authorId="1" shapeId="0" xr:uid="{4F0E1DF4-3B5D-44A0-8191-7E925526DDF2}">
      <text>
        <r>
          <rPr>
            <b/>
            <sz val="14"/>
            <color indexed="81"/>
            <rFont val="Tahoma"/>
            <family val="2"/>
          </rPr>
          <t>Stull:</t>
        </r>
        <r>
          <rPr>
            <sz val="14"/>
            <color indexed="81"/>
            <rFont val="Tahoma"/>
            <family val="2"/>
          </rPr>
          <t xml:space="preserve">
Input preparer's 2 or 3 digit initials.
Example - "MAS" for Margaret Stull</t>
        </r>
      </text>
    </comment>
    <comment ref="C14" authorId="0" shapeId="0" xr:uid="{36EC698B-93F3-4AFE-B210-A2FE65BF7611}">
      <text>
        <r>
          <rPr>
            <b/>
            <sz val="10"/>
            <color indexed="81"/>
            <rFont val="Tahoma"/>
            <family val="2"/>
          </rPr>
          <t>M Stull:</t>
        </r>
        <r>
          <rPr>
            <sz val="10"/>
            <color indexed="81"/>
            <rFont val="Tahoma"/>
            <family val="2"/>
          </rPr>
          <t xml:space="preserve">
See Shawn Dellinger for current interest rate
</t>
        </r>
      </text>
    </comment>
    <comment ref="C16" authorId="1" shapeId="0" xr:uid="{0F0ED8E4-98C7-4FB0-B909-3632D2F7B916}">
      <text>
        <r>
          <rPr>
            <b/>
            <sz val="14"/>
            <color indexed="81"/>
            <rFont val="Tahoma"/>
            <family val="2"/>
          </rPr>
          <t>mstull:</t>
        </r>
        <r>
          <rPr>
            <sz val="14"/>
            <color indexed="81"/>
            <rFont val="Tahoma"/>
            <family val="2"/>
          </rPr>
          <t xml:space="preserve">
Input appropriate code for gallons or cubic feet from Column G.</t>
        </r>
      </text>
    </comment>
  </commentList>
</comments>
</file>

<file path=xl/sharedStrings.xml><?xml version="1.0" encoding="utf-8"?>
<sst xmlns="http://schemas.openxmlformats.org/spreadsheetml/2006/main" count="11149" uniqueCount="4174">
  <si>
    <t>OUCC Settlement Schedules</t>
  </si>
  <si>
    <t>Settlement</t>
  </si>
  <si>
    <t>Schedule 1</t>
  </si>
  <si>
    <t>Page 1 of 2</t>
  </si>
  <si>
    <t>Comparison of Petitioner's, OUCC's, and Settlement's</t>
  </si>
  <si>
    <t>Revenue Requirements</t>
  </si>
  <si>
    <t>Per</t>
  </si>
  <si>
    <t>Sch</t>
  </si>
  <si>
    <t>Petitioner</t>
  </si>
  <si>
    <t>Ref</t>
  </si>
  <si>
    <t>More (Less)</t>
  </si>
  <si>
    <t>Operating Expenses</t>
  </si>
  <si>
    <t>Payroll Taxes</t>
  </si>
  <si>
    <t>Depreciation</t>
  </si>
  <si>
    <t>Working Capital</t>
  </si>
  <si>
    <t>Debt Service</t>
  </si>
  <si>
    <t>Debt Service Reserve</t>
  </si>
  <si>
    <t>Total Revenue Requirements</t>
  </si>
  <si>
    <t>Less:</t>
  </si>
  <si>
    <t>Interest Income</t>
  </si>
  <si>
    <t>PET</t>
  </si>
  <si>
    <t>Other Operating Income</t>
  </si>
  <si>
    <t>Town of Elizabeth</t>
  </si>
  <si>
    <t>Net Revenue Requirements</t>
  </si>
  <si>
    <t>Revenues at current rates subject to increase</t>
  </si>
  <si>
    <t>Late Fees</t>
  </si>
  <si>
    <t>Net Revenue Increase Required</t>
  </si>
  <si>
    <t>Add:</t>
  </si>
  <si>
    <t>Additional IURC Fees</t>
  </si>
  <si>
    <t>Recommended Increase</t>
  </si>
  <si>
    <t>Recommended Percentage Increase</t>
  </si>
  <si>
    <t>Proposed</t>
  </si>
  <si>
    <t>Page 2 of 2</t>
  </si>
  <si>
    <t>Reconciliation of Net Operating Income Statement Adjustments</t>
  </si>
  <si>
    <r>
      <t>Pro-forma</t>
    </r>
    <r>
      <rPr>
        <b/>
        <sz val="12"/>
        <rFont val="Times New Roman"/>
        <family val="1"/>
      </rPr>
      <t xml:space="preserve"> Present Rates</t>
    </r>
  </si>
  <si>
    <t>Pull information from Schedule 4</t>
  </si>
  <si>
    <t>Note:</t>
  </si>
  <si>
    <t>Schedule 2</t>
  </si>
  <si>
    <t>This information was gathered from the Utility's filing in this cause and the annual reports</t>
  </si>
  <si>
    <t>COMPARATIVE BALANCE SHEET</t>
  </si>
  <si>
    <t>June 30</t>
  </si>
  <si>
    <t>Dec 31,</t>
  </si>
  <si>
    <t>ASSETS</t>
  </si>
  <si>
    <t>Utility Plant:</t>
  </si>
  <si>
    <t>Utility Plant in Service</t>
  </si>
  <si>
    <t>Construction Work in Progress</t>
  </si>
  <si>
    <t>Less:  Accumulated Depreciation</t>
  </si>
  <si>
    <t>Net Utility Plant in Service</t>
  </si>
  <si>
    <t>Restricted Assets:</t>
  </si>
  <si>
    <t>Debt Service Fund</t>
  </si>
  <si>
    <t>Depreciation reserve</t>
  </si>
  <si>
    <t>Maintenance Reserve</t>
  </si>
  <si>
    <t>Total Restricted Assets</t>
  </si>
  <si>
    <t>Current Assets:</t>
  </si>
  <si>
    <t>Cash and Cash Equivalents</t>
  </si>
  <si>
    <t>Restricted Cash</t>
  </si>
  <si>
    <t>Restricted Cash - Debt Service</t>
  </si>
  <si>
    <t>Customer Accounts Receivable</t>
  </si>
  <si>
    <t>Cash Bond Escrow</t>
  </si>
  <si>
    <t>Materials and Supplies</t>
  </si>
  <si>
    <t>Prepayments</t>
  </si>
  <si>
    <t>Accrued Interest Receivable</t>
  </si>
  <si>
    <t>Other Current Assets</t>
  </si>
  <si>
    <t>Total Current Assets</t>
  </si>
  <si>
    <t>Deferred Debits</t>
  </si>
  <si>
    <t>Unamortized Debt Discount and Expense</t>
  </si>
  <si>
    <t>Total Deferred Debits</t>
  </si>
  <si>
    <t>Total Assets</t>
  </si>
  <si>
    <t>LIABILITIES</t>
  </si>
  <si>
    <t>Equity</t>
  </si>
  <si>
    <t>Retained Earnings</t>
  </si>
  <si>
    <t>Paid in Capital</t>
  </si>
  <si>
    <t>Total Equity</t>
  </si>
  <si>
    <t>Contributions in Aid of Construction</t>
  </si>
  <si>
    <t>Contributions in Aid of Construction, net</t>
  </si>
  <si>
    <t>Accumulated Amortization of CIAC</t>
  </si>
  <si>
    <t>Net Contributions-in-aid of Construction</t>
  </si>
  <si>
    <t>Long-term Debt</t>
  </si>
  <si>
    <t>Bonds Payable</t>
  </si>
  <si>
    <t>Other Long-Term Debt</t>
  </si>
  <si>
    <t>Total Long-term Debt</t>
  </si>
  <si>
    <t>Current Liabilities</t>
  </si>
  <si>
    <t>Accounts Payable</t>
  </si>
  <si>
    <t>Customer Deposits</t>
  </si>
  <si>
    <t>Current Portion of Long-term Debt</t>
  </si>
  <si>
    <t>Accrued Interest Payable</t>
  </si>
  <si>
    <t>Miscellaneous Current &amp; Accrued Liabilities</t>
  </si>
  <si>
    <t>Total Current Liabilities</t>
  </si>
  <si>
    <t>Total Liabilities</t>
  </si>
  <si>
    <t>Check Numbers</t>
  </si>
  <si>
    <t>Schedule 3</t>
  </si>
  <si>
    <t>Dec. 31, 2022 and 2021 were gathered from the Utility's filing in this cause and the annual reports</t>
  </si>
  <si>
    <t>June 30, 2023 is linked to Test Year Summary</t>
  </si>
  <si>
    <t>COMPARATIVE INCOME STATEMENT</t>
  </si>
  <si>
    <t>June 30, 2023</t>
  </si>
  <si>
    <t>Dec 31, 2022</t>
  </si>
  <si>
    <t>Dec 31, 2021</t>
  </si>
  <si>
    <t>Operating Revenue</t>
  </si>
  <si>
    <t>Residential</t>
  </si>
  <si>
    <t>Commercial</t>
  </si>
  <si>
    <t>Public Authority</t>
  </si>
  <si>
    <t>Sales for Resale</t>
  </si>
  <si>
    <t>Private Fire Protection</t>
  </si>
  <si>
    <t>Late Payment Fees</t>
  </si>
  <si>
    <t>Other Water Revenues</t>
  </si>
  <si>
    <t>Miscellaneous Service Revenues</t>
  </si>
  <si>
    <t>Total Operating Revenues</t>
  </si>
  <si>
    <t>Salaries and Wages - Employees</t>
  </si>
  <si>
    <t>Salaries and Wages - Officers</t>
  </si>
  <si>
    <t xml:space="preserve">Pension </t>
  </si>
  <si>
    <t>HSA Savings</t>
  </si>
  <si>
    <t>Group Health</t>
  </si>
  <si>
    <t>Purchased Water</t>
  </si>
  <si>
    <t>Purchased Power</t>
  </si>
  <si>
    <t>Chemicals</t>
  </si>
  <si>
    <t>Repairs</t>
  </si>
  <si>
    <t>Contractual Services</t>
  </si>
  <si>
    <t>Engineer</t>
  </si>
  <si>
    <t>Accounting</t>
  </si>
  <si>
    <t>Legal</t>
  </si>
  <si>
    <t>Auditing</t>
  </si>
  <si>
    <t>Professional Services-Surveyor</t>
  </si>
  <si>
    <t>Contracted Svcs - Labor Admin</t>
  </si>
  <si>
    <t>Contract Services - Labor</t>
  </si>
  <si>
    <t>Developer Reimbursement</t>
  </si>
  <si>
    <t>Rental of Equipment</t>
  </si>
  <si>
    <t>Transportation Expense</t>
  </si>
  <si>
    <t>Insurance</t>
  </si>
  <si>
    <t>Vehicle</t>
  </si>
  <si>
    <t>General Liability</t>
  </si>
  <si>
    <t>Workers' Compensation</t>
  </si>
  <si>
    <t>Regulatory Commission Expense</t>
  </si>
  <si>
    <t>Bad Debt Expense</t>
  </si>
  <si>
    <t>Miscellaneous Expense</t>
  </si>
  <si>
    <t>Total O&amp;M Expense</t>
  </si>
  <si>
    <t>Other Operating Expenses</t>
  </si>
  <si>
    <t>Depreciation Expense</t>
  </si>
  <si>
    <t>Amortization Expense</t>
  </si>
  <si>
    <t>Total Other Operating Expense</t>
  </si>
  <si>
    <t>Total Operating Expenses</t>
  </si>
  <si>
    <t>Net Operating Income</t>
  </si>
  <si>
    <t>Other Income (Expense)</t>
  </si>
  <si>
    <t>Interest Expense</t>
  </si>
  <si>
    <t>Amortization of Debt Discount</t>
  </si>
  <si>
    <t>Total Other Income (Expense)</t>
  </si>
  <si>
    <t>Net Income</t>
  </si>
  <si>
    <t>Schedule 4</t>
  </si>
  <si>
    <t>Page 1 of 1</t>
  </si>
  <si>
    <r>
      <t>Pro Forma</t>
    </r>
    <r>
      <rPr>
        <b/>
        <sz val="12"/>
        <rFont val="Times New Roman"/>
        <family val="1"/>
      </rPr>
      <t xml:space="preserve"> Net Operating Income Statement</t>
    </r>
  </si>
  <si>
    <t>Test Year</t>
  </si>
  <si>
    <t>Pro Forma</t>
  </si>
  <si>
    <t>Ended</t>
  </si>
  <si>
    <t>Present</t>
  </si>
  <si>
    <t>Adjustments</t>
  </si>
  <si>
    <t>Rates</t>
  </si>
  <si>
    <t>Operating Revenues</t>
  </si>
  <si>
    <t>PET Adjustments</t>
  </si>
  <si>
    <t>Water Sales</t>
  </si>
  <si>
    <t>5-1</t>
  </si>
  <si>
    <t>Post-Test Year Growth</t>
  </si>
  <si>
    <t>5-2</t>
  </si>
  <si>
    <t>O&amp;M Expense</t>
  </si>
  <si>
    <t>6-1</t>
  </si>
  <si>
    <t>#1</t>
  </si>
  <si>
    <t>6-2</t>
  </si>
  <si>
    <t>#3</t>
  </si>
  <si>
    <t>6-4</t>
  </si>
  <si>
    <t>#4</t>
  </si>
  <si>
    <t>System Delivery Expense</t>
  </si>
  <si>
    <t>6-5</t>
  </si>
  <si>
    <t>6-6</t>
  </si>
  <si>
    <t>#5</t>
  </si>
  <si>
    <t>6-7</t>
  </si>
  <si>
    <t>#8</t>
  </si>
  <si>
    <t>Legal Invoices Removed</t>
  </si>
  <si>
    <t>#6</t>
  </si>
  <si>
    <t>6-8</t>
  </si>
  <si>
    <t>Other Contractual Services</t>
  </si>
  <si>
    <t>6-9</t>
  </si>
  <si>
    <t>6-10</t>
  </si>
  <si>
    <t>Rate Case Expense</t>
  </si>
  <si>
    <t>6-11</t>
  </si>
  <si>
    <t>#7</t>
  </si>
  <si>
    <t>6-12</t>
  </si>
  <si>
    <t>Computer Expenses</t>
  </si>
  <si>
    <t>6-13</t>
  </si>
  <si>
    <t>Telecommunication Expense</t>
  </si>
  <si>
    <t>6-14</t>
  </si>
  <si>
    <t>Non-Allowable Expenses</t>
  </si>
  <si>
    <t>6-15</t>
  </si>
  <si>
    <t>Non-Recurring Expenses</t>
  </si>
  <si>
    <t>6-16</t>
  </si>
  <si>
    <t>7</t>
  </si>
  <si>
    <t>6-3</t>
  </si>
  <si>
    <t>#2</t>
  </si>
  <si>
    <t>NOI</t>
  </si>
  <si>
    <t>Less: Depreciation</t>
  </si>
  <si>
    <t>Less: Amortization</t>
  </si>
  <si>
    <t>Add: E&amp;R (Depreciation)</t>
  </si>
  <si>
    <t>Add: Debt Service</t>
  </si>
  <si>
    <t>Add: Interest Income</t>
  </si>
  <si>
    <t>Schedule 5</t>
  </si>
  <si>
    <t>OUCC Revenue Adjustments</t>
  </si>
  <si>
    <t>(1)</t>
  </si>
  <si>
    <t>Test Year Normalization</t>
  </si>
  <si>
    <t>To capture revenue from post-test year growth.</t>
  </si>
  <si>
    <t>Billing Cycle</t>
  </si>
  <si>
    <t>Existing Customers Billed Residential</t>
  </si>
  <si>
    <t>Increase (Decrease) in Users Residential</t>
  </si>
  <si>
    <t>Times Additional Bills</t>
  </si>
  <si>
    <t>Additional Monthly Bills</t>
  </si>
  <si>
    <t>Total Billings</t>
  </si>
  <si>
    <t>Increase In Number of Billings</t>
  </si>
  <si>
    <t>Times residential bill for 4,000 gallons</t>
  </si>
  <si>
    <t>Adjustment Increase (Decrease)</t>
  </si>
  <si>
    <t>(2)</t>
  </si>
  <si>
    <t>No. of Bills at Feb - 2024</t>
  </si>
  <si>
    <t>Number of Months</t>
  </si>
  <si>
    <t>Total Number of Billings</t>
  </si>
  <si>
    <t>Actual Number of Billings</t>
  </si>
  <si>
    <t>Additional Bills</t>
  </si>
  <si>
    <t>Bill for 4,000 gallons</t>
  </si>
  <si>
    <t>Schedule 6</t>
  </si>
  <si>
    <t>Page 1 of 8</t>
  </si>
  <si>
    <t>OUCC Expense Adjustments</t>
  </si>
  <si>
    <t>Salary and Wages</t>
  </si>
  <si>
    <t>To increase salary and wages to current expense level.</t>
  </si>
  <si>
    <t>Emp No.</t>
  </si>
  <si>
    <t>Rate</t>
  </si>
  <si>
    <t>Employment Note</t>
  </si>
  <si>
    <t>Annual Salary</t>
  </si>
  <si>
    <t>Temp Employee</t>
  </si>
  <si>
    <t>Hired 4/24/2023</t>
  </si>
  <si>
    <t>Retired 1/05/2024</t>
  </si>
  <si>
    <t>Hired 9/05/2023</t>
  </si>
  <si>
    <t>Regular Salary</t>
  </si>
  <si>
    <t>Overtime Salary</t>
  </si>
  <si>
    <t>Other Pay</t>
  </si>
  <si>
    <t>Pro forma Salary and Wages</t>
  </si>
  <si>
    <t>Less: Test Year Salary Expense</t>
  </si>
  <si>
    <t>Pension Expense</t>
  </si>
  <si>
    <t>To increase pension expense stemming from the increase in salary and wages.</t>
  </si>
  <si>
    <t>Pro forma Salary Expense</t>
  </si>
  <si>
    <t>Pension Contribution</t>
  </si>
  <si>
    <t>Pro forma Pension Expense</t>
  </si>
  <si>
    <t>Less: Test Year Pension Expense</t>
  </si>
  <si>
    <t>Page 2 of 8</t>
  </si>
  <si>
    <t>(3)</t>
  </si>
  <si>
    <t>Payroll Tax Expense</t>
  </si>
  <si>
    <t>To increase payroll expense stemming from the increase in salary and wages.</t>
  </si>
  <si>
    <t>Payroll Tax Percentage</t>
  </si>
  <si>
    <t>Pro forma Payroll Tax</t>
  </si>
  <si>
    <t>Less: Test Year Payroll Tax Expense</t>
  </si>
  <si>
    <t>(4)</t>
  </si>
  <si>
    <t>Employee Insurance and HAS</t>
  </si>
  <si>
    <t>To adjust test year employee insurance and HSA to reflect the most recent premium renewal information provided by utility management.</t>
  </si>
  <si>
    <t>Year to date monthly premium cost (six months)</t>
  </si>
  <si>
    <t>Times 2</t>
  </si>
  <si>
    <t>Pro forma 2023 total employee insurance and HSA expense</t>
  </si>
  <si>
    <t>Less test year insurance and HSA expense</t>
  </si>
  <si>
    <t>Page 3 of 8</t>
  </si>
  <si>
    <t>(5)</t>
  </si>
  <si>
    <t>To increase purchased water, purchased power, and chemical expenses related to customer growth.</t>
  </si>
  <si>
    <t>PURCHASE WATER</t>
  </si>
  <si>
    <t>Purchased Power - REMC</t>
  </si>
  <si>
    <t>Chemicals - Chlorine</t>
  </si>
  <si>
    <t>System Delivery Expenses</t>
  </si>
  <si>
    <t>Test Year Consumption</t>
  </si>
  <si>
    <t>System Delivery Cost per Gallon</t>
  </si>
  <si>
    <t>Additional Gallons Consumed*</t>
  </si>
  <si>
    <t>Postage</t>
  </si>
  <si>
    <t>Increase No. of Bills</t>
  </si>
  <si>
    <t>*Additional Gallons Consumed</t>
  </si>
  <si>
    <t>Additional Bills - Normalization</t>
  </si>
  <si>
    <t>Additional Bills - Growth</t>
  </si>
  <si>
    <t>Total Increase No. of Bills</t>
  </si>
  <si>
    <t>Average Consumption per Bill</t>
  </si>
  <si>
    <t>Additional Gallons Consumed</t>
  </si>
  <si>
    <t>(6)</t>
  </si>
  <si>
    <t>To adjust materials and supplies (Act. No. 620-001) to normalize for an entry made in December of 2022 to reclassify items to capital assets and the assumed 2023 adjustment based on activity through June 30, 2023.</t>
  </si>
  <si>
    <t>Materials and Supplies - December 2022 adjustment</t>
  </si>
  <si>
    <t>Materials and Supplies - Assumed 2023 adjustment</t>
  </si>
  <si>
    <t>Page 4 of 8</t>
  </si>
  <si>
    <t>(7)</t>
  </si>
  <si>
    <t>Periodic Maintenance Expense</t>
  </si>
  <si>
    <t>To adjust the test year expenses for pro forma well, treatment plant, tanks, pump and distribution system periodic maintenance.</t>
  </si>
  <si>
    <t xml:space="preserve">Description </t>
  </si>
  <si>
    <t>Frequency</t>
  </si>
  <si>
    <t>Annual Amount</t>
  </si>
  <si>
    <t>Wells:</t>
  </si>
  <si>
    <t>Well Cleaning</t>
  </si>
  <si>
    <t xml:space="preserve">$30,000 per well, 4 wells </t>
  </si>
  <si>
    <t>8 years</t>
  </si>
  <si>
    <t xml:space="preserve">Well services/ flow test </t>
  </si>
  <si>
    <t>$4,950 every year</t>
  </si>
  <si>
    <t>yearly</t>
  </si>
  <si>
    <t xml:space="preserve">Well Painting </t>
  </si>
  <si>
    <t xml:space="preserve">$8,000 per well, 4 wells </t>
  </si>
  <si>
    <t>10 years</t>
  </si>
  <si>
    <t xml:space="preserve">Well starter maintenance </t>
  </si>
  <si>
    <t>$4,500 per well, 4 wells</t>
  </si>
  <si>
    <t>Treatment Plant:</t>
  </si>
  <si>
    <t xml:space="preserve">Filter Media testing: 4 filters </t>
  </si>
  <si>
    <t>2 years</t>
  </si>
  <si>
    <t xml:space="preserve">Filter Media maintenance: 4 filters </t>
  </si>
  <si>
    <t>$88,339 per filter</t>
  </si>
  <si>
    <t xml:space="preserve">Backwash waste tank clean out </t>
  </si>
  <si>
    <t>3 years</t>
  </si>
  <si>
    <t xml:space="preserve">Pump services </t>
  </si>
  <si>
    <t xml:space="preserve">Meter testing at the plant </t>
  </si>
  <si>
    <t xml:space="preserve">Chlorine and chemical services </t>
  </si>
  <si>
    <t>Building Maintenance/generator</t>
  </si>
  <si>
    <t>Chemical feed equipment maintenance</t>
  </si>
  <si>
    <t xml:space="preserve">$1,715 2 pumps </t>
  </si>
  <si>
    <t>Lab testing equipment maintenance</t>
  </si>
  <si>
    <t xml:space="preserve">SCADA Maintenance - Plant </t>
  </si>
  <si>
    <t>Tanks:</t>
  </si>
  <si>
    <t>Suez Contracted Tanks</t>
  </si>
  <si>
    <t>SCADA maintenance - Tanks</t>
  </si>
  <si>
    <t>$2,600 each tank site, 6 tanks</t>
  </si>
  <si>
    <t>5 years</t>
  </si>
  <si>
    <t>Pumps and Distribution</t>
  </si>
  <si>
    <t>SCADA Maintenance</t>
  </si>
  <si>
    <t>Hickman Hill/EBS VFD maintenance</t>
  </si>
  <si>
    <t>2-20hp &amp; 1-40hp $11,500</t>
  </si>
  <si>
    <t>15 years</t>
  </si>
  <si>
    <t>Hickman Hill/well generator maintenance</t>
  </si>
  <si>
    <t>Transfer Pump Maintenance</t>
  </si>
  <si>
    <t xml:space="preserve">$14,230, 2- Transfer Pumps </t>
  </si>
  <si>
    <t>High Service Pump Maintenance</t>
  </si>
  <si>
    <t xml:space="preserve">$9,475, 4-high service pumps </t>
  </si>
  <si>
    <t>200 hp motor (wells)</t>
  </si>
  <si>
    <t>$29,332, 4-wells</t>
  </si>
  <si>
    <t>Building Maintenance</t>
  </si>
  <si>
    <t>Sub-total</t>
  </si>
  <si>
    <t>Less test year periodic maintenance expense</t>
  </si>
  <si>
    <t>Page 5 of 8</t>
  </si>
  <si>
    <t>(8)</t>
  </si>
  <si>
    <t>Non-recurring Charges</t>
  </si>
  <si>
    <t>To adjust the test year to exclude non-recurring charges.</t>
  </si>
  <si>
    <t>577BTMA16611/30DAYFILINGNON-RECURRINGCHARGES</t>
  </si>
  <si>
    <t>138832075/LEGAL(AUG2022)-30DAYDAY</t>
  </si>
  <si>
    <t>138834080/LEGAL(SEPT2022)-WATERAUTHORITYAUTHORITY</t>
  </si>
  <si>
    <t>138837034/LEGAL(OCT2022)-WATERAUTHORITY/RATEAUTHORITY/RATE</t>
  </si>
  <si>
    <t>138849087/LEGAL(MARCH2023)-ARROWOODRESEARCHRESEARCH</t>
  </si>
  <si>
    <t>138843454/LEGAL(JANUARY2023)-MEMBERVOTING/IURCVOTING/IURC</t>
  </si>
  <si>
    <t>138INV849087/LEGAL(MARCH2023)-ARROWOODARROWOOD</t>
  </si>
  <si>
    <t>138849086/LEGAL(MARCH2023)-IURC/AUDIT/ARROW/ANNUALMTGMTG</t>
  </si>
  <si>
    <t>138854875/LEGAL#2(MAY2023)-RAMSEY/RATERAMSEY/RATE</t>
  </si>
  <si>
    <t>138856089/LEGAL(JULY2023)-RATECASE/WATERCASE/WATER</t>
  </si>
  <si>
    <t>138856088/LEGAL(JUNE2023)-WATERAUTHORITYAUTHORITY</t>
  </si>
  <si>
    <t>(9)</t>
  </si>
  <si>
    <t>Developer Reimbursements</t>
  </si>
  <si>
    <t>To remove main extension refunds from expenses.</t>
  </si>
  <si>
    <t>(10)</t>
  </si>
  <si>
    <t>Regulatory Expense</t>
  </si>
  <si>
    <t>To increase IURC Fee stemming from customer grow.</t>
  </si>
  <si>
    <t>Normalization increase</t>
  </si>
  <si>
    <t>Growth increase</t>
  </si>
  <si>
    <t>Total Revenue Adjustments</t>
  </si>
  <si>
    <t>Multiply by IURC fee</t>
  </si>
  <si>
    <t>Page 6 of 8</t>
  </si>
  <si>
    <t>(11)</t>
  </si>
  <si>
    <t>To adjust the test year to provide an annual allowance for current rate case fees.</t>
  </si>
  <si>
    <t>Estimated Rate Case Fees</t>
  </si>
  <si>
    <t>Legal Fees</t>
  </si>
  <si>
    <t>Financial and Rate Fees</t>
  </si>
  <si>
    <t>(12)</t>
  </si>
  <si>
    <t>To increase bad debt expense stemming from customer grow.</t>
  </si>
  <si>
    <t>Test Year Revenue</t>
  </si>
  <si>
    <t>Normalization Adjustment</t>
  </si>
  <si>
    <t>Growth Adjustment</t>
  </si>
  <si>
    <t>Present Rate Revenue</t>
  </si>
  <si>
    <t>Bad Debt Expense Ratio</t>
  </si>
  <si>
    <t>Present Rate Bad Debt Expense</t>
  </si>
  <si>
    <t>Less: Test Year Bad Debt Expense</t>
  </si>
  <si>
    <t>(13)</t>
  </si>
  <si>
    <t>To remove non-recurring computer expenses.</t>
  </si>
  <si>
    <t>Normalize GSUITE EMAIL Expense</t>
  </si>
  <si>
    <t>Less: Non-recurring SERVER INSTALL</t>
  </si>
  <si>
    <t>Page 7 of 8</t>
  </si>
  <si>
    <t>(14)</t>
  </si>
  <si>
    <t>To normalize telecommunication expense.</t>
  </si>
  <si>
    <t>Normalize METRO ANSWERING SERVICE</t>
  </si>
  <si>
    <t>Normalize BEACON HOSTING</t>
  </si>
  <si>
    <t>(15)</t>
  </si>
  <si>
    <t>Non-allowable Expenses</t>
  </si>
  <si>
    <t>To remove non-allowable expenses.</t>
  </si>
  <si>
    <t>XMAS PARTY DEPOSIT</t>
  </si>
  <si>
    <t>TABLECLOTHS (XMAS PARTY)</t>
  </si>
  <si>
    <t xml:space="preserve">XMAS GIFTS FOR BOARD </t>
  </si>
  <si>
    <t xml:space="preserve">XMAS PARTY </t>
  </si>
  <si>
    <t>GIFT CARD FOR XMAS PARTY</t>
  </si>
  <si>
    <t>SUBS FOR BOARD MEETING</t>
  </si>
  <si>
    <t>PIZZA FOR AUGUST BOARD MEETING</t>
  </si>
  <si>
    <t>PIZZA &amp; CHICKEN FOR BOARD MEETING</t>
  </si>
  <si>
    <t>CHICKEN FOR BOARD MEETING</t>
  </si>
  <si>
    <t>FOOD FOR FEB BOARD MEETING</t>
  </si>
  <si>
    <t>SUBS FOR APRIL BOARD MEETING</t>
  </si>
  <si>
    <t>PIZZA FOR MAY BOARD MEETING</t>
  </si>
  <si>
    <t>LUNCHEON (BJ LILLPOP) - LAST DAY</t>
  </si>
  <si>
    <t>MANAGERS' LUNCH</t>
  </si>
  <si>
    <t>LUNCH FOR FIELD CREW (LEAK - PLANT)</t>
  </si>
  <si>
    <t>Page 8 of 8</t>
  </si>
  <si>
    <t>(16)</t>
  </si>
  <si>
    <t>Non-recurring Expense</t>
  </si>
  <si>
    <t>To re-move non-recurring expense.</t>
  </si>
  <si>
    <t>PLUMBER REIMB</t>
  </si>
  <si>
    <t>Schedule 7</t>
  </si>
  <si>
    <t>Capital assets as of June 30, 2023</t>
  </si>
  <si>
    <t>Plus construction work in progress as of June 30, 2023</t>
  </si>
  <si>
    <t>Plus construction cash on hand as of June 30, 2023</t>
  </si>
  <si>
    <t>Plus developer installed lines not included in capital assets at June 30, 2023</t>
  </si>
  <si>
    <t>Less historical capitalized periodic maintenance*</t>
  </si>
  <si>
    <t xml:space="preserve">       Sub-total</t>
  </si>
  <si>
    <t xml:space="preserve">       Times composite 2%  depreciation rate</t>
  </si>
  <si>
    <t>Test year depreciation</t>
  </si>
  <si>
    <t>Depreciation Adjustment</t>
  </si>
  <si>
    <t>Schedule 8</t>
  </si>
  <si>
    <t>Working Capital is not required.</t>
  </si>
  <si>
    <t>Schedule 9</t>
  </si>
  <si>
    <t>To reflect the average amount of debt service required over a four year period.</t>
  </si>
  <si>
    <t>Year 1</t>
  </si>
  <si>
    <t>Year 2</t>
  </si>
  <si>
    <t>Year 3</t>
  </si>
  <si>
    <t>Year 4</t>
  </si>
  <si>
    <t>Total</t>
  </si>
  <si>
    <t>Annual Payments</t>
  </si>
  <si>
    <t>Annual Debt Service</t>
  </si>
  <si>
    <t>Rounding Factor</t>
  </si>
  <si>
    <t>Schedule 10</t>
  </si>
  <si>
    <t>Debt Service Reserve is not required.</t>
  </si>
  <si>
    <t>Schedule 11</t>
  </si>
  <si>
    <t>Current and Proposed Rates and Charges</t>
  </si>
  <si>
    <t>Current</t>
  </si>
  <si>
    <t>Metered Consumption</t>
  </si>
  <si>
    <t>First 15,000 Gallons</t>
  </si>
  <si>
    <t>Next 110,000 Gallons</t>
  </si>
  <si>
    <t>Over 125,000 Gallons</t>
  </si>
  <si>
    <t>Meter Size</t>
  </si>
  <si>
    <t>5/8" &amp; 3/4"</t>
  </si>
  <si>
    <t>1"</t>
  </si>
  <si>
    <t>1 1/2"</t>
  </si>
  <si>
    <t>2"</t>
  </si>
  <si>
    <t>3"</t>
  </si>
  <si>
    <t>4"</t>
  </si>
  <si>
    <t>6"</t>
  </si>
  <si>
    <t>8"</t>
  </si>
  <si>
    <t>Template - Not For Profit Utility</t>
  </si>
  <si>
    <t>Inputs &amp; Check Numbers</t>
  </si>
  <si>
    <t>Manual Input</t>
  </si>
  <si>
    <t>Calculation</t>
  </si>
  <si>
    <t>Utility Name</t>
  </si>
  <si>
    <t>Edwardsville Water Authority</t>
  </si>
  <si>
    <t>Cause Number</t>
  </si>
  <si>
    <t>Test Year Ending</t>
  </si>
  <si>
    <t>IURC Fee</t>
  </si>
  <si>
    <t>As of 7/2023</t>
  </si>
  <si>
    <t xml:space="preserve">Update annually in July </t>
  </si>
  <si>
    <t>Workpaper Name</t>
  </si>
  <si>
    <t>CFS</t>
  </si>
  <si>
    <t>Interest Rate</t>
  </si>
  <si>
    <t>Cell C18 input codes</t>
  </si>
  <si>
    <t>Monthly Service Fee</t>
  </si>
  <si>
    <t>Current Rate for 5,000 Gallons</t>
  </si>
  <si>
    <t>Gallons</t>
  </si>
  <si>
    <t>Volumetric Rate</t>
  </si>
  <si>
    <t>Current Rate for 700 cubic feet</t>
  </si>
  <si>
    <t>Cubic Feet</t>
  </si>
  <si>
    <t>Bad Debt %</t>
  </si>
  <si>
    <t>Based on test year experience</t>
  </si>
  <si>
    <t>OUCC</t>
  </si>
  <si>
    <t>Workpaper TWM-2</t>
  </si>
  <si>
    <t>UTILITY  NAME</t>
  </si>
  <si>
    <t>Revenue Requirement Comparison</t>
  </si>
  <si>
    <t xml:space="preserve">Cause </t>
  </si>
  <si>
    <t>Cause</t>
  </si>
  <si>
    <t>No. 44642</t>
  </si>
  <si>
    <t>Taxes other than Income</t>
  </si>
  <si>
    <t>Extensions and Replacements</t>
  </si>
  <si>
    <t>Payment in Lieu of Taxes</t>
  </si>
  <si>
    <t>Additional IURC Fee</t>
  </si>
  <si>
    <t>Less Revenue Requirement Offsets:</t>
  </si>
  <si>
    <t>Net Revenue Requirement</t>
  </si>
  <si>
    <t>Other revenues not subject to increase</t>
  </si>
  <si>
    <t>Total Revenues</t>
  </si>
  <si>
    <t>Less: Revenue Requirement in Last Rate Case</t>
  </si>
  <si>
    <t>Revenue Over (Under)</t>
  </si>
  <si>
    <t>Consumption</t>
  </si>
  <si>
    <t>06/06/2023       to       07/05/2023</t>
  </si>
  <si>
    <t>07/06/2023       to       08/05/2023</t>
  </si>
  <si>
    <t>08/06/2023       to       09/05/2023</t>
  </si>
  <si>
    <t>09/06/2023       to       10/05/2023</t>
  </si>
  <si>
    <t>10/06/2023       to       11/05/2023</t>
  </si>
  <si>
    <t>11/06/2023       to       12/05/2023</t>
  </si>
  <si>
    <t>12/06/2023       to       01/05/2024</t>
  </si>
  <si>
    <t>01/06/2024       to       02/05/2024</t>
  </si>
  <si>
    <t>Adjustment Year Total</t>
  </si>
  <si>
    <t>Other</t>
  </si>
  <si>
    <t>PublicGovt</t>
  </si>
  <si>
    <t>R01 RESIDENTIAL</t>
  </si>
  <si>
    <t>R03 GREENVILLE</t>
  </si>
  <si>
    <t>R09 LANESVILLE</t>
  </si>
  <si>
    <t>Georgetown Fire Department</t>
  </si>
  <si>
    <t>Customer Count</t>
  </si>
  <si>
    <t>Volumetric Revenue</t>
  </si>
  <si>
    <t>Price per 1000 gallons</t>
  </si>
  <si>
    <t>Greenville</t>
  </si>
  <si>
    <t>Lanesville</t>
  </si>
  <si>
    <t>Variane from tariff</t>
  </si>
  <si>
    <t>Meter Charge</t>
  </si>
  <si>
    <t>F01 FACILITY CHARGE 5/8 IN METER</t>
  </si>
  <si>
    <t>F02 FACILITY CHARGE 1 IN METER</t>
  </si>
  <si>
    <t>F03 FACILITY CHARGE 1 1/2 IN METER</t>
  </si>
  <si>
    <t>F04 FACILITY CHARGE 2 IN METER</t>
  </si>
  <si>
    <r>
      <rPr>
        <sz val="10"/>
        <color rgb="FF010101"/>
        <rFont val="Times New Roman"/>
        <family val="1"/>
      </rPr>
      <t>F05 FACILITY CHARGE 4 IN METER</t>
    </r>
  </si>
  <si>
    <t>F06 FACILITY CHARGE 6 IN METER</t>
  </si>
  <si>
    <t>FIR FIRE PROTECTION 6 IN METER</t>
  </si>
  <si>
    <t>FP2 FIRE PROTECTION 2 IN METER</t>
  </si>
  <si>
    <t>W01 ELIX WHOLESALE</t>
  </si>
  <si>
    <t>W02 LANES WHOLESALE</t>
  </si>
  <si>
    <t>W03 GREEN WHOLESALE</t>
  </si>
  <si>
    <t>Meter Count</t>
  </si>
  <si>
    <t>Charge per meter</t>
  </si>
  <si>
    <t>Impact Fees</t>
  </si>
  <si>
    <t>Amount</t>
  </si>
  <si>
    <t>Count</t>
  </si>
  <si>
    <t>Detailed General Ledger Summary</t>
  </si>
  <si>
    <t>Petitioner's Filing</t>
  </si>
  <si>
    <t>Defference</t>
  </si>
  <si>
    <t>Account</t>
  </si>
  <si>
    <t>Description</t>
  </si>
  <si>
    <t>Sum of Total</t>
  </si>
  <si>
    <t>403-000</t>
  </si>
  <si>
    <t>Depreciation Expenses</t>
  </si>
  <si>
    <t>407-030</t>
  </si>
  <si>
    <t>Amortization Expenses</t>
  </si>
  <si>
    <t>408-000</t>
  </si>
  <si>
    <t>Taxes Other Than Income</t>
  </si>
  <si>
    <t>419-000</t>
  </si>
  <si>
    <t>Interest &amp; Dividend Income</t>
  </si>
  <si>
    <t>427-000</t>
  </si>
  <si>
    <t>Interest On Long Term Debt</t>
  </si>
  <si>
    <t>461-000</t>
  </si>
  <si>
    <t>Metered Sales</t>
  </si>
  <si>
    <t>461-010</t>
  </si>
  <si>
    <t>Metered Sales To Residential Customers</t>
  </si>
  <si>
    <t>474-010</t>
  </si>
  <si>
    <t>Facility Charges To Residential Customers</t>
  </si>
  <si>
    <t>461-020</t>
  </si>
  <si>
    <t>Metered Sales To Commercial Customers</t>
  </si>
  <si>
    <t>474-020</t>
  </si>
  <si>
    <t>Facility Charges To Commercial Customers</t>
  </si>
  <si>
    <t>461-040</t>
  </si>
  <si>
    <t>Metered Sales To Public Govt</t>
  </si>
  <si>
    <t>474-040</t>
  </si>
  <si>
    <t>Facility Charges To Public Govt</t>
  </si>
  <si>
    <t>466-000</t>
  </si>
  <si>
    <t>Sales For Resale</t>
  </si>
  <si>
    <t>466-050</t>
  </si>
  <si>
    <t>Facility Charges To Resale Customers</t>
  </si>
  <si>
    <t>462-000</t>
  </si>
  <si>
    <t>Fire Protection Charge</t>
  </si>
  <si>
    <t>474-000</t>
  </si>
  <si>
    <t>470-000</t>
  </si>
  <si>
    <t>Fees Collected from Customer</t>
  </si>
  <si>
    <t>476-000</t>
  </si>
  <si>
    <t>MISC INCOME</t>
  </si>
  <si>
    <t>601-000</t>
  </si>
  <si>
    <t>Salaries &amp; Wages</t>
  </si>
  <si>
    <t>604-000</t>
  </si>
  <si>
    <t>Employee Pension &amp; Benefits</t>
  </si>
  <si>
    <t>Employee Benefits</t>
  </si>
  <si>
    <t>604-500</t>
  </si>
  <si>
    <t>Employer HSA Contribution</t>
  </si>
  <si>
    <t>659-000</t>
  </si>
  <si>
    <t>Insurance - Other</t>
  </si>
  <si>
    <t>Other - Employees</t>
  </si>
  <si>
    <t>615-000</t>
  </si>
  <si>
    <t>615-010</t>
  </si>
  <si>
    <t>Purchased Power - Public Serv</t>
  </si>
  <si>
    <t>616-000</t>
  </si>
  <si>
    <t>Propane Gas</t>
  </si>
  <si>
    <t>615-050</t>
  </si>
  <si>
    <t>618-010</t>
  </si>
  <si>
    <t>618-020</t>
  </si>
  <si>
    <t>Chemicals - Fluoride</t>
  </si>
  <si>
    <t>618-030</t>
  </si>
  <si>
    <t>Chemicals - Polyphosphates</t>
  </si>
  <si>
    <t>618-051</t>
  </si>
  <si>
    <t>CHEMICAL TESTING SUPPLIES</t>
  </si>
  <si>
    <t>620-000</t>
  </si>
  <si>
    <t>Materials &amp; Supplies Expense</t>
  </si>
  <si>
    <t>620-001</t>
  </si>
  <si>
    <t>Materials &amp; Supplies Exp - E McCarthy Project</t>
  </si>
  <si>
    <t>620-005</t>
  </si>
  <si>
    <t>Customer Yard Repair</t>
  </si>
  <si>
    <t>620-010</t>
  </si>
  <si>
    <t>Plant Expenses</t>
  </si>
  <si>
    <t>620-070</t>
  </si>
  <si>
    <t>Repairs &amp; Maintenance</t>
  </si>
  <si>
    <t>620-072</t>
  </si>
  <si>
    <t>WELL MAINTENANCE AND REPAIRS</t>
  </si>
  <si>
    <t>620-080</t>
  </si>
  <si>
    <t>Repairs To Equipment</t>
  </si>
  <si>
    <t>650-001</t>
  </si>
  <si>
    <t>TRUCK REPAIRS</t>
  </si>
  <si>
    <t>620-025</t>
  </si>
  <si>
    <t>SHOP EXPENSES</t>
  </si>
  <si>
    <t>620-026</t>
  </si>
  <si>
    <t>SHOP TOOLS</t>
  </si>
  <si>
    <t>631-000</t>
  </si>
  <si>
    <t>Contract Services - Engineer</t>
  </si>
  <si>
    <t>Engineering</t>
  </si>
  <si>
    <t>632-000</t>
  </si>
  <si>
    <t>Contract Services - Accounting</t>
  </si>
  <si>
    <t>633-000</t>
  </si>
  <si>
    <t>Contract Services - Legal</t>
  </si>
  <si>
    <t>634-000</t>
  </si>
  <si>
    <t>Contract Services -Auditing</t>
  </si>
  <si>
    <t>Management Fees</t>
  </si>
  <si>
    <t>631-010</t>
  </si>
  <si>
    <t>631-020</t>
  </si>
  <si>
    <t>635-000</t>
  </si>
  <si>
    <t>674-050</t>
  </si>
  <si>
    <t>642-000</t>
  </si>
  <si>
    <t>Rental Of Equipment</t>
  </si>
  <si>
    <t>650-000</t>
  </si>
  <si>
    <t>652-000</t>
  </si>
  <si>
    <t>Diesel Fuel</t>
  </si>
  <si>
    <t>652-001</t>
  </si>
  <si>
    <t>GASOLINE</t>
  </si>
  <si>
    <t>656-000</t>
  </si>
  <si>
    <t>Insurance - Vehicles</t>
  </si>
  <si>
    <t>657-000</t>
  </si>
  <si>
    <t>Insurance - General Liability</t>
  </si>
  <si>
    <t>657-010</t>
  </si>
  <si>
    <t>Insurance-Directors &amp; Officers</t>
  </si>
  <si>
    <t>657-020</t>
  </si>
  <si>
    <t>Insurance-Boiler &amp; Mechanical</t>
  </si>
  <si>
    <t>658-000</t>
  </si>
  <si>
    <t>Insurance - Workmans Comp</t>
  </si>
  <si>
    <t>667-000</t>
  </si>
  <si>
    <t>Regulatory Commission -Expense</t>
  </si>
  <si>
    <t>670-000</t>
  </si>
  <si>
    <t>620-042</t>
  </si>
  <si>
    <t>Answering Service</t>
  </si>
  <si>
    <t>620-050</t>
  </si>
  <si>
    <t>Telemetering</t>
  </si>
  <si>
    <t>620-060</t>
  </si>
  <si>
    <t>630-000</t>
  </si>
  <si>
    <t>Water Sample Tests</t>
  </si>
  <si>
    <t>651-000</t>
  </si>
  <si>
    <t>Drug Testing &amp; Physicals</t>
  </si>
  <si>
    <t>620-020</t>
  </si>
  <si>
    <t>Office Expenses</t>
  </si>
  <si>
    <t>620-030</t>
  </si>
  <si>
    <t>Postage Expense</t>
  </si>
  <si>
    <t>620-040</t>
  </si>
  <si>
    <t>Telephone Expense</t>
  </si>
  <si>
    <t>620-065</t>
  </si>
  <si>
    <t>TRAINING EXPENSES</t>
  </si>
  <si>
    <t>637-000</t>
  </si>
  <si>
    <t>Bank Charges</t>
  </si>
  <si>
    <t>668-000</t>
  </si>
  <si>
    <t>Licenses, Fees &amp; Memberships</t>
  </si>
  <si>
    <t>672-000</t>
  </si>
  <si>
    <t>Uniforms &amp; Laundry/CleaningSer</t>
  </si>
  <si>
    <t>674-000</t>
  </si>
  <si>
    <t>Miscellaneous</t>
  </si>
  <si>
    <t>674-001</t>
  </si>
  <si>
    <t>BOARD MEETINGS</t>
  </si>
  <si>
    <t>674-002</t>
  </si>
  <si>
    <t>Professional Printing</t>
  </si>
  <si>
    <t>674-010</t>
  </si>
  <si>
    <t>Garbage Pick Up &amp; Cleaning</t>
  </si>
  <si>
    <t>675-020</t>
  </si>
  <si>
    <t>DIRECTOR FEES - JASON COPPERWAITE</t>
  </si>
  <si>
    <t>675-061</t>
  </si>
  <si>
    <t>GUY HEITKEMPER</t>
  </si>
  <si>
    <t>675-093</t>
  </si>
  <si>
    <t>Gary Carter Director</t>
  </si>
  <si>
    <t>675-094</t>
  </si>
  <si>
    <t>DIRECTOR FEES - JEREMY LOFTUS</t>
  </si>
  <si>
    <t>675-096</t>
  </si>
  <si>
    <t>DIRECTORS FEES DAVID WRIGHT</t>
  </si>
  <si>
    <t>Transaction Date</t>
  </si>
  <si>
    <t>Transaction Type</t>
  </si>
  <si>
    <t>Comment</t>
  </si>
  <si>
    <t>(JE) DEPRECIATION (JULY 2022)</t>
  </si>
  <si>
    <t>DEPRECIATION (JUL22) DEPRECIATION (JULY 2022)</t>
  </si>
  <si>
    <t>(JE) DEPRECIATION (AUGUST 2022)</t>
  </si>
  <si>
    <t>DEPRECIATION (AUG22) DEPRECIATION (AUGUST 2022)</t>
  </si>
  <si>
    <t>(JE) DEPRECIATION EXPENSE (SEPTEMBER 2022)</t>
  </si>
  <si>
    <t>DEPRECIATION (SEP22) DEPRECIATION EXPENSE (SEPTEMBER 2022)</t>
  </si>
  <si>
    <t>(JE) DEPRECIATION EXPENSE (OCTOBER 2022)</t>
  </si>
  <si>
    <t>DEPREC EXP (OCT22) DEPRECIATION EXPENES (OCTOBER 2022)</t>
  </si>
  <si>
    <t>(JE) DEPRECIATION EXPENSE (NOVEMBER 2022)</t>
  </si>
  <si>
    <t>DEPREC EXP (NOV22) DEPRECIATION EXPENSE (NOVEMBER 2022)</t>
  </si>
  <si>
    <t>(JE) DEPRECIATION EXPENSE (DECEMBER 2022)</t>
  </si>
  <si>
    <t>DEPREC EXP (DEC2022) DEPRECIATION EXPENSE (DECEMBER 2022)</t>
  </si>
  <si>
    <t>(JE) DEPRECIATION (JANUARY 2023)</t>
  </si>
  <si>
    <t>DEPRECIATION (JAN23) DEPRECIATION (JANUARY 2023)</t>
  </si>
  <si>
    <t>(JE) DEPRECIATION (FEBRUARY 2023)</t>
  </si>
  <si>
    <t>DEPRECIATION (FEB23) DEPRECIATION (FEBRUARY 2023)</t>
  </si>
  <si>
    <t>(JE) DEPRECIATION (MARCH 2023)</t>
  </si>
  <si>
    <t>DEPRECIATION (MAR23) DEPRECIATION (MARCH 2023)</t>
  </si>
  <si>
    <t>(JE) DEPRECIATION (APRIL 2023)</t>
  </si>
  <si>
    <t>DEPRECIATION (APR23) DEPRECIATION (APRIL 2023)</t>
  </si>
  <si>
    <t>(JE) DEPRECIATION (MAY 2023)</t>
  </si>
  <si>
    <t>DEPRECIATION (MAY23) DEPRECIATION (MAY 2023)</t>
  </si>
  <si>
    <t>(JE) DEPRECIATION (JUNE 2023)</t>
  </si>
  <si>
    <t>DEPRECIATION JUNE 23 DEPRECIATION (JUNE 2023)</t>
  </si>
  <si>
    <t>(JE) AMORTIZE LANESVILLE CONTRACT (JULY 2022)</t>
  </si>
  <si>
    <t>AMORT LNSV CONTRACT AMORTIZE LANESVILLE CONTRACT (JULY 2022)</t>
  </si>
  <si>
    <t>(JE) AMORTIZE LANESVILLE CONTRACT (AUG 2022)</t>
  </si>
  <si>
    <t>AMORT LNSV CONTRACT AMORTIZE LANESVILLE CONTRACT (AUG 2022)</t>
  </si>
  <si>
    <t>(JE) AMORTIZE LANESVILLE CONTRACT (SEPT 2022)</t>
  </si>
  <si>
    <t>AMORT LNSVL CONTRACT AMORTIZE LANESVILLE CONTRACT (SEPT 2022)</t>
  </si>
  <si>
    <t>(JE) AMORTIZE LANESVILLE CONTRACT (OCT 2022)</t>
  </si>
  <si>
    <t>AMORT LNSV CONTRACT AMORTIZE LANESVILLE CONTRACT (OCT 2022)</t>
  </si>
  <si>
    <t>(JE) AMORTIZE LANESVILLE CONTRACT (NOV 2022)</t>
  </si>
  <si>
    <t>AMORT LNSV CONTRACT AMORTIZE LANESVILLE CONTRACT (NOV 2022)</t>
  </si>
  <si>
    <t>(JE) AMORTIZE LANESVILLE CONTRACT (DEC 2022)</t>
  </si>
  <si>
    <t>AMORT LNSV CONTRACT AMORTIZE LANESVILLE CONTRACT (DEC 2022)</t>
  </si>
  <si>
    <t>(JE) AMORTIZE LANESVILLE CONTRACT (JAN 2023)</t>
  </si>
  <si>
    <t>AMORT LNSV CONTRACT AMORTIZE LANESVILLE CONTRACT (JAN 2023)</t>
  </si>
  <si>
    <t>(JE) AMORTIZE LANESVILLE CONTRACT (FEB 2023)</t>
  </si>
  <si>
    <t>AMORT LNSV CONTRACT AMORTIZE LANESVILLE CONTRACT (FEB 2023)</t>
  </si>
  <si>
    <t>(JE) AMORTIZE LANESVILLE CONTRACT (MARCH 2023)</t>
  </si>
  <si>
    <t>AMORT LNSV CONTRACT AMORTIZE LANESVILLE CONTRACT (MARCH 2023)</t>
  </si>
  <si>
    <t>(JE) AMORTIZE LANESVILLE CONTRACT (APRIL 2023)</t>
  </si>
  <si>
    <t>AMORT LNSV CONTRACT AMORTIZE LANESVILLE CONTRACT (APRIL 2023)</t>
  </si>
  <si>
    <t>(JE) AMORTIZE LANESVILLE CONTRACT (MAY 2023)</t>
  </si>
  <si>
    <t>AMORT LNSV CONTRACT AMORTIZE LANESVILLE CONTRACT (MAY 2023)</t>
  </si>
  <si>
    <t>(JE) AMORTIZE LANESVILLE CONTRACT (JUNE 2023)</t>
  </si>
  <si>
    <t>AMORT LNSV CONTRACT AMORTIZE LANESVILLE CONTRACT (JUNE 2023)</t>
  </si>
  <si>
    <t>(PR) 7/6/2022 Payroll</t>
  </si>
  <si>
    <t>(PR) 7/12/2022 Payroll</t>
  </si>
  <si>
    <t>(PR) 7/19/2022 Payroll</t>
  </si>
  <si>
    <t>(PR) 7/26/2022 Payroll</t>
  </si>
  <si>
    <t>(PR) 8/2/2022 Payroll</t>
  </si>
  <si>
    <t>(PR) 8/9/2022 Payroll</t>
  </si>
  <si>
    <t>(PR) 8/16/2022 Payroll</t>
  </si>
  <si>
    <t>(PR) 8/23/2022 Payroll</t>
  </si>
  <si>
    <t>(PR) 8/30/2022 Payroll</t>
  </si>
  <si>
    <t>(PR) 9/7/2022 Payroll</t>
  </si>
  <si>
    <t>(PR) 9/13/2022 Payroll</t>
  </si>
  <si>
    <t>(PR) 9/20/2022 Payroll</t>
  </si>
  <si>
    <t>(PR) 9/27/2022 Payroll</t>
  </si>
  <si>
    <t>(PR) 10/4/2022 Payroll</t>
  </si>
  <si>
    <t>(PR) 10/12/2022 Payroll</t>
  </si>
  <si>
    <t>(PR) 10/18/2022 Payroll</t>
  </si>
  <si>
    <t>(PR) 10/25/2022 Payroll</t>
  </si>
  <si>
    <t>(PR) 11/1/2022 Payroll</t>
  </si>
  <si>
    <t>(PR) 11/8/2022 Payroll</t>
  </si>
  <si>
    <t>(PR) 11/15/2022 Payroll</t>
  </si>
  <si>
    <t>(PR) 11/22/2022 Payroll</t>
  </si>
  <si>
    <t>(PR) 11/29/2022 Payroll</t>
  </si>
  <si>
    <t>(PR) 12/6/2022 Payroll</t>
  </si>
  <si>
    <t>(PR) 12/13/2022 Payroll</t>
  </si>
  <si>
    <t>(PR) 12/20/2022 Payroll</t>
  </si>
  <si>
    <t>(PR) 12/27/2022 Payroll</t>
  </si>
  <si>
    <t>(JE) ADJUST PAYROLL W/H (DECEMBER 2022)</t>
  </si>
  <si>
    <t>ADJ PAYROLL W/H ADJUST PAYROLL W/H (DECEMBER 2022)</t>
  </si>
  <si>
    <t>(JE) WAGE ACCRUAL (DECEMBER 2022)</t>
  </si>
  <si>
    <t>WAGE ACCRUAL (DEC22) WAGE ACCRUAL (DECEMBER 2022)</t>
  </si>
  <si>
    <t>(JE) REVERSE 2022 WAGE ACCRUAL (JANUARY 2023)</t>
  </si>
  <si>
    <t>REV 2022 WAGE ACCR REVERSE 2022 WAGE ACCRUAL (JANUARY 2023)</t>
  </si>
  <si>
    <t>(PR) 1/4/2023 Payroll</t>
  </si>
  <si>
    <t>(PR) 1/10/2023 Payroll</t>
  </si>
  <si>
    <t>(PR) 1/18/2023 Payroll</t>
  </si>
  <si>
    <t>(PR) 1/24/2023 Payroll</t>
  </si>
  <si>
    <t>(PR) 1/31/2023 Payroll</t>
  </si>
  <si>
    <t>(PR) 2/7/2023 Payroll</t>
  </si>
  <si>
    <t>(PR) 2/14/2023 Payroll</t>
  </si>
  <si>
    <t>(PR) 2/22/2023 Payroll</t>
  </si>
  <si>
    <t>(PR) 2/28/2023 Payroll</t>
  </si>
  <si>
    <t>(PR) 3/7/2023 Payroll</t>
  </si>
  <si>
    <t>(PR) 3/14/2023 Payroll</t>
  </si>
  <si>
    <t>(PR) 3/21/2023 Payroll</t>
  </si>
  <si>
    <t>(PR) 3/28/2023 Payroll</t>
  </si>
  <si>
    <t>(PR) 4/4/2023 Payroll</t>
  </si>
  <si>
    <t>(PR) 4/6/2023 Payroll</t>
  </si>
  <si>
    <t>(PR) 4/11/2023 Payroll</t>
  </si>
  <si>
    <t>(PR) 4/18/2023 Payroll</t>
  </si>
  <si>
    <t>(AP) PO:PROPERTY TAX/FLOYD COUNTY TREASURER</t>
  </si>
  <si>
    <t>583 22-01-00-100-015.000-001 (2023)/5590 FARNSLEY KNOB RD ELIZABETH (1.5 AC)</t>
  </si>
  <si>
    <t>583 22-01-00-100-022.000-001 (2023)/5590 FARNSLEY KNOB RD ELIZABETH (.50 AC)</t>
  </si>
  <si>
    <t>583 22-01-03-100-023.000-001 (2023)/5925 DAILY RD NEW ALBANY (51.769 AC)</t>
  </si>
  <si>
    <t>583 22-01-03-200-030.000-001/HWY 111 ELIZABETH (5.898 AC)</t>
  </si>
  <si>
    <t>583 22-02-00-100-282.000-002 (2023)/545 MAPLEWOOD BLVD GEORETOWN (1.246 AC)</t>
  </si>
  <si>
    <t>583 22-02-02-600-045.001-002/EDWARDSVILLE-GALENA RD GEORGETOWN (.070 AC)</t>
  </si>
  <si>
    <t>583 22-02-03-500-008.000-002 (2023)/6839 FRANK OTT RD GEORGETOWN (1.88 AC)</t>
  </si>
  <si>
    <t>(PR) 4/26/2023 Payroll</t>
  </si>
  <si>
    <t>(PR) 5/2/2023 Payroll</t>
  </si>
  <si>
    <t>(PR) 5/9/2023 Payroll</t>
  </si>
  <si>
    <t>(PR) 5/16/2023 Payroll</t>
  </si>
  <si>
    <t>(PR) 5/23/2023 Payroll</t>
  </si>
  <si>
    <t>(PR) 5/31/2023 Payroll</t>
  </si>
  <si>
    <t>(PR) 6/6/2023 Payroll</t>
  </si>
  <si>
    <t>(PR) 6/13/2023 Payroll</t>
  </si>
  <si>
    <t>(PR) 6/21/2023 Payroll</t>
  </si>
  <si>
    <t>(PR) 6/27/2023 Payroll</t>
  </si>
  <si>
    <t>(JE) BNY ARP BOND DIVIDENDS (JULY 2022) #124310</t>
  </si>
  <si>
    <t>BOND DIVID #124310 BNY ARP BOND DIVIDENDS (JULY 2022) #124310</t>
  </si>
  <si>
    <t>(JE) BNY BOND DIVIDENDS (JULY 2022) #799970</t>
  </si>
  <si>
    <t>BOND DIVID #799970 BNY BOND DIVIDENDS (JULY 2022) #799970</t>
  </si>
  <si>
    <t>(JE) BNY BOND DIVIDENDS (JULY 2022) #799969</t>
  </si>
  <si>
    <t>BOND DIVID #799969 BNY BOND DIVIDENDS (JULY 2022) #799969</t>
  </si>
  <si>
    <t>(JE) FSB INTEREST (JULY 2022)</t>
  </si>
  <si>
    <t>FSB INTEREST (JUL22) FSB INTEREST (JULY 2022)</t>
  </si>
  <si>
    <t>(JE) WB INTEREST (JULY 2022)</t>
  </si>
  <si>
    <t>WB INTEREST JULY22 WB INTEREST (JULY 2022)</t>
  </si>
  <si>
    <t>(JE) BNY SRF DRAW DIVIDENDS (AUG 2022) #124308</t>
  </si>
  <si>
    <t>BOND INT #124308 BNY SRF DRAW DIVIDENDS (AUG 2022) #124308</t>
  </si>
  <si>
    <t>(JE) BNY BOND DIVIDENDS (AUG 2022) #799970</t>
  </si>
  <si>
    <t>BONDDIV #799970 BNY BOND DIVIDENDS (AUG 2022) #799970</t>
  </si>
  <si>
    <t>(JE) BNY ARP BOND DIVIDENDS (AUG 2022) #124310</t>
  </si>
  <si>
    <t>BOND INT #124310 BNY ARP BOND DIVIDENDS (AUG 2022) #124310</t>
  </si>
  <si>
    <t>(JE) FSB INTEREST (AUGUST 2022)</t>
  </si>
  <si>
    <t>FSB  INTEREST AUG22 FSB INTEREST (AUGUST 2022)</t>
  </si>
  <si>
    <t>(JE) BNY BOND DIVIDENDS (AUG 2022) #799969</t>
  </si>
  <si>
    <t>BOND DIV #799969 BNY BOND DIVIDENDS (AUG 2022) #799969</t>
  </si>
  <si>
    <t>(JE) WESBANCO INTEREST (AUGUST 2022)</t>
  </si>
  <si>
    <t>WB INTEREST AUG22 WESBANCO INTEREST (AUGUST 2022)</t>
  </si>
  <si>
    <t>(JE) BNY BOND DIVIDENDS #124308 (SEPT 2022)</t>
  </si>
  <si>
    <t>BNY BOND DIVIDENDS BNY BOND DIVIDENDS #124308 (SEPT 2022)</t>
  </si>
  <si>
    <t>(JE) BNY BOND DIVIDENDS #799970 (SEPT 2022)</t>
  </si>
  <si>
    <t>BNY BOND DIVIDENDS BNY BOND DIVIDENDS #799970 (SEPT 2022)</t>
  </si>
  <si>
    <t>(JE) BNY BOND DIVIDENDS #124310 (SEPT 2022)</t>
  </si>
  <si>
    <t>BNY BOND DIVIDENDS BNY BOND DIVIDENDS #124310 (SEPT 2022)</t>
  </si>
  <si>
    <t>(JE) BNY BOND DIVIDENDS #799969 (SEPT 2022)</t>
  </si>
  <si>
    <t>BNY BOND DIVIDENDS BNY BOND DIVIDENDS #799969 (SEPT 2022)</t>
  </si>
  <si>
    <t>(JE) FSB INTEREST (SEPTEMBER 2022)</t>
  </si>
  <si>
    <t>FSB INTEREST (SEP22) FSB INTEREST (SEPTEMBER 2022)</t>
  </si>
  <si>
    <t>(JE) WESBANCO INTEREST (SEPTEMBER 2022)</t>
  </si>
  <si>
    <t>WB INTEREST (SEPT22) WESBANCO INTEREST (SEPTEMBER 2022)</t>
  </si>
  <si>
    <t>(JE) BNY DIVIDENDS #124308 (OCTOBER 2022)</t>
  </si>
  <si>
    <t>BNY DIV BNY DIVIDENDS #124308 (OCTOBER 2022)</t>
  </si>
  <si>
    <t>(JE) BNY DIVIDENDS #799970 (OCTOBER 2022)</t>
  </si>
  <si>
    <t>BNY DIV (OCT22) BNY DIVIDENDS #799970 (OCTOBER 2022)</t>
  </si>
  <si>
    <t>(JE) BNY DIVIDENDS #124310 (OCTOBER 2022)</t>
  </si>
  <si>
    <t>BNY DIV (OCT22) BNY DIVIDENDS #124310 (OCTOBER 2022)</t>
  </si>
  <si>
    <t>(JE) BNY DIVIDENDS #799969 (OCTOBER 2022)</t>
  </si>
  <si>
    <t>BNY DIV (OCT22) BNY DIVIDENDS #799969 (OCTOBER 2022)</t>
  </si>
  <si>
    <t>(JE) FSB INTEREST (OCTOBER 2022)</t>
  </si>
  <si>
    <t>FSB INT (OCT 2022) FSB INTEREST (OCTOBER 2022)</t>
  </si>
  <si>
    <t>(JE) WESBANCO INTEREST (OCTOBER 2022)</t>
  </si>
  <si>
    <t>WB INT (OCT 2022) WESBANCO INTEREST (OCTOBER 2022)</t>
  </si>
  <si>
    <t>(JE) BNY BOND DIVIDENDS #124308 (NOV 2022)</t>
  </si>
  <si>
    <t>BNY BOND DIV BNY BOND DIVDENDS #124308 (NOV 2022)</t>
  </si>
  <si>
    <t>(JE) BNY BOND DIVIDENDS #799970 (NOV 2022)</t>
  </si>
  <si>
    <t>BNY BOND DIV BNY BOND DIVDENDS #799970 (NOV 2022)</t>
  </si>
  <si>
    <t>(JE) BNY BOND DIVIDENDS #124310 (NOV 2022)</t>
  </si>
  <si>
    <t>BNY BOND DIV BNY BOND DIVDENDS #124310 (NOV 2022)</t>
  </si>
  <si>
    <t>(JE) BNY BOND DIVIDENDS #799969 (NOV 2022)</t>
  </si>
  <si>
    <t>BNY BOND DIV BNY BOND DIVDENDS #799969 (NOV 2022)</t>
  </si>
  <si>
    <t>(JE) FSB INTEREST (NOVEMBER 2022)</t>
  </si>
  <si>
    <t>FSB INT NOV22 FSB INTEREST (NOVEMBER 2022)</t>
  </si>
  <si>
    <t>(JE) WESBANCO INTEREST (NOVEMBER 2022)</t>
  </si>
  <si>
    <t>WB INT NOV22 WESBANCO INTEREST (NOVEMBER 2022)</t>
  </si>
  <si>
    <t>(JE) BNY DIVIDENDS #124308 (DEC 2022)</t>
  </si>
  <si>
    <t>BNY DIV BNY DIVIDENDS #124308 (DEC 2022)</t>
  </si>
  <si>
    <t>(JE) BNY BOND DIVIDENDS #799970 (DEC 2022)</t>
  </si>
  <si>
    <t>BNY BOND DIV BNY BOND DIVIDENDS #799970 (DEC 2022)</t>
  </si>
  <si>
    <t>(JE) BNY BOND DIVIDENDS #124310 (DEC 2022)</t>
  </si>
  <si>
    <t>BNY BOND DIV BNY BOND DIVIDENDS #124310 (DEC 2022)</t>
  </si>
  <si>
    <t>(JE) BNY BOND DIVIDENDS #799969 (DEC 2022)</t>
  </si>
  <si>
    <t>BNY BOND DIV BNY BOND DIVIDENDS #799969 (DEC 2022)</t>
  </si>
  <si>
    <t>(JE) FSB INTEREST (DECEMBER 2022)</t>
  </si>
  <si>
    <t>FSB INTEREST (DEC22) FSB INTEREST (DECEMBER 2022)</t>
  </si>
  <si>
    <t>(JE) WESBANCO INTEREST (DECEMBER 2022)</t>
  </si>
  <si>
    <t>WB INTEREST DEC22 WESBANCO INTEREST (DECEMBER 2022)</t>
  </si>
  <si>
    <t>(JE) BNY BOND DIVIDENDS #124308 (JAN 2023)</t>
  </si>
  <si>
    <t>BNY BOND DIV BNY BOND DIVDENDS #124308 (JAN 2023)</t>
  </si>
  <si>
    <t>(JE) BNY BOND DVIDENDS #124310 (JAN 2023)</t>
  </si>
  <si>
    <t>BNY BOND DIV BNY BOND DIVIDENDS #124310 (JAN 2023)</t>
  </si>
  <si>
    <t>(JE) BNY BOND DVIDENDS #799969 (JAN 2023)</t>
  </si>
  <si>
    <t>BNY BOND DIV BNY BOND DIVIDENDS #799969 (JAN 2023)</t>
  </si>
  <si>
    <t>(JE) BNY BOND DVIDENDS #799970 (JAN 2023)</t>
  </si>
  <si>
    <t>BNY BOND DIV BNY BOND DIVIDENDS #799970 (JAN 2023)</t>
  </si>
  <si>
    <t>(JE) FSB INTEREST (JANUARY 2023)</t>
  </si>
  <si>
    <t>FSB INTEREST (JAN23) FSB INTEREST (JANUARY 2023)</t>
  </si>
  <si>
    <t>(JE) WESBANCO INTEREST (JANUARY 2023)</t>
  </si>
  <si>
    <t>WB INT (JAN 2023) WESBANCO INTEREST (JANUARY 2023)</t>
  </si>
  <si>
    <t>(JE) BNY BOND DIVIDENDS #124308 (FEB 2023)</t>
  </si>
  <si>
    <t>BNY BOND DIV #124308 BNY BOND DIVIDENDS #124310 (FEB 2023)</t>
  </si>
  <si>
    <t>(JE) BNY BOND DIVIDENDS #124310 (FEB 2023)</t>
  </si>
  <si>
    <t>BNY BOND DIV #124310 BNY BOND DIVIDENDS #124310 (FEB 2023)</t>
  </si>
  <si>
    <t>(JE) BNY BOND DIVIDENDS #799969 (FEB 2023)</t>
  </si>
  <si>
    <t>BNY BOND DIV #69 BNY BOND DIVIDENDS #799969 (FEB 2023)</t>
  </si>
  <si>
    <t>(JE) BNY BOND DIVIDENDS #799970 (FEB 2023)</t>
  </si>
  <si>
    <t>BNY BOND DIV #70 BNY BOND DIVIDENDS #799970 (FEB 2023)</t>
  </si>
  <si>
    <t>(JE) FSB INTEREST (FEBRUARY 2023)</t>
  </si>
  <si>
    <t>FSB INT (FEB23) FSB INTEREST (FEBRUARY 2023)</t>
  </si>
  <si>
    <t>(JE) WESBANCO INTEREST (FEBRUARY 2023)</t>
  </si>
  <si>
    <t>WB INTEREST FEB23 WESBANCO INTEREST (FEBRUARY 2023)</t>
  </si>
  <si>
    <t>(JE) BNY BOND DIVIDENDS #124308 (MARCH 2023)</t>
  </si>
  <si>
    <t>BNY BOND DIV BNY BOND DIVIDENDS #124308 (MARCH 2023)</t>
  </si>
  <si>
    <t>(JE) BNY BOND INTEREST #124310 (MARCH 2023)</t>
  </si>
  <si>
    <t>BNY BOND INT BNY BOND INTEREST #124310 (MARCH 2023)</t>
  </si>
  <si>
    <t>(JE) BNY BOND INTEREST #799969 (MARCH 2023)</t>
  </si>
  <si>
    <t>BNY BOND INT BNY BOND INTEREST #799969 (MARCH 2023)</t>
  </si>
  <si>
    <t>(JE) BNY BOND INTEREST #799970 (MARCH 2023)</t>
  </si>
  <si>
    <t>BNY BOND INT BNY BOND INTEREST #799970 (MARCH 2023)</t>
  </si>
  <si>
    <t>(JE) FSB INTEREST (MARCH 2023)</t>
  </si>
  <si>
    <t>FSB INTEREST FSB INTEREST (MARCH 2023)</t>
  </si>
  <si>
    <t>(JE) WESBANCO INTEREST (MARCH 2023)</t>
  </si>
  <si>
    <t>WB INTEREST WESBANCO INTEREST (MARCH 2023)</t>
  </si>
  <si>
    <t>(JE) BNY DIVIDENDS #124308 (APRIL 2023)</t>
  </si>
  <si>
    <t>BNY DIV (APR23) BNY DIVIDENDS #124308 (APRIL 2023)</t>
  </si>
  <si>
    <t>(JE) BNY DIVIDENDS #124310 (APRIL 2023)</t>
  </si>
  <si>
    <t>BNY DIV (APR23) BNY DIVIDENDS #124310 (APRIL 2023)</t>
  </si>
  <si>
    <t>(JE) BNY DIVIDENDS #799969 (APRIL 2023)</t>
  </si>
  <si>
    <t>BNY DIV (APR23) BNY DIVIDENDS #799969 (APRIL 2023)</t>
  </si>
  <si>
    <t>(JE) BNY DIVIDENDS #799970 (APRIL 2023)</t>
  </si>
  <si>
    <t>BNY DIV (APR23) BNY DIVIDENDS #799970 (APRIL 2023)</t>
  </si>
  <si>
    <t>(JE) FSB INTEREST (APRIL 2023)</t>
  </si>
  <si>
    <t>FSB INT (APR 2023) FSB INTEREST (APRIL 2023)</t>
  </si>
  <si>
    <t>(JE) WESBANCO INTEREST (APRIL 2023)</t>
  </si>
  <si>
    <t>WB INT (APR 2023) WESBANCO INTEREST (APRIL 2023)</t>
  </si>
  <si>
    <t>(JE) BNY DIVIDEND INCOME #124308 (MAY 2023)</t>
  </si>
  <si>
    <t>BNY DIV INCOME #08 BNY DIVIDEND INCOME #124308 (MAY 2023)</t>
  </si>
  <si>
    <t>(JE) BNY DIVIDEND INCOME #799969 (MAY 2023)</t>
  </si>
  <si>
    <t>BNY DIV INCOME #69 BNY DIVIDEND INCOME #799969 (MAY 2023)</t>
  </si>
  <si>
    <t>(JE) BNY DIVIDEND INCOME #799970 (MAY 2023)</t>
  </si>
  <si>
    <t>BNY DIV INCOME #70 BNY DIVIDEND INCOME #799970 (MAY 2023)</t>
  </si>
  <si>
    <t>(JE) FSB INTEREST (MAY 2023)</t>
  </si>
  <si>
    <t>FSB INTEREST FSB INTEREST (MAY 2023)</t>
  </si>
  <si>
    <t>(JE) WESBANCO INTEREST (MAY 2023)</t>
  </si>
  <si>
    <t>WESBANCO INTEREST WESBANCO INTEREST (MAY 2023)</t>
  </si>
  <si>
    <t>(JE) BNY BOND DIVIDENDS #124308 (JUNE 2023)</t>
  </si>
  <si>
    <t>BNY DIV #124308 BNY BOND DIVIDENDS #124308 (JUNE 2023)</t>
  </si>
  <si>
    <t>(JE) BNY BOND DIVIDENDS #124310 (JUNE 2023)</t>
  </si>
  <si>
    <t>BNY DIV #124310 BNY BOND DIVIDENDS #124310 (JUNE 2023)</t>
  </si>
  <si>
    <t>(JE) BNY BOND DIVIDENDS #799969 (JUNE 2023)</t>
  </si>
  <si>
    <t>BNY DIV #799969 BNY BOND DIVIDENDS #799969 (JUNE 2023)</t>
  </si>
  <si>
    <t>(JE) BNY BOND DIVIDENDS #799970 (JUNE 2023)</t>
  </si>
  <si>
    <t>BNY DIV #799970 BNY BOND DIVIDENDS #799970 (JUNE 2023)</t>
  </si>
  <si>
    <t>(JE) FSB INTEREST (JUNE 2023)</t>
  </si>
  <si>
    <t>FSB INT (JUNE 2023) FSB INTEREST (JUNE 2023)</t>
  </si>
  <si>
    <t>(JE) WESBANCO INTEREST (JUNE 2023)</t>
  </si>
  <si>
    <t>WB INT (JUNE 2023) WESBANCO INTEREST (JUNE 2023)</t>
  </si>
  <si>
    <t>(JE) AMORTIZE BOND ISSUANCE COSTS (JULY 2022)</t>
  </si>
  <si>
    <t>AMORT BOND ISSUANCE AMORTIZE BOND ISSUANCE COSTS (JULY 2022)</t>
  </si>
  <si>
    <t>(JE) ADJUST RD LOAN INTEREST (JULY 2022)</t>
  </si>
  <si>
    <t>ADJ RD LOAN INT ADJUST RD LOAN INTEREST (JULY 2022)</t>
  </si>
  <si>
    <t>(JE) ACCRUE BNY BOND INTEREST (JULY 2022) #799969</t>
  </si>
  <si>
    <t>ACCRUE BNY INT ACCRUE BNY BOND INTEREST (JULY 2022) #799969</t>
  </si>
  <si>
    <t>(JE) AMORTIZE BOND ISSUANCE COSTS (AUG 2022)</t>
  </si>
  <si>
    <t>AMORT BOND ISSUANCE AMORTIZE BOND ISSUANCE COSTS (AUG 2022)</t>
  </si>
  <si>
    <t>(JE) ADJUST RD LOAN INTEREST (AUGUST 2022)</t>
  </si>
  <si>
    <t>ADJ RD LOAN INT ADJUST RD LOAN INTEREST (AUGUST 2022)</t>
  </si>
  <si>
    <t>(JE) ACCRUE INTEREST (AUG 2022) #799969</t>
  </si>
  <si>
    <t>ACCR INT #799969 ACCRUE INTEREST (AUG 2022) #799969</t>
  </si>
  <si>
    <t>(JE) AMORTIZE BOND ISSUANCE COSTS (SEPT 2022)</t>
  </si>
  <si>
    <t>AMORT BOND ISSUANCE AMORTIZE BOND ISSUANCE COSTS (SEPT 2022)</t>
  </si>
  <si>
    <t>(JE) ADJUST RD LOAN PAYMENT INTEREST (SEPT 2022)</t>
  </si>
  <si>
    <t>ADJ RD LOAN INT ADJUST RD LOAN PAYMENT INTEREST (SEPT 2022)</t>
  </si>
  <si>
    <t>(JE) ACCRUE BOND INTEREST #799969 (SEPT 2022)</t>
  </si>
  <si>
    <t>ACCRUE BOND INT ACCRUE BOND INTEREST #799969 (SEPT 2022)</t>
  </si>
  <si>
    <t>(JE) AMORTIZE BOND ISSUANCE COSTS (OCT 2022)</t>
  </si>
  <si>
    <t>AMORT BOND ISS COSTS AMORTIZE BOND ISSUANCE COSTS (OCT 2022)</t>
  </si>
  <si>
    <t>(JE) ADJUST RD LOAN INTEREST (OCT 2022)</t>
  </si>
  <si>
    <t>ADJ RD LOAN INT ADJUST RD LOAN INTEREST (OCT 2022)</t>
  </si>
  <si>
    <t>(JE) ACCRUE BOND INTEREST #799969 (OCT 2022)</t>
  </si>
  <si>
    <t>ACCR BOND INT ACCRUE BOND INTEREST #799969 (OCT 2022)</t>
  </si>
  <si>
    <t>(JE) AMORTIZE BOND ISSUANCE COSTS (NOV 2022)</t>
  </si>
  <si>
    <t>AMORT BOND ISS COSTS AMORTIZE BOND ISSUANCE COSTS (NOV 2022)</t>
  </si>
  <si>
    <t>(JE) ADJUST RD LOAN INTEREST (NOV 2022)</t>
  </si>
  <si>
    <t>ADJ RD LOAN INT ADJUST RD LOAN INTEREST (NOV 2022)</t>
  </si>
  <si>
    <t>(JE) ACCRUE BOND INTEREST #799969 (NOV 2022)</t>
  </si>
  <si>
    <t>ACCR BOND INT ACCRUE BOND INTEREST #799969 (NOV 2022)</t>
  </si>
  <si>
    <t>(JE) ADJUST RD LOAN BALANCE (DECEMBER 2022)</t>
  </si>
  <si>
    <t>ADJ RD LOAN BALANCE ADJUST RD LOAN BALANCE (DECEMBER 2022)</t>
  </si>
  <si>
    <t>(JE) RD LOAN INTEREST ACCRUAL (DECEMBER 2022)</t>
  </si>
  <si>
    <t>RD LOAN INT ACCR RD LOAN INTEREST ACCRUAL (DECEMBER 2022)</t>
  </si>
  <si>
    <t>(JE) AMORTIZE BOND ISSUANCE COSTS (DEC 2022)</t>
  </si>
  <si>
    <t>AMORT BOND ISS COSTS AMORTIZE BOND ISSUANCE COSTS (DEC 2022)</t>
  </si>
  <si>
    <t>(JE) ADJUST RD LOAN INTEREST (DEC 2022)</t>
  </si>
  <si>
    <t>ADJ RD LOAN INT ADJUST RD LOAN INTEREST (DEC 2022)</t>
  </si>
  <si>
    <t>(JE) ACCRUE BOND INTEREST #799969 (DEC 2022)</t>
  </si>
  <si>
    <t>ACCR BOND INT ACCRUE BOND INTEREST #799969 (DEC 2022)</t>
  </si>
  <si>
    <t>(JE) REVERSE RD LOAN INTEREST ACCRUAL (DEC 2022)</t>
  </si>
  <si>
    <t>REV RD LOAN INT ACCR REVERSE RD LOAN INTEREST ACCRUAL (DEC 2022)</t>
  </si>
  <si>
    <t>(JE) ACCRUE BNY BOND INTEREST #799969 (JAN 2023)</t>
  </si>
  <si>
    <t>ACCR BNY INT ACCRUE BNY BOND INTEREST #799969 (JAN 2023)</t>
  </si>
  <si>
    <t>(JE) ADJUST RD LOAN INTEREST (JANUARY 2023)</t>
  </si>
  <si>
    <t>ADJ RD LOAN INT ADJUST RD LOAN INTEREST (JANUARY 2023)</t>
  </si>
  <si>
    <t>(JE) AMORTIZE BOND ISSUANCE COSTS (2016 NOTES)</t>
  </si>
  <si>
    <t>AMORT BOND ISSUANCE  AMORTIZE BOND ISSUANCE COSTS (2016 NOTES)</t>
  </si>
  <si>
    <t>(JE) AMORTIZE BOND ISSUANCE COSTS (2022 NOTE)</t>
  </si>
  <si>
    <t>AMORT BOND ISSUANCE  AMORTIZE BOND ISSUANCE COSTS (2022 NOTE)</t>
  </si>
  <si>
    <t>(JE) ACCRUE BOND INTEREST #799969 (FEB 2023)</t>
  </si>
  <si>
    <t>ACCR BOND INT 799969 ACCRUE BOND INTEREST #799969 (FEB 2023)</t>
  </si>
  <si>
    <t>(JE) ADJUST RD LOAN INTEREST (FEB 2023)</t>
  </si>
  <si>
    <t>ADJ RD LOAN INT ADJUST RD LOAN INTEREST (FEB 2023)</t>
  </si>
  <si>
    <t>(JE) AMORTIZE BOND ISSUANCE COSTS (FEB 2023)</t>
  </si>
  <si>
    <t>AMORT BOND ISS COSTS AMORTIZE BOND ISSUANCE COSTS (FEB 2023)</t>
  </si>
  <si>
    <t>(JE) AMORTIZE BOND ISSUANCE COSTS 2022 (FEB 2023)</t>
  </si>
  <si>
    <t>AMORT BOND ISS 2022 AMORTIZE BOND ISSUANCE COSTS 2022 (FEB 2023)</t>
  </si>
  <si>
    <t>(JE) ACCRUE BNY BOND INTEREST #799969 (MARCH 2023)</t>
  </si>
  <si>
    <t>ACCRUE BNY BOND INT ACCRUE BNY BOND INTEREST #799969 (MARCH 2023)</t>
  </si>
  <si>
    <t>(JE) ADJUST RD LOAN PAYMENT INTEREST (MARCH 2023)</t>
  </si>
  <si>
    <t>ADJ RD LOAN INT ADJUST RD LOAN PAYMENT INTEREST (MARCH 2023)</t>
  </si>
  <si>
    <t>(JE) AMORTIZE BOND ISSUANCE COSTS (MARCH 2023)</t>
  </si>
  <si>
    <t>AMORT BOND ISSUANCE AMORTIZE BOND ISSUANCE COSTS (MARCH 2023)</t>
  </si>
  <si>
    <t>(JE) AMORTIZE BOND ISSUANCE COSTS 2022 (MARCH 2023)</t>
  </si>
  <si>
    <t>AMORT BOND ISSUANCE AMORTIZE BOND ISSUANCE COSTS 2022 (MARCH 2023)</t>
  </si>
  <si>
    <t>(JE) ACCRUE BNY BOND INTEREST #799969 (APRIL 2023)</t>
  </si>
  <si>
    <t>ACCR BNY BOND INT ACCRUE BNY BOND INTEREST #799969 (APRIL 2023)</t>
  </si>
  <si>
    <t>(JE) ADJUST RD LOAN PAYMENT INTEREST (APRIL 2023)</t>
  </si>
  <si>
    <t>ADJ RD LOAN INT ADJUST RD LOAN PAYMENT INTEREST (APRIL 2023)</t>
  </si>
  <si>
    <t>(JE) AMORTIZE BOND ISSUANCE COSTS (APRIL 2023)</t>
  </si>
  <si>
    <t>AMORT BOND ISSUANCE  AMORTIZE BOND ISSUANCE COSTS (APRIL 2023)</t>
  </si>
  <si>
    <t>(JE) AMORTIZE BOND ISSUANCE COSTS 2022 (APRIL 2023)</t>
  </si>
  <si>
    <t>AMORT BOND ISSUE 22 AMORTIZE BOND ISSUANCE COSTS 2022 (APRIL 2023)</t>
  </si>
  <si>
    <t>(JE) ACCRUE BNY BOND INTEREST #799969 (MAY 2023)</t>
  </si>
  <si>
    <t>ACCR BNY BOND INT ACCRUE BNY BOND INTEREST #799969 (MAY 2023)</t>
  </si>
  <si>
    <t>(JE) ADJUST RD LOAN PAYMENT INTEREST (MAY 2023)</t>
  </si>
  <si>
    <t>ADJ RD LOAN PYMT INT ADJUST RD LOAN PAYMENT INTEREST (MAY 2023)</t>
  </si>
  <si>
    <t>(JE) AMORTIZE BOND ISSUANCE COSTS (MAY 2023)</t>
  </si>
  <si>
    <t>AMORT BOND ISSUANCE AMORTIZE BOND ISSUANCE COSTS (MAY 2023)</t>
  </si>
  <si>
    <t>(JE) AMORTIZE BOND ISSUANCE COSTS 2022 (MAY 2023)</t>
  </si>
  <si>
    <t>AMORT BOND ISSUE 22 AMORTIZE BOND ISSUANCE COSTS 2022 (MAY 2023)</t>
  </si>
  <si>
    <t>(JE) ACCRUE BNY INTEREST #799969 (JUNE 2023)</t>
  </si>
  <si>
    <t>ACCR BNY INT #799969 ACCRUE BNY INTEREST #799969 (JUNE 2023)</t>
  </si>
  <si>
    <t>(JE) ADJUST RD LOAN PAYMENT INTEREST (JUNE 2023)</t>
  </si>
  <si>
    <t>ADJ RD LOAN PYMT INT ADJUST RD LOAN PAYMENT INTEREST (JUNE 2023)</t>
  </si>
  <si>
    <t>(JE) AMORTIZE BOND ISSUANCE COSTS (JUNE 2023)</t>
  </si>
  <si>
    <t>AMORT BOND ISSUANCE AMORTIZE BOND ISSUANCE COSTS (JUNE 2023)</t>
  </si>
  <si>
    <t>(JE) AMORTIZE BOND ISSUANCE COSTS 2022 (JUNE 2023)</t>
  </si>
  <si>
    <t>AMORT BOND ISSUE 22 AMORTIZE BOND ISSUANCE COSTS 2022 (JUNE 2023)</t>
  </si>
  <si>
    <t>(JE) ACCOUNTS RECEIVABLE ADJ (DECEMBER 2022)</t>
  </si>
  <si>
    <t>A/R ADJ (DEC2022) ACCOUNTS RECEIVABLE ADJ (DECEMBER 2022)</t>
  </si>
  <si>
    <t>(JE) REVERSE A/R RECONCILIATION (DECEMBER 2022)</t>
  </si>
  <si>
    <t>REV A/R REC (DEC 22) REVERSE A/R RECONCILIATION (DECEMBER 2022)</t>
  </si>
  <si>
    <t>(UB)  WATER - Residential</t>
  </si>
  <si>
    <t>(UB)  Water Leak</t>
  </si>
  <si>
    <t>(UB)  BILL CREDIT</t>
  </si>
  <si>
    <t>(UB)  WATER Adjustment</t>
  </si>
  <si>
    <t>(JE) REMOVE ARROWOOD BILLING (DEC 2022)</t>
  </si>
  <si>
    <t>REMOVE ARROWOOD REMOVE ARROWOOD BILLING (DEC 2022)</t>
  </si>
  <si>
    <t>(JE) REMOVE ARROWOOD RESTITUTION FROM BILLING 02.28.23</t>
  </si>
  <si>
    <t>REMOVE ARROWOOD REST REMOVE ARROWOOD RESTITUTION FROM BILLING 02.28.23</t>
  </si>
  <si>
    <t>(JE) POSTING ERROR CORRECTION (CC PYMT) #110715</t>
  </si>
  <si>
    <t>POSTING ERROR CORR POSTING ERROR CORRECTION (CC PYMT) #110715</t>
  </si>
  <si>
    <t>(UB)  WATER - Commercial</t>
  </si>
  <si>
    <t>(UB)  HYDRANT RENTAL WATER USED</t>
  </si>
  <si>
    <t>(UB)  WATER - PublicGovt</t>
  </si>
  <si>
    <t>(UB)  Fire Protection</t>
  </si>
  <si>
    <t>(UB)  WATER - Other</t>
  </si>
  <si>
    <t>(UB)  Facility Charge - Other</t>
  </si>
  <si>
    <t>(UB)  Late Fee</t>
  </si>
  <si>
    <t>(UB)  LOCK METER FEE</t>
  </si>
  <si>
    <t>(UB)  UNLOCK METER FEE</t>
  </si>
  <si>
    <t>(UB)  Adjusted Late Fee</t>
  </si>
  <si>
    <t>(UB)  REPLACE TRANSPONDER FEE</t>
  </si>
  <si>
    <t>(JE) RECLASS RETURN CHECKS (JULY 2022)</t>
  </si>
  <si>
    <t>RECLASS RETURN CHKS RECLASS RETURN CHECKS (JULY 2022)</t>
  </si>
  <si>
    <t>(JE) RECLASS RETURN CHECK FEES (AUGUST 2022)</t>
  </si>
  <si>
    <t>RECLASS RETURN CK RECLASS RETURN CHECK FEES (AUGUST 2022)</t>
  </si>
  <si>
    <t>(JE) RECLASS RETURN CHECK FEES (SEPT 2022)</t>
  </si>
  <si>
    <t>RECLASS RETURN CK RECLASS RETURN CHECK FEES (SEPT 2022)</t>
  </si>
  <si>
    <t>(JE) RECLASS RETURN CHECK FEES (OCTOBER 2022)</t>
  </si>
  <si>
    <t>RECLASS RETURN CKS RECLASS RETURN CHECK FEES (OCTOBER 2022)</t>
  </si>
  <si>
    <t>(JE) RECLASS RETURN CHECK FEES (NOVEMBER 2022)</t>
  </si>
  <si>
    <t>RECLASS RETURN CKS RECLASS RETURN CHECK FEES (NOVEMBER 2022)</t>
  </si>
  <si>
    <t>(JE) RECLASS RETURN CHECK FEES (DECEMBER 2022)</t>
  </si>
  <si>
    <t>RECLASS RETURN CKS RECLASS RETURN CHECK FEES (DECEMBER 2022)</t>
  </si>
  <si>
    <t>(JE) RECLASS RETURN CHECK FEES (JANUARY 2023)</t>
  </si>
  <si>
    <t>RECLASS RETURN CKS RECLASS RETURN CHECK FEES (JANUARY 2023)</t>
  </si>
  <si>
    <t>(UB)  Service Run</t>
  </si>
  <si>
    <t>(JE) RECLASS RETURN CHECK FEES (FEBRUARY 2023)</t>
  </si>
  <si>
    <t>RECLASS RETURN CKS RECLASS RETURN CHECK FEES (FEBRUARY 2023)</t>
  </si>
  <si>
    <t>(UB)  Returned Check Fee</t>
  </si>
  <si>
    <t>(JE) RECLASS RETURN CHECKS (MARCH 2023)</t>
  </si>
  <si>
    <t>RECLASS RETURN CK RECLASS RETURN CHECKS (MARCH 2023)</t>
  </si>
  <si>
    <t>(JE) RECLASS RETURN CHECKS (APRIL 2023)</t>
  </si>
  <si>
    <t>RECLASS RETURN CK RECLASS RETURN CHECKS (APRIL 2023)</t>
  </si>
  <si>
    <t>(JE) RECLASS RETURN CHECK FEES (MAY 2023)</t>
  </si>
  <si>
    <t>RECLASS RETURN CK RECLASS RETURN CHECK FEES (MAY 2023)</t>
  </si>
  <si>
    <t>(JE) RECLASS RETURN CHECK FEES (JUNE 2023)</t>
  </si>
  <si>
    <t>RECLASS RETURN CK RECLASS RETURN CHECK FEES (JUNE 2023)</t>
  </si>
  <si>
    <t>(UB)  RENTER TRANSFER FEE</t>
  </si>
  <si>
    <t>(UB)  SERVICE RUN</t>
  </si>
  <si>
    <t>(UB)  HYDRANT METER DAILY FEE</t>
  </si>
  <si>
    <t>(UB)  HYDRANT METER RENTAL CHARGE</t>
  </si>
  <si>
    <t>(UB)  Facility Charge - Residential</t>
  </si>
  <si>
    <t>(UB)  Facility Charge - Commercial</t>
  </si>
  <si>
    <t>(UB)  Facility Charge - PublicGovt</t>
  </si>
  <si>
    <t>(UB)  LANESVILLE SEWER READS</t>
  </si>
  <si>
    <t>(UB)  GEORGETOWN SEWER READS</t>
  </si>
  <si>
    <t>(UB)  LAKELAND SEWER READS</t>
  </si>
  <si>
    <t>(UB)  GREENVILLE POWER REIMBURSEMENT</t>
  </si>
  <si>
    <t>(UB)  METER DROP FEE</t>
  </si>
  <si>
    <t>(JE) REIMB FOR DAMAGE (RNC CABLE) - 03.30.2022 CK #2811</t>
  </si>
  <si>
    <t>REIMB FOR DAMAGE REIMB FOR DAMAGE (RNC CABLE) - 03.30.2022 CK #2811</t>
  </si>
  <si>
    <t>(UB)  TAMPERING FEE</t>
  </si>
  <si>
    <t>(JE) UTILITY SVC DAMAGE REIMB (MT ST FRANCIS)</t>
  </si>
  <si>
    <t>UTILITY SVC DAMAGE UTILITY SVC DAMAGE REIMB (MT ST FRANCIS)</t>
  </si>
  <si>
    <t>(JE) SHOP SCRAP (COPPER &amp; BRASS)</t>
  </si>
  <si>
    <t>SHOP SCRAP SHOP SCRAP (COPPER &amp; BRASS)</t>
  </si>
  <si>
    <t>(JE) ADJUST CASH DRAWER</t>
  </si>
  <si>
    <t>ADJ CASH DRAWER ADJUST CASH DRAWER</t>
  </si>
  <si>
    <t>(JE) PETTY CASH ADJ (JANUARY 2023)</t>
  </si>
  <si>
    <t>PETTY CASH ADJ JAN23 PETTY CASH ADJ (JANUARY 2023)</t>
  </si>
  <si>
    <t>(JE) ADJ CASH DRAWER (FEBRUARY 2023)</t>
  </si>
  <si>
    <t>ADJ CASH DRAWER ADJ CASH DRAWER (FEBRUARY 2023)</t>
  </si>
  <si>
    <t>(JE) REMC DAMAGE REIMB (FARNSLEY KNOB) - CK #45663</t>
  </si>
  <si>
    <t>REMC DAMAGE REIMB REMC DAMAGE REIMB (FARNSLEY KNOB) - CK #45663</t>
  </si>
  <si>
    <t>(JE) ADJUST PETTY CASH (MAY 2023)</t>
  </si>
  <si>
    <t>ADJ PETTY CASH MAY23 ADJUST PETTY CASH (MAY 2023)</t>
  </si>
  <si>
    <t>(JE) EMC PROJECT RECLASS TO ASSET (DECEMBER 2022)</t>
  </si>
  <si>
    <t>EMC PROJECT RECLASS EMC PROJECT RECLASS TO ASSET (DECEMBER 2022)</t>
  </si>
  <si>
    <t>(AP) PO:PENSION (JULY 2022)/FRANKLIN TEMPLETON</t>
  </si>
  <si>
    <t>FRANKTEMP EFT PENSION (JULY 2022)/EFT PENSION (JULY 2022)</t>
  </si>
  <si>
    <t>(AP) PO:PENSION (AUG 2022)/FRANKLIN TEMPLETON</t>
  </si>
  <si>
    <t>FRANKTEMP EFT PENSION (AUGUST 2022)/EFT PENSION (AUGUST 2022)</t>
  </si>
  <si>
    <t>(AP) PO:PENSION (SEPT 2022)/FRANKLIN TEMPLETON</t>
  </si>
  <si>
    <t>FRANKTEMP EFT PENSION (SEPTEMBER 2022)/EFT PENSION (SEPTEMBER 2022)</t>
  </si>
  <si>
    <t>(AP) PO:PENSION (OCT 2022)/FRANKLIN TEMPLETON</t>
  </si>
  <si>
    <t>FRANKTEMP EFT PENSION (OCTOBER 2022)/EFT PENSION (OCTOBER 2022)</t>
  </si>
  <si>
    <t>(AP) PO:PENSION (NOV 2022)/FRANKLIN TEMPLETON</t>
  </si>
  <si>
    <t>FRANKTEMP EFT PENSION (NOVEMBER 2022)/EFT PENSION (NOVEMBER 2022)</t>
  </si>
  <si>
    <t>(JE) PENSION ACCRUAL (DECEMBER 2022)</t>
  </si>
  <si>
    <t>WAGE ACCRUAL (DEC22) PENSION ACCRUAL (DECEMBER 2022)</t>
  </si>
  <si>
    <t>(AP) PO:PENSION (DEC 2022)/FRANKLIN TEMPLETON</t>
  </si>
  <si>
    <t>FRANKTEMP EFT PENSION (DECEMBER 2022)/EFT PENSION (DECEMBER 2022)</t>
  </si>
  <si>
    <t>(AP) PO:PENSION (JAN 2023)/FRANKLIN TEMPLETON</t>
  </si>
  <si>
    <t>FRANKTEMP EFT PENSION (JANUARY 2023)/EFT PENSION (JANUARY 2023)</t>
  </si>
  <si>
    <t>(AP) PO:PENSION (FEB 2023)/FRANKLIN TEMPLETON</t>
  </si>
  <si>
    <t>FRANKTEMP EFT PENSION (FEBRUARY 2023)/EFT PENSION (FEBRUARY 2023)</t>
  </si>
  <si>
    <t>(AP) PO:PENSION (MAR 2023)/FRANKLIN TEMPLETON</t>
  </si>
  <si>
    <t>FRANKTEMP EFT PENSION (MARCH 2023)/EFT PENSION (MARCH 2023)</t>
  </si>
  <si>
    <t>(AP) PO:PENSION (APRIL 2023)/FRANKLIN TEMPLETON</t>
  </si>
  <si>
    <t>FRANKTEMP EFT PENSION (APRIL 2023)/EFT PENSION (APRIL 2023)</t>
  </si>
  <si>
    <t>(AP) PO:PENSION (MAY 2023)/FRANKLIN TEMPLETON</t>
  </si>
  <si>
    <t>FRANKTEMP EFT PENSION (MAY 2023)/EFT PENSION (MAY 2023)</t>
  </si>
  <si>
    <t>(AP) PO:PENSION (JUNE 2023)/FRANKLIN TEMPLETON</t>
  </si>
  <si>
    <t>FRANKTEMP EFT PENSION (JUNE 2023)/EFT PENSION (JUNE 2023)</t>
  </si>
  <si>
    <t>(AP) PO:HSA CONTRIB (JULY22)/HEALTHEQUITY</t>
  </si>
  <si>
    <t>HEALTHEQUI EFT EMPLOYER HSA CONTRIBUTION (JULY 2022)/EFT EMPLOYER HSA CONTRIBTION (JULY 2022)</t>
  </si>
  <si>
    <t>(AP) PO:HSA CONTRIB (AUG22)/HEALTHEQUITY</t>
  </si>
  <si>
    <t>HEALTHEQUI EFT EMPLOYER HSA CONTRIBUTION (AUGUST 2022)/EFT EMPLOYER HSA CONTRIBUTION (AUGUST 2022)</t>
  </si>
  <si>
    <t>(AP) PO:HSA CONTRIB (SEPT22)/HEALTHEQUITY</t>
  </si>
  <si>
    <t>HEALTHEQUI EFT EMPLOYER HSA CONTRIBUTION (SEPTEMBER 2022))/EFT EMPLOYER HSA CONTRIBTION (SEPT 2022)</t>
  </si>
  <si>
    <t>(AP) PO:HSA CONTRIB (OCT22)/HEALTHEQUITY</t>
  </si>
  <si>
    <t>HEALTHEQUI EFT EMPLOYER HSA CONTRIBUTION (OCTOBER 2022)/EFT EMPLOYER HSA CONTRIBTION (OCTOBER 2022)</t>
  </si>
  <si>
    <t>(AP) PO:HSA CONTRIB (NOV22)/HEALTHEQUITY</t>
  </si>
  <si>
    <t>HEALTHEQUI EFT EMPLOYER HSA CONTRIBUTION (NOVEMBER 2022)/EFT EMPLOYER HSA CONTRIBTION (NOVEMBER 2022)</t>
  </si>
  <si>
    <t>(AP) PO:HSA CONTRIB (DEC22)/HEALTHEQUITY</t>
  </si>
  <si>
    <t>HEALTHEQUI EFT EMPLOYER HSA CONTRIBUTION (DECEMBER 2022)/EFT EMPLOYER HSA CONTRIBTION (DECEMBER 2022)</t>
  </si>
  <si>
    <t>(AP) PO:HSA CONTRIB (JAN23)/HEALTHEQUITY</t>
  </si>
  <si>
    <t>HEALTHEQUI EFT EMPLOYER HSA CONTRIBUTION (JANUARY 2023)/EFT EMPLOYER HSA CONTRIBTION (JANUARY 2023)</t>
  </si>
  <si>
    <t>(AP) PO:HSA CONTRIB (FEB23)/HEALTHEQUITY</t>
  </si>
  <si>
    <t>HEALTHEQUI EFT EMPLOYER HSA CONTRIBUTION (FEBRUARY 2023)/EFT EMPLOYER HSA CONTRIB (FEBRUARY 2023)</t>
  </si>
  <si>
    <t>(AP) PO:HSA CONTRIB (MAR23)/HEALTHEQUITY</t>
  </si>
  <si>
    <t>HEALTHEQUI EFT EMPLOYER HSA CONTRIBUTION (MARCH 2023)/EFT EMPLOYER HSA CONTRIBTION (MARCH 2023)</t>
  </si>
  <si>
    <t>(AP) PO:HSA CONTRIB (APR23)/HEALTHEQUITY</t>
  </si>
  <si>
    <t>HEALTHEQUI EFT EMPLOYER HSA CONTRIBUTION (APRIL 2023)/EFT EMPLOYER HSA CONTRIBTION (APRIL 2023)</t>
  </si>
  <si>
    <t>(AP) PO:HSA CONTRIB (MAY23)/HEALTHEQUITY</t>
  </si>
  <si>
    <t>HEALTHEQUI EFT EMPLOYER HSA CONTRIBUTION (MAY 2023)/EFT EMPLOYER HSA CONTRIB (MAY 2023)</t>
  </si>
  <si>
    <t>(AP) PO:HSA CONTRIB (JUNE23)/HEALTHEQUITY</t>
  </si>
  <si>
    <t>HEALTHEQUI EFT EMPLOYER HSA CONTRIBUTION (JUNE 2023)/EFT EMPLOYER HSA CONTRIBTION (JUNE 2023)</t>
  </si>
  <si>
    <t>(JE) HARRISON REMC CAPITAL CREDITS REFUND CK #7150776</t>
  </si>
  <si>
    <t>HARRISON REMC REFUND HARRISON REMC CAPITAL CREDITS REFUND CK #7150776</t>
  </si>
  <si>
    <t>(JE) RECLASS REMC POLE MOVE OUT OF EXPENSE</t>
  </si>
  <si>
    <t>RECLASS REMC POLE RECLASS REMC POLE MOVE OUT OF EXPENSE</t>
  </si>
  <si>
    <t>(AP) PO:PROJ #608-13871-22/HARRISON CO REMC</t>
  </si>
  <si>
    <t>0002 PROJECT #608-13871-22/MOVE UTILITY POLES FOR FRANK OTT TANK PROJECT</t>
  </si>
  <si>
    <t>(AP) PO:ELECTRIC (JULY 2022)/HARRISON CO REMC</t>
  </si>
  <si>
    <t>0002 341319000-JULY 2022/ELECTRIC (JULY 2022)</t>
  </si>
  <si>
    <t>(AP) PO:ELECTRIC (AUG 2022)/HARRISON CO REMC</t>
  </si>
  <si>
    <t>0002 341319000-AUGUST 2022/ELECTRIC (AUGUST 2022)</t>
  </si>
  <si>
    <t>(AP) PO:ELECTRIC (SEPT 2022)/HARRISON CO REMC</t>
  </si>
  <si>
    <t>0002 341319000-SEPTEMBER 2022/ELECTRIC (SEPTEMBER 2022)</t>
  </si>
  <si>
    <t>(AP) PO:ELECTRIC (OCT 2022)/HARRISON CO REMC</t>
  </si>
  <si>
    <t>0002 341319000-OCTOBER 2022/ELECTRIC (OCTOBER 2022)</t>
  </si>
  <si>
    <t>(AP) PO:ELECTRIC (NOV 2022)/HARRISON CO REMC</t>
  </si>
  <si>
    <t>0002 341319000-NOVEMBER 2022/ELECTRIC (NOVEMBER 2022)</t>
  </si>
  <si>
    <t>(AP) PO:ELECTRIC (DEC 2022)/HARRISON CO REMC</t>
  </si>
  <si>
    <t>0002 341319000-DECEMBER 2022/ELECTRIC (DECEMBER 2022)</t>
  </si>
  <si>
    <t>(AP) PO:ELECTRIC (JAN 2023)/HARRISON CO REMC</t>
  </si>
  <si>
    <t>0002 341319000-JANUARY 2023/ELECTRIC (JANUARY 2023)</t>
  </si>
  <si>
    <t>(AP) PO:ELECTRIC (FEB 2023)/HARRISON CO REMC</t>
  </si>
  <si>
    <t>0002 341319000-FEBRUARY 2023/ELECTRIC (FEBRUARY 2023)</t>
  </si>
  <si>
    <t>(AP) PO:ELECTRIC (MAR 2023)/HARRISON CO REMC</t>
  </si>
  <si>
    <t>0002 341319000-MARCH 2023/ELECTRIC (MARCH 2023)</t>
  </si>
  <si>
    <t>(AP) PO:ELECTRIC (APR 2023)/HARRISON CO REMC</t>
  </si>
  <si>
    <t>0002 341319000-APRIL 2023/ELECTRIC (APRIL 2023)</t>
  </si>
  <si>
    <t>(AP) PO:ELECTRIC (MAY 2023)/HARRISON CO REMC</t>
  </si>
  <si>
    <t>0002 341319000-MAY 2023/ELECTRIC (MAY 2023)</t>
  </si>
  <si>
    <t>(AP) PO:ELECTRIC (JUNE 2023)/HARRISON CO REMC</t>
  </si>
  <si>
    <t>0002 341319000-JUNE 2023/ELECTRIC (JUNE 2023)</t>
  </si>
  <si>
    <t>(AP) PO:OAKS RD BOOSTER /DUKE ENERGY/CINERGY</t>
  </si>
  <si>
    <t>0013 9101-2007-9628 (JULY 2022)/OAKS RD BOOSTER ELECTRIC (JULY 2022)</t>
  </si>
  <si>
    <t>(AP) PO:OFFICE ELECTRIC/DUKE ENERGY/CINERGY</t>
  </si>
  <si>
    <t>0013 9101-2007-9727 (JULY 2022)/OFFICE ELECTRIC (JULY 2022)</t>
  </si>
  <si>
    <t>(AP) PO:E-GALENA BOOSTER/DUKE ENERGY/CINERGY</t>
  </si>
  <si>
    <t>0013 9101-2007-9678 (JULY 2022)/E-GALENA EMERGENCY BOOSTER ELECTRIC</t>
  </si>
  <si>
    <t>0013 9101-2007-9628 (AUGUST 2022)/OAKS RD BOOSTER ELECTRIC (AUG 2022)</t>
  </si>
  <si>
    <t>0013 9101-2007-9678 (AUGUST 2022)/E-GALENA EMERGENCY BOOSTER ELECTRIC (AUG 2022)</t>
  </si>
  <si>
    <t>0013 9101-2007-9727 (AUGUST 2022)/OFFICE ELECTRIC (AUGUST 2022)</t>
  </si>
  <si>
    <t>(AP) PO:OAKS RD BOOSTER/DUKE ENERGY/CINERGY</t>
  </si>
  <si>
    <t>0013 9101-2007-9628 (SEPTEMBER 2022)/OAKS RD BOOSTER ELECTRIC (SEPT 2022)</t>
  </si>
  <si>
    <t>0013 9101-2007-9678 (SEPTEMBER 2022)/E-GALENA EMERGENCY BOOSTER ELECTRIC (SEPT 2022)</t>
  </si>
  <si>
    <t>0013 9101-2007-9727 (SEPTEMBER 2022)/OFFICE ELECTRIC (SEPTEMBER 2022)</t>
  </si>
  <si>
    <t>(AP) PO:ELECTRIC (OCT 2022)/DUKE ENERGY/CINERGY</t>
  </si>
  <si>
    <t>0013 9101-2007-9727 (OCTOBER 2022)/ELECTRIC (OFFICE) - OCTOBER 2022</t>
  </si>
  <si>
    <t>0013 9101-2007-9678 (OCTOBER 2022)/E-GALENA EMERGENCY BOOSTER ELECTRIC (OCT 2022)</t>
  </si>
  <si>
    <t>0013 9101-2007-9628 (OCTOBER 2022)/OAKS RD BOOSTER ELECTRIC (OCT 2022)</t>
  </si>
  <si>
    <t>(AP) PO:ELECTRIC (NOV 2022)/DUKE ENERGY/CINERGY</t>
  </si>
  <si>
    <t>0013 9101-2007-9727 (NOVEMBER 2022)/ELECTRIC (OFFICE) - NOVEMBER 2022</t>
  </si>
  <si>
    <t>0013 9101-2007-9628 (NOVEMBER 2022)/OAKS RD BOOSTER ELECTRIC (NOV 2022)</t>
  </si>
  <si>
    <t>0013 9101-2007-9678 (NOVEMBER 2022)/ELECTRIC (EDW GALENA BOOSTER) - NOV 2022</t>
  </si>
  <si>
    <t>0013 9101-2007-9727 (ESTIMATE DECEMBER 2022)/OFFICE ELECTRIC ESTIMATE (DECEMBER 2022)</t>
  </si>
  <si>
    <t>0013 9101-2007-9628 (DECEMBER 2022)/OAKS RD BOOSTER ELECTRIC (DEC 2022)</t>
  </si>
  <si>
    <t>0013 9101-2007-9678 (DECEMBER 2022)/ELECTRIC (EDW GALENA BOOSTER) - DEC 2022</t>
  </si>
  <si>
    <t>0013 9101-2007-9727 (ESTIMATE JANUARY 2023)/OFFICE ELECTRIC ESTIMATE (JANUARY 2023)</t>
  </si>
  <si>
    <t>0013 9101-2007-9678 (JANUARY 2023)/E-GALENA EMERGENCY BOOSTER ELECTRIC (JAN 2023)</t>
  </si>
  <si>
    <t>0013 9101-2007-9628 (JANUARY 2023)/OAKS RD BOOSTER ELECTRIC (JAN 2023)</t>
  </si>
  <si>
    <t>(AP) PO:ELECRIC (FEB 2023)/DUKE ENERGY/CINERGY</t>
  </si>
  <si>
    <t>0013 9101-2007-9727 (ESTIMATE FEBRUARY 2023)/ELECTRIC (OFFICE) - FEBRUARY 2023</t>
  </si>
  <si>
    <t>0013 9101-2007-9678 (FEBRUARY 2023)/E-GALENA EMERGENCY BOOSTER ELECTRIC (FEB 2023)</t>
  </si>
  <si>
    <t>0013 9101-2007-9628 (FEBRUARY 2023)/OAKS RD BOOSTER ELECTRIC (FEB 2023)</t>
  </si>
  <si>
    <t>0013 9101-2007-9727 (ESTIMATE MARCH 2023)/OFFICE ELECTRIC ESTIMATE (MARCH 2023)</t>
  </si>
  <si>
    <t>0013 9101-2007-9678 (MARCH 2023)/E-GALENA EMERGENCY BOOSTER ELECTRIC (MARCH 2023)</t>
  </si>
  <si>
    <t>0013 9101-2007-9628 (MARCH 2023)/OAKS RD BOOSTER ELECTRIC (MARCH 2023)</t>
  </si>
  <si>
    <t>0013 9101-2007-9727 (ESTIMATE APRIL 2023)/OFFICE ELECTRIC ESTIMATE (APRIL 2023)</t>
  </si>
  <si>
    <t>0013 9101-2007-9678 (APRIL 2023)/E-GALENA EMERGENCY BOOSTER ELECTRIC (APR 2023)</t>
  </si>
  <si>
    <t>0013 9101-2007-9628 (APRIL 2023)/OAKS RD BOOSTER ELECTRIC (APRIL 2023)</t>
  </si>
  <si>
    <t>0013 9101-2007-9727 (ESTIMATE MAY 2023)/OFFICE ELECTRIC ESTIMATE (MAY 2023)</t>
  </si>
  <si>
    <t>0013 9101-2007-9628 (MAY 2023)/OAKS RD BOOSTER ELECTRIC (MAY 2023)</t>
  </si>
  <si>
    <t>0013 9101-2007-9678 (MAY 2023)/E-GALENA EMERGENCY BOOSTER ELECTRIC (MAY 2023)</t>
  </si>
  <si>
    <t>0013 9101-2007-9727 (ESTIMATE JUNE 2023)/OFFICE ELECTRIC ESTIMATE (JUNE 2023)</t>
  </si>
  <si>
    <t>0013 9101-2007-9678 (JUNE 2023)/E-GALENA EMERGENCY BOOSTER ELECTRIC (JUNE 2023)</t>
  </si>
  <si>
    <t>0013 9101-2007-9628 (JUNE 2023)/OAKS RD BOOSTER ELECTRIC (JUNE 2023)</t>
  </si>
  <si>
    <t>(AP) PO:WATER (JULY 2022)/RAMSEY WATER COMPANY</t>
  </si>
  <si>
    <t>1044 106420 (JULY 2022)/WATER (JULY 2022)</t>
  </si>
  <si>
    <t>(AP) PO:WATER (AUG 2022)/RAMSEY WATER COMPANY</t>
  </si>
  <si>
    <t>1044 106420 (AUGUST 2022)/WATER (AUGUST 2022) - 10,000 GALLONS</t>
  </si>
  <si>
    <t>(AP) PO:WATER (SEPT 2022)/RAMSEY WATER COMPANY</t>
  </si>
  <si>
    <t>1044 106420 (SEPTEMBER 2022)/WATER (SEPTEMBER 2022) - 1,000 GALLONS</t>
  </si>
  <si>
    <t>(AP) PO:WATER (OCT 2022)/RAMSEY WATER COMPANY</t>
  </si>
  <si>
    <t>1044 106420 (OCTOBER 2022)/WATER (OCTOBER 2022)</t>
  </si>
  <si>
    <t>(AP) PO:WATER (NOV 2022)/RAMSEY WATER COMPANY</t>
  </si>
  <si>
    <t>1044 106420 (NOVEMBER 2022)/WATER (NOVEMBER 2022)</t>
  </si>
  <si>
    <t>(AP) PO:WATER (DEC 2022)/RAMSEY WATER COMPANY</t>
  </si>
  <si>
    <t>1044 106420 (DECEMBER 2022)/WATER (DECEMBER 2022)</t>
  </si>
  <si>
    <t>(AP) PO:WATER (JAN 2023)/RAMSEY WATER COMPANY</t>
  </si>
  <si>
    <t>1044 106420 (JANUARY 2023)/WATER (JANUARY 2023)</t>
  </si>
  <si>
    <t>(AP) PO:WATER (FEB 2023)/RAMSEY WATER COMPANY</t>
  </si>
  <si>
    <t>1044 106420 (FEBRUARY 2023)/WATER (FEBRUARY 2023)</t>
  </si>
  <si>
    <t>(AP) PO:WATER (MARCH 2023) /RAMSEY WATER COMPANY</t>
  </si>
  <si>
    <t>1044 106420 (MARCH 2023)/WATER (MARCH 2023)</t>
  </si>
  <si>
    <t>(AP) PO:WATER (APR 2023)/RAMSEY WATER COMPANY</t>
  </si>
  <si>
    <t>1044 106420 (APRIL 2023)/WATER (APRIL 2023)</t>
  </si>
  <si>
    <t>(AP) PO:WATER (MAY 2023)/RAMSEY WATER COMPANY</t>
  </si>
  <si>
    <t>1044 106420 (MAY 2023)/EMERGENCY WATER HOOK UP (MAY 2023)</t>
  </si>
  <si>
    <t>(AP) PO:WATER (JUNE 2023)/RAMSEY WATER COMPANY</t>
  </si>
  <si>
    <t>1044 106420 (JUNE 2023)/WATER (JUNE 2023)</t>
  </si>
  <si>
    <t>(AP) PO:PROPANE (SHOP)/MFA OIL COMPANY</t>
  </si>
  <si>
    <t>MFAPROPANE 1361441/PROPANE) - SHOP (54.2 GALLONS) - 07/12/2022</t>
  </si>
  <si>
    <t>(AP) PO:PROPANE (OFFICE)/MFA OIL COMPANY</t>
  </si>
  <si>
    <t>MFAPROPANE 1362162/PROPANE (OFFICE) - 198.0 GALLONS (12/16/2022)</t>
  </si>
  <si>
    <t>MFAPROPANE 1362360/PROPANE (SHOP) - 207.6 GALLONS (01/05/2023)</t>
  </si>
  <si>
    <t>MFAPROPANE 1362623/PROPANE (OFFICE) - 336.6 GALLONS (02/03/2023)</t>
  </si>
  <si>
    <t>MFAPROPANE 1281107/PROPANE (OFFICE) - 253.9 GALLONS (04.27.2023)</t>
  </si>
  <si>
    <t>(AP) PO:22.236.01/Brenntag Mid South Inc</t>
  </si>
  <si>
    <t>0000007 BMS225306/CHLORINE CYLINDERS (10)</t>
  </si>
  <si>
    <t>(AP) PO:22.256.03/Brenntag Mid South Inc</t>
  </si>
  <si>
    <t>0000007 BMS244720/CHLORINE CYLINDERS (11)</t>
  </si>
  <si>
    <t>(AP) PO:22.305.01/Brenntag Mid South Inc</t>
  </si>
  <si>
    <t>0000007 BMS276137/CHLORINE CYLINDERS (10)</t>
  </si>
  <si>
    <t>(AP) PO:22.355.01/Brenntag Mid South Inc</t>
  </si>
  <si>
    <t>0000007 BMS315038/CHLORINE CYLINDERS (10)</t>
  </si>
  <si>
    <t>(AP) PO:23.054.01/Brenntag Mid South Inc</t>
  </si>
  <si>
    <t>0000007 BMS355781/CHLORINE CYLINDERS (10)</t>
  </si>
  <si>
    <t>(AP) *PO:23.122.01/Brenntag Mid South Inc</t>
  </si>
  <si>
    <t>VOID*0000007 BMS409128/CHLORINE CYLINDERS (11)</t>
  </si>
  <si>
    <t>RVRS*0000007 BMS409128/CHLORINE CYLINDERS (11)</t>
  </si>
  <si>
    <t>(AP) PO:23.122.01/Brenntag Mid South Inc</t>
  </si>
  <si>
    <t>0000007 BMS409128/CHLORINE CYLINDERS (10)</t>
  </si>
  <si>
    <t>(AP) PO:23.174.01/Brenntag Mid South Inc</t>
  </si>
  <si>
    <t>0000007 BMS448382/CHLORINE CYLINDERS (8)</t>
  </si>
  <si>
    <t>(AP) PO:22.192.02/Environmental Management &amp; Developmen</t>
  </si>
  <si>
    <t>ENVIRONMEN 20880/55 GALLON FLUORO ACID (3 DRUMS)</t>
  </si>
  <si>
    <t>(AP) PO:22.234.02/Environmental Management &amp; Developmen</t>
  </si>
  <si>
    <t>ENVIRONMEN 21001/PHOSPHATE (24)/FLUORO ACID (4)</t>
  </si>
  <si>
    <t>(AP) PO:22.299.01/Environmental Management &amp; Developmen</t>
  </si>
  <si>
    <t>ENVIRONMEN 21156/PHOSPHATE (24)/FLUORO ACID (4)</t>
  </si>
  <si>
    <t>(AP) PO:22.361.01/Environmental Management &amp; Developmen</t>
  </si>
  <si>
    <t>ENVIRONMEN 21299/PHOSPHATE (24)/FLUORO ACID (4)</t>
  </si>
  <si>
    <t>(AP) PO:23.065.01/Environmental Management &amp; Developmen</t>
  </si>
  <si>
    <t>ENVIRONMEN 21491/PHOSPHATE (24)/FLUORO ACID (3)</t>
  </si>
  <si>
    <t>(AP) PO:23.128.02/Environmental Management &amp; Developmen</t>
  </si>
  <si>
    <t>ENVIRONMEN 21877/PHOSPHATE (24)/FLUORO ACID (3)</t>
  </si>
  <si>
    <t>(AP) PO:23.174.02/Environmental Management &amp; Developmen</t>
  </si>
  <si>
    <t>ENVIRONMEN 21995/PHOSPHATE (20)/FLUORO ACID (4)</t>
  </si>
  <si>
    <t>(AP) PO:23.062.01/Brenntag Mid South Inc</t>
  </si>
  <si>
    <t>0000007 BMS363245/CHLORINE CYLINDERS (10)</t>
  </si>
  <si>
    <t>(AP) PO:CYLINDER RETURNS 10/Brenntag Mid South Inc</t>
  </si>
  <si>
    <t>0000007 CM-BMS408937/CYLINDER RETURNS (10)</t>
  </si>
  <si>
    <t>(JE) RECLASS BRENNTAG CYLINER RETURNS (WRONG ACCT)</t>
  </si>
  <si>
    <t>RECLASS BRENNTAG CM RECLASS BRENNTAG CYLINDER RETURNS (WRONG ACCT)</t>
  </si>
  <si>
    <t>(AP) PO:22.214.01/HACH CO</t>
  </si>
  <si>
    <t>0100 13175671/CHEMICAL TESTING SUPPLIES 08.03.2022</t>
  </si>
  <si>
    <t>0100 13177985/CHEMICAL TESTING SUPPLIES 08.04.2022</t>
  </si>
  <si>
    <t>0100 13181920/CHEMICAL TESTING SUPPLIES 08.08.2022</t>
  </si>
  <si>
    <t>(AP) PO:22.238.01/LIVING WATERS CO.</t>
  </si>
  <si>
    <t>0103 91017/CHEMICAL TESTING SUPPLIES 09.07.2022</t>
  </si>
  <si>
    <t>(AP) PO:22.280.02/HACH CO</t>
  </si>
  <si>
    <t>0100 13285059/PLANT CHEMICAL TESTING SUPPLIES 10.13.2022</t>
  </si>
  <si>
    <t>0100 13307227/CHEMICAL TESTING SUPPLIES 10.26.2022</t>
  </si>
  <si>
    <t>0100 13306238/CHEMICAL TESTING SUPPLIES 10.26.2022</t>
  </si>
  <si>
    <t>(AP) PO:22.237.03/HACH CO</t>
  </si>
  <si>
    <t>0100 13363620/CHEMICAL TESTING SUPPLIES 12.01.2022</t>
  </si>
  <si>
    <t>0100 13373273/CHEMICAL TESTING SUPPLIES 12.07.2022</t>
  </si>
  <si>
    <t>(AP) PO:23.027.01/HACH CO</t>
  </si>
  <si>
    <t>0100 13457180/CHEMICAL TESTING SUPPLIES 02.07.2023</t>
  </si>
  <si>
    <t>0100 13459531/CHEMICAL TESTING SUPPLIES 02.09.2023</t>
  </si>
  <si>
    <t>(AP) PO:23.080.01/HACH CO</t>
  </si>
  <si>
    <t>0100 13524814/CHEMICAL TESTING SUPPLIES 04.03.2023</t>
  </si>
  <si>
    <t>(AP) PO:23.124.02/LIVING WATERS CO.</t>
  </si>
  <si>
    <t>0103 91850/ELECTROLYTES &amp; MEMBRANES</t>
  </si>
  <si>
    <t>(AP) PO:23.124.01/HACH CO</t>
  </si>
  <si>
    <t>0100 13599709/CHEMICAL TESTING SUPPLIES 05.26.2023</t>
  </si>
  <si>
    <t>(AP) PO:22.178.03/ECKART SUPPLY</t>
  </si>
  <si>
    <t>0029 CM-S100643171-002/EXCHANGED PIPE</t>
  </si>
  <si>
    <t>(JE) RECLASS NON-INVENTORY ITEM TO EXPENSE (WALLER'S)</t>
  </si>
  <si>
    <t>RECLASS NON-INV ITEM RECLASS NON-INVENTORY ITEM TO EXPENSE (WALLER'S)</t>
  </si>
  <si>
    <t>(AP) PO:22.196.01/Tractor Supply</t>
  </si>
  <si>
    <t>0722 6035301103266605-JULY 2022/WEED KILLER/GLYPHOSPHATE</t>
  </si>
  <si>
    <t>(JE) METER SETS (JULY 2022)</t>
  </si>
  <si>
    <t>METER SETS (JULY 22) METER SETS (JULY 2022)</t>
  </si>
  <si>
    <t>(AP) PO:SUPPLIES/PVC CUTTER/MISTER HARDWARE</t>
  </si>
  <si>
    <t>0052 15409 (JULY 2022)/SUPPLIES &amp; PVC PIPE CUTTER</t>
  </si>
  <si>
    <t>(AP) PO:22.207.01/DAVIS CRUSHED STONE &amp; LIME</t>
  </si>
  <si>
    <t>0221 15959/#63 CRUSHED STONE (40.75 TONS) - 07.26.2022</t>
  </si>
  <si>
    <t>(JE) ADJUST INVENTORY (JULY 2022)</t>
  </si>
  <si>
    <t>ADJ INVENTORY JUL22 ADJUST INVENTORY (JULY 2022)</t>
  </si>
  <si>
    <t>(AP) PO:22.203.02/WALLERS METER, INC.</t>
  </si>
  <si>
    <t>0042 167148/BLUE FLAGS (SUPPLIES)</t>
  </si>
  <si>
    <t>(JE) METER SETS (AUGUST 2022)</t>
  </si>
  <si>
    <t>METER SETS (AUG 22) METER SETS (AUGUST 2022)</t>
  </si>
  <si>
    <t>(AP) PO:SHOP TOOLS/MISC SUPP/MISTER HARDWARE</t>
  </si>
  <si>
    <t>0052 15409 (AUGUST 2022)/SHOP TOOLS/PLANT EXP/MISC SUPPLIES</t>
  </si>
  <si>
    <t>(JE) ADJUST INVENTORY (AUGUST 2022)</t>
  </si>
  <si>
    <t>ADJ INVENTORY AUG22 ADJUST INVENTORY (AUGUST 2022)</t>
  </si>
  <si>
    <t>(AP) PO:22.249.01/ECKART SUPPLY</t>
  </si>
  <si>
    <t>0029 S100678700.001/CASING PIPE (1-1/4" X 200 FT &amp; 1/2" X 100 FT)</t>
  </si>
  <si>
    <t>(AP) PO:22.229.02/WALLERS METER, INC.</t>
  </si>
  <si>
    <t>0042 167402/BLUE MARKING FLAGS (500)</t>
  </si>
  <si>
    <t>(AP) PO:22.256.02/CORE &amp; MAIN</t>
  </si>
  <si>
    <t>77 R576085/BLUE PAINT (36)</t>
  </si>
  <si>
    <t>(JE) METER SETS (SEPTEMBER 2022)</t>
  </si>
  <si>
    <t>METER SETS (SEPT22) METER SETS (SEPTEMBER 2022)</t>
  </si>
  <si>
    <t>(AP) PO:TOOLS #29/GRASS SEED/MISTER HARDWARE</t>
  </si>
  <si>
    <t>0052 15409 (SEPTEMBER 2022)/TOOLS #29/GRASS SEED/MISC SUPPLIES</t>
  </si>
  <si>
    <t>(JE) ADJUST INVENTORY (SEPTEMBER 2022)</t>
  </si>
  <si>
    <t>ADJ INVENTORY SEPT22 ADJUST INVENTORY (SEPTEMBER 2022)</t>
  </si>
  <si>
    <t>(AP) PO:22.282.02/Barks Welding Supplies &amp; Steel</t>
  </si>
  <si>
    <t>BARKS 44887/OXYGEN &amp; ACETYLENE 10.11.2022</t>
  </si>
  <si>
    <t>(AP) PO:22.291.03/CORE &amp; MAIN</t>
  </si>
  <si>
    <t>77 R798259/COPPERHEAD WIRE CONNECTORS (20)</t>
  </si>
  <si>
    <t>77 R789673/REPLACE SADDLE BORROWED FROM WATSON WATER</t>
  </si>
  <si>
    <t>(JE) METER SETS (OCTOBER 2022)</t>
  </si>
  <si>
    <t>METER SETS (OCT22) METER SETS (OCTOBER 2022)</t>
  </si>
  <si>
    <t>(AP) PO:MISC SUPPLIES/SEED/MISTER HARDWARE</t>
  </si>
  <si>
    <t>0052 15409 (OCTOBER 2022)/MISC SUPPLIES/GRASS SEED</t>
  </si>
  <si>
    <t>(JE) ADJUST INVENTORY (OCTOBER 2022)</t>
  </si>
  <si>
    <t>ADJ INV (OCT2022) ADJUST INVENTORY (OCTOBER 2022)</t>
  </si>
  <si>
    <t>(AP) PO:22.315.03/CORE &amp; MAIN</t>
  </si>
  <si>
    <t>77 R937987/INVENTORY MATERIAL (CLAMPS)/NON-INVENTORY (CLAMPS)</t>
  </si>
  <si>
    <t>(AP) PO:22.327.04/Auto Zone</t>
  </si>
  <si>
    <t>AUTOZONE DEBIT AUTOZONE 11.23.2022/BRAKE FLUID</t>
  </si>
  <si>
    <t>(AP) PO:22.327.01/RURAL KING</t>
  </si>
  <si>
    <t>RURALKING DEBIT RURAL KING 11.23.2022/TRUCK MAINTENANCE SUPPLIES (SHOP)</t>
  </si>
  <si>
    <t>(JE) METER SETS (NOVEMBER 2022)</t>
  </si>
  <si>
    <t>METER SETS (NOV22) METER SETS (NOVEMBER 2022)</t>
  </si>
  <si>
    <t>(AP) PO:MISC SUPPLIES/MISTER HARDWARE</t>
  </si>
  <si>
    <t>0052 15409 (NOVEMBER 2022)/MISC SUPPLIES</t>
  </si>
  <si>
    <t>(JE) ADJUST INVENTORY (NOVEMBER 2022)</t>
  </si>
  <si>
    <t>ADJ INV (NOV22) ADJUST INVENTORY (NOVEMBER 2022)</t>
  </si>
  <si>
    <t>(JE) HYDRANT INSTALL (MT SAINT FRANCIS) - 11.04.2022</t>
  </si>
  <si>
    <t>HYDRANT INSTALL HYDRANT INSTALL (MT SAINT FRANCIS) - 11.04.2022</t>
  </si>
  <si>
    <t>(AP) PO:22.346.01/HOME DEPOT</t>
  </si>
  <si>
    <t>0524 6035322014824936-DECEMBER 2022/MOWER PAINT &amp; BOARDS</t>
  </si>
  <si>
    <t>(JE) METER SETS (DECEMBER 2022)</t>
  </si>
  <si>
    <t>METER SETS (DEC22) METER SETS (DECEMBER 2022)</t>
  </si>
  <si>
    <t>(AP) PO:SUPPLIES/MISTER HARDWARE</t>
  </si>
  <si>
    <t>0052 15409 (DECEMBER 2022)/SUPPLIES</t>
  </si>
  <si>
    <t>(JE) ADJUST INVENTORY (DECEMBER 2022)</t>
  </si>
  <si>
    <t>ADJ INV (DEC 2022) ADJUST INVENTORY (DECEMBER 2022)</t>
  </si>
  <si>
    <t>(AP) PO:FRAM MOWER FILTER/Amazon</t>
  </si>
  <si>
    <t>AMAZON DEBIT AMAZON 01.18.2023/FRAM MOWER FILTER</t>
  </si>
  <si>
    <t>(AP) PO:MOWER/GENER FILTERS/Amazon</t>
  </si>
  <si>
    <t>AMAZON DEBIT AMAZON #2 01.18.2023/MOWER FILTERS &amp; OFFICE GENERATOR FILTER</t>
  </si>
  <si>
    <t>(AP) PO:23.030.01/DAVIS CRUSHED STONE &amp; LIME</t>
  </si>
  <si>
    <t>0221 16981/#9 CRUSHED STONE (19.55 TONS) - 01.31.2023</t>
  </si>
  <si>
    <t>(AP) PO:SUPPLIES SHOP/PLANT/MISTER HARDWARE</t>
  </si>
  <si>
    <t>0052 15409 (JANUARY 2023)/SUPPLIES (WELLS/SHOP TOOLS/PLANT/MISC)</t>
  </si>
  <si>
    <t>(JE) ADJUST INVENTORY (JANUARY 2023)</t>
  </si>
  <si>
    <t>ADJ INVENTORY JAN23 ADJUST INVENTORY (JANUARY 2023)</t>
  </si>
  <si>
    <t>(JE) METER SETS (JANUARY 2023)</t>
  </si>
  <si>
    <t>METER SETS (JAN23) METER SETS (JANUARY 2023)</t>
  </si>
  <si>
    <t>(AP) PO:23.047.01/CORE &amp; MAIN</t>
  </si>
  <si>
    <t>77 S385344/BLUE MARKING PAINT (24 CANS)</t>
  </si>
  <si>
    <t>0221 17004/#63 CRUSHED STONE (19.93 TONS) - 02.01.2023</t>
  </si>
  <si>
    <t>0052 15409 (FEBRUARY 2023)/MISC SUPPLIES</t>
  </si>
  <si>
    <t>(JE) ADJUST INVENTORY (FEBRUARY 2023)</t>
  </si>
  <si>
    <t>ADJ INVENTORY FEB23 ADJUST INVENTORY (FEBRUARY 2023)</t>
  </si>
  <si>
    <t>(JE) METER SETS (FEBRUARY 2023)</t>
  </si>
  <si>
    <t>METER SETS (FEB23) METER SETS (FEBRUARY 2023)</t>
  </si>
  <si>
    <t>(AP) PO:23.052.02/WALLERS METER, INC.</t>
  </si>
  <si>
    <t>0042 169054/BLUE PRINTED FLAGS (5000)</t>
  </si>
  <si>
    <t>(AP) PO:BATTERY TESTER/Amazon</t>
  </si>
  <si>
    <t>AMAZON DEBIT AMAZON #1 03.09.2023/BATTERY TESTER</t>
  </si>
  <si>
    <t>(AP) PO:FLOOR MATS (#22)/Amazon</t>
  </si>
  <si>
    <t>AMAZON DEBIT AMAZON 03.27.2023/FLOOR MATS (TRUCK #22)</t>
  </si>
  <si>
    <t>(AP) PO:SHOP SUPPLIES/SEED/MISTER HARDWARE</t>
  </si>
  <si>
    <t>0052 15409 (MARCH 2023)/SHOP SUPPLIES/GRASS SEED/MISC</t>
  </si>
  <si>
    <t>(JE) ADJUST INVENTORY (MARCH 2023)</t>
  </si>
  <si>
    <t>ADJ INVENTORY MAR23 ADJUST INVENTORY (MARCH 2023)</t>
  </si>
  <si>
    <t>(JE) METER SETS (MARCH 2023)</t>
  </si>
  <si>
    <t>METER SETS (MARCH23) METER SETS (MARCH 2023)</t>
  </si>
  <si>
    <t>(AP) PO:CHECK VALVES/WALLERS METER, INC.</t>
  </si>
  <si>
    <t>0042 169379/CHECK VALVES (SHOP MATERIALS)</t>
  </si>
  <si>
    <t>(AP) PO:23.107.01/ECKART SUPPLY</t>
  </si>
  <si>
    <t>0029 S100795052.001/CONDUIT (HICKMAN HILL)</t>
  </si>
  <si>
    <t>(AP) PO:23.115.02/ECKART SUPPLY</t>
  </si>
  <si>
    <t>0029 S100799880.001/MATERIAL FOR SPRING MEADOW LEAK REPAIR</t>
  </si>
  <si>
    <t>0029 S100799947.001/MATERIAL FOR SPRING MEADOW LEAK REPAIR</t>
  </si>
  <si>
    <t>(AP) PO:FILTERS (TRUCKS)/Amazon</t>
  </si>
  <si>
    <t>AMAZON DEBIT AMAZON 04.28.2023 #3/FILTERS (TRUCKS/MOWERS)</t>
  </si>
  <si>
    <t>(AP) PO:MISC SUPPLIES/RAKE/MISTER HARDWARE</t>
  </si>
  <si>
    <t>0052 15409 (APRIL 2023)/MISC SUPPLIES/RAKE</t>
  </si>
  <si>
    <t>(JE) ADJUST INVENTORY (APRIL 2023)</t>
  </si>
  <si>
    <t>ADJ INVENTORY APR23 ADJUST INVENTORY (APRIL 2023)</t>
  </si>
  <si>
    <t>(JE) METER SETS (APRIL 2023)</t>
  </si>
  <si>
    <t>METER SETS (APRIL23) METER SETS (APRIL 2023)</t>
  </si>
  <si>
    <t>(AP) PO:23.123.02/CORE &amp; MAIN</t>
  </si>
  <si>
    <t>77 S798195/BLUE MARKING PAINT (31 CANS)</t>
  </si>
  <si>
    <t>(AP) PO:23.124.03/WALLERS METER, INC.</t>
  </si>
  <si>
    <t>0042 169695/INVENTORY MATERIAL (BRASS CAPS)/SUPPLIES</t>
  </si>
  <si>
    <t>(AP) PO:23.137.01/Auto Zone</t>
  </si>
  <si>
    <t>AUTOZONE DEBIT AUTO ZONE 05.17.2023/TRANSMISSION FLUID (QUART)</t>
  </si>
  <si>
    <t>(JE) ADJUST INVENTORY (MAY 2023)</t>
  </si>
  <si>
    <t>ADJ INVENTORY MAY23 ADJUST INVENTORY (MAY 2023)</t>
  </si>
  <si>
    <t>(JE) METER SETS (MAY 2023)</t>
  </si>
  <si>
    <t>METER SETS (MAY23) METER SETS (MAY 2023)</t>
  </si>
  <si>
    <t>(JE) RILEY'S EXCAVATING (DAMAGE REIMB) - CK #4627</t>
  </si>
  <si>
    <t>REIMB FOR DAMAGES RILEY'S EXCAVATING (DAMAGE REIMB) - CK #4627</t>
  </si>
  <si>
    <t>(AP) PO:23.179.01/OReilly Auto Parts</t>
  </si>
  <si>
    <t>OREIL DEBIT O'REILLY AUTO PARTS 06.28.2023/TRANSMISSION FLUID (2 QUARTS)</t>
  </si>
  <si>
    <t>(AP) PO:SHOP/PLANT SUPPLIES/MISTER HARDWARE</t>
  </si>
  <si>
    <t>0052 15409 (JUNE 2023)/SHOP SUPPLIES/TOOLS/PLANT SUPPLIES</t>
  </si>
  <si>
    <t>(JE) ADJUST INVENTORY (JUNE 2023)</t>
  </si>
  <si>
    <t>ADJ INV (JUNE 2023) ADJUST INVENTORY (JUNE 2023)</t>
  </si>
  <si>
    <t>(JE) HYDRANT INSTALL X 2 (JUNE 2023)</t>
  </si>
  <si>
    <t>HYDRANT INSTALL JUNE HYDRANT INSTALL X 2 (JUNE 2023)</t>
  </si>
  <si>
    <t>(JE) METER SETS (JUNE 2023)</t>
  </si>
  <si>
    <t>METER SETS (JUNE 23) METER SETS (JUNE 2023)</t>
  </si>
  <si>
    <t>(JE) ADJUST E MCCARTHY INVENTORY (JULY 2022)</t>
  </si>
  <si>
    <t>ADJ EMC INV JUL22 ADJUST E MCCARTHY INVENTORY (JULY 2022)</t>
  </si>
  <si>
    <t>(JE) ADJUST E MCCARTHY INVENTORY (DECEMBER 2022)</t>
  </si>
  <si>
    <t>ADJ EMC INV (DEC22) ADJUST E MCCARTHY INVENTORY (DECEMBER 2022)</t>
  </si>
  <si>
    <t>(JE) ADJUST E MCCARTHY INVENTORY (APRIL 2023)</t>
  </si>
  <si>
    <t>ADJ EMC INV APR23 ADJUST E MCCARTHY INVENTORY (APRIL 2023)</t>
  </si>
  <si>
    <t>(JE) ADJUST E MCCARTHY INVENTORY (MAY 2023)</t>
  </si>
  <si>
    <t>ADJ EMC INV MAY23 ADJUST E MCCARTHY INVENTORY (MAY 2023)</t>
  </si>
  <si>
    <t>(JE) AMORTIZE STRAW PURCHASE (JULY 2022)</t>
  </si>
  <si>
    <t>AMORT STRAW PURCHASE AMORTIZE STRAW PURCHASE (JULY 2022)</t>
  </si>
  <si>
    <t>(JE) AMORTIZE STRAW PURCHASE (AUG 2022)</t>
  </si>
  <si>
    <t>AMORT STRAW PURCHASE AMORTIZE STRAW PURCHASE (AUG 2022)</t>
  </si>
  <si>
    <t>(JE) AMORTIZE STRAW PURCHASE (SEPT 2022)</t>
  </si>
  <si>
    <t>AMORT STRAW PURCHASE AMORTIZE STRAW PURCHASE (SEPT 2022)</t>
  </si>
  <si>
    <t>(AP) PO:22.273.01/M &amp; M CONSTRUCTION MATERIALS INC.</t>
  </si>
  <si>
    <t>0731 24046/TOP SOIL (7 TONS)</t>
  </si>
  <si>
    <t>(JE) AMORTIZE STRAW PURCHASE (OCT 2022)</t>
  </si>
  <si>
    <t>AMORT STRAW PURCHASE AMORTIZE STRAW PURCHASE (OCT 2022)</t>
  </si>
  <si>
    <t>(JE) AMORTIZE STRAW PURCHASE (NOV 2022)</t>
  </si>
  <si>
    <t>AMORT STRAW PURCHASE AMORTIZE STRAW PURCHASE (NOV 2022)</t>
  </si>
  <si>
    <t>(JE) AMORTIZE STRAW PURCHASE (DEC 2022)</t>
  </si>
  <si>
    <t>AMORT STRAW PURCHASE AMORTIZE STRAW PURCHASE (DEC 2022)</t>
  </si>
  <si>
    <t>(JE) AMORTIZE STRAW PURCHASE (JANUARY 2023)</t>
  </si>
  <si>
    <t>AMORT STRAW PURCHASE AMORTIZE STRAW PURCHASE (JANUARY 2023)</t>
  </si>
  <si>
    <t>(JE) AMORTIZE STRAW PURCHASE (FEB 2023)</t>
  </si>
  <si>
    <t>AMORT STRAW PURCHASE AMORTIZE STRAW PURCHASE (FEB 2023)</t>
  </si>
  <si>
    <t>(AP) PO:PLUMBER REIMB 100470/LUANNE JENSEN</t>
  </si>
  <si>
    <t>JENSENLU PLUMBER REIMB #100470 03.23.2023/PLUMBER REIMB (METER SWAPPED WITH NEIGHBOR)</t>
  </si>
  <si>
    <t>(JE) AMORTIZE STRAW PURCHASE (MARCH 2023)</t>
  </si>
  <si>
    <t>AMORT STRAW PURCHASE AMORTIZE STRAW PURCHASE (MARCH 2023)</t>
  </si>
  <si>
    <t>(AP) PO:GRASS SEED/SHOP SUPP/MISTER HARDWARE</t>
  </si>
  <si>
    <t>0052 15409 (MAY 2023)/GRASS SEED/HITCH #26/SHOP SUPPLIES</t>
  </si>
  <si>
    <t>(JE) PETTY CASH ADJUSTMENT (JULY 2022)</t>
  </si>
  <si>
    <t>PETTY CASH ADJ JUL22 PETTY CASH ADJUSTMENT (JULY 2022)</t>
  </si>
  <si>
    <t>(JE) ADJUST PETTY CASH (AUGUST 2022)</t>
  </si>
  <si>
    <t>ADJ PETTY CASH AUG22 ADJUST PETTY CASH (AUGUST 2022)</t>
  </si>
  <si>
    <t>(AP) PO:22.290.02/Grainger</t>
  </si>
  <si>
    <t>GRAINGER 9482816403/PILLOW BLOCK BEARINGS X 2 (PLANT AERATOR FAN)</t>
  </si>
  <si>
    <t>(AP) PO:PLANT MODEM CABLE/Amazon</t>
  </si>
  <si>
    <t>AMAZON DEBIT AMAZON 10.28.2022 #2/PLANT MODEM CABLE</t>
  </si>
  <si>
    <t>(JE) FRT ON PLANT MODEM (DISCOUNT CELL) - RETURNED</t>
  </si>
  <si>
    <t>FRT ON MODEM FRT ON PLANT MODEM (DISCOUNT CELL) - RETURNED</t>
  </si>
  <si>
    <t>(AP) PO:22.320.01/ECKART SUPPLY</t>
  </si>
  <si>
    <t>0029 S100716216.001/BROAN FAN/LIGHT (PLANT)</t>
  </si>
  <si>
    <t>(AP) PO:22.299.02/LIVING WATERS CO.</t>
  </si>
  <si>
    <t>0103 91241/ANALYZER REBUILD KITS (PLANT)</t>
  </si>
  <si>
    <t>0029 S100716216.002/LAB FAUCET (PLANT)</t>
  </si>
  <si>
    <t>0029 S100716216.003/FREIGHT ON LAB FAUCET</t>
  </si>
  <si>
    <t>(AP) PO:22.361.02/ECKART SUPPLY</t>
  </si>
  <si>
    <t>0029 S100736746.001/WATER LINE REPAIR (PLANT)</t>
  </si>
  <si>
    <t>(AP) PO:REBUILD HP INJECTOR/LIVING WATERS CO.</t>
  </si>
  <si>
    <t>0103 91397/REBUILD HIGH PRESSURE INJECTOR (PLANT)</t>
  </si>
  <si>
    <t>(AP) PO:HIGH SVC PUMP/SCADA/DEQ INC</t>
  </si>
  <si>
    <t>0746 2109/HIGH SVC PUMP #2/SCADA MAINTENANCE</t>
  </si>
  <si>
    <t>(AP) PO:HIGH SVC PUMP #4/DEQ INC</t>
  </si>
  <si>
    <t>0746 2140/TROUBLESHOOT HIGH SVC PUMP #4/RELAY</t>
  </si>
  <si>
    <t>(AP) PO:RELAYS FOR PLANT/DEQ INC</t>
  </si>
  <si>
    <t>0746 6420/12 VDC COIL/10 AMP RELAYS (PLANT X 12)</t>
  </si>
  <si>
    <t>(AP) PO:23.086.01/FLOSOURCE</t>
  </si>
  <si>
    <t>FLOSOURCE 232070-00/KEYSTONE 4 WAY SOLENOID VALVE X 2 (FILTER #2)</t>
  </si>
  <si>
    <t>(AP) PO:DUSTING SPRAY (PLNT)/Amazon</t>
  </si>
  <si>
    <t>AMAZON DEBIT AMAZON 03.29.2023/DUSTING SPRAY (PLANT)</t>
  </si>
  <si>
    <t>(JE) PETTY CASH ADJUSTMENT (MARCH 2023)</t>
  </si>
  <si>
    <t>PETTY CASH ADJ MAR23 PETTY CASH ADJUSTMENT (MARCH 2023)</t>
  </si>
  <si>
    <t>FLOSOURCE 232070-01/KEYSTONE SOLENOID (FILTER #2)</t>
  </si>
  <si>
    <t>(AP) PO:23.102.01/FLOSOURCE</t>
  </si>
  <si>
    <t>FLOSOURCE 232911-00/KEYSTONE SOLENOID (BACKWASH FILTER - PLANT)</t>
  </si>
  <si>
    <t>(AP) PO:SCADA PROGRAMMING/DEQ INC</t>
  </si>
  <si>
    <t>0746 2175/SCADA PROGRAMMING (PLANT)/MT ST FRANCIS TANK</t>
  </si>
  <si>
    <t>(AP) PO:23.124.02/WALLERS METER, INC.</t>
  </si>
  <si>
    <t>0042 169696/TREATMENT PLANT - LEAK REPAIR</t>
  </si>
  <si>
    <t>(AP) PO:23.153.03/ECKART SUPPLY</t>
  </si>
  <si>
    <t>0029 S100824276.001/PIPE FITTINGS (PLANT)</t>
  </si>
  <si>
    <t>(AP) PO:23.158.01/CORE &amp; MAIN</t>
  </si>
  <si>
    <t>77 T003292/2" PJ 90 BEND (PRE-CHLORINE BLDG)</t>
  </si>
  <si>
    <t>0029 S100824750.001/PLANT FILTERS (20 X 25 X 2) X 12</t>
  </si>
  <si>
    <t>(AP) PO:"REFUNDED" STAMP/Amazon</t>
  </si>
  <si>
    <t>AMAZON DEBIT AMAZON 07.01.2022 #2/"REFUNDED" SELF-INKING STAMP</t>
  </si>
  <si>
    <t>(AP) PO:WALL CALENDAR/Amazon</t>
  </si>
  <si>
    <t>AMAZON DEBIT AMAZON 07.01.2022/WALL CALENDAR</t>
  </si>
  <si>
    <t>(AP) PO:OFFICE SECURITY/ADT COMMERCIAL LLC</t>
  </si>
  <si>
    <t>PROTECTADT 146244913/OFFICE SECURITY (AUGUST 2022)</t>
  </si>
  <si>
    <t>(AP) PO:TONER (PLANT/MAP)/OFFICE DEPOT</t>
  </si>
  <si>
    <t>0007 6011564101603479-JULY 2022/TONER (PLANT &amp; MAPPING)</t>
  </si>
  <si>
    <t>(AP) PO:SHREDDING (JUL 2022)/DOCU-CONFIDENTIAL, LLC</t>
  </si>
  <si>
    <t>DOCUCONFID 0018357/SHREDDING 07.28.2022</t>
  </si>
  <si>
    <t>PROTECTADT 146636292/OFFICE SECURITY (SEPT 2022)</t>
  </si>
  <si>
    <t>(AP) PO:MANILA/HANGING FOLDR/OFFICE DEPOT</t>
  </si>
  <si>
    <t>0007 6011564235052908-AUGUST 2022/MANILA FILE FOLDERS/HANGING FOLDERS</t>
  </si>
  <si>
    <t>(AP) PO:FLEXIBLE COPYHOLDER/Amazon</t>
  </si>
  <si>
    <t>AMAZON DEBIT AMAZON 08.22.2022/FLEXIBLE CLIP COPYHOLDER (OFFICE)</t>
  </si>
  <si>
    <t>(AP) PO:COPIER PAPER (2)/THE OFFICE SUPPLY COMPANY</t>
  </si>
  <si>
    <t>0222 342761/COPIER PAPER (2 CS)/CALCULATOR ROLL PAPER (12)</t>
  </si>
  <si>
    <t>(AP) PO:SHREDDING (AUG 2022)/DOCU-CONFIDENTIAL, LLC</t>
  </si>
  <si>
    <t>DOCUCONFID 0018594/SHREDDING 08.25.2022</t>
  </si>
  <si>
    <t>PROTECTADT 147037959/OFFICE SECURITY (OCT 2022)</t>
  </si>
  <si>
    <t>(AP) PO:TONER (3)/OFFICE DEPOT</t>
  </si>
  <si>
    <t>0007 6011564235052908-SEPTEMBER 2022/TONER (3 PRINTERS) - HP/BROTHER</t>
  </si>
  <si>
    <t>(AP) PO:QRTLY PEST CONTROL/OPC PEST SERVICES</t>
  </si>
  <si>
    <t>HOOSIER 2144924/QRTLY PEST CONTROL (SEPT 2022)</t>
  </si>
  <si>
    <t>(AP) PO:SHREDDING (SEPT 22)/DOCU-CONFIDENTIAL, LLC</t>
  </si>
  <si>
    <t>DOCUCONFID 0018825/SHREDDING 09.22.2022</t>
  </si>
  <si>
    <t>PROTECTADT 147452158/OFFICE SECURITY (NOVEMBER 2022)</t>
  </si>
  <si>
    <t>(AP) PO:OFFICE SUPLIES/Amazon</t>
  </si>
  <si>
    <t>AMAZON DEBIT AMAZON #2 10.04.2022/PEN INK REFILLS/MEDIUM BINDER CLIPS (48)</t>
  </si>
  <si>
    <t>(AP) PO:PHONE CORD/CUPS/Amazon</t>
  </si>
  <si>
    <t>AMAZON DEBIT AMAZON 10.28.2022 #3/PHONE CORD/COFFEE CUPS (SHOP)</t>
  </si>
  <si>
    <t>(AP) PO:PTOUCH TAPE (4)/Amazon</t>
  </si>
  <si>
    <t>AMAZON DEBIT AMAZON 10.28.2022/PTOUCH LABEL CARTRIDGES (4)</t>
  </si>
  <si>
    <t>(AP) PO:SHREDDING 10.20.2022/DOCU-CONFIDENTIAL, LLC</t>
  </si>
  <si>
    <t>DOCUCONFID 0019485/SHREDDING 10.20.2022</t>
  </si>
  <si>
    <t>PROTECTADT 147867866/OFFICE SECURITY (DECEMBER 2022)</t>
  </si>
  <si>
    <t>(AP) PO:TONER/XMAS PARTY/Amazon</t>
  </si>
  <si>
    <t>AMAZON DEBIT AMAZON 11.16.2022/COFFEE CUPS/BROTHER TONER/CUPCAKE STAND/LANTERNS</t>
  </si>
  <si>
    <t>0222 342956/COPIER PAPER (2 CS)/TIME CARDS (250)</t>
  </si>
  <si>
    <t>(AP) PO:SHREDDING (NOV 2022)/DOCU-CONFIDENTIAL, LLC</t>
  </si>
  <si>
    <t>DOCUCONFID 0019709/SHREDDING 11.17.2022</t>
  </si>
  <si>
    <t>PROTECTADT 148282411/OFFICE SECURITY (JANUARY 2023)</t>
  </si>
  <si>
    <t>(AP) PO:TOILET PAPER/CUPS/MEIJER</t>
  </si>
  <si>
    <t>MEIJER DEBIT MEIJER 12.04.2022/TOILET PAPER/CUPS</t>
  </si>
  <si>
    <t>(JE) RECLASS OFFICE DEPOT RECEIVABLE TO EXPENSE</t>
  </si>
  <si>
    <t>RECLASS OFFICE DEPOT RECLASS OFFICE DEPOT RECEIVABLE TO EXPENSE</t>
  </si>
  <si>
    <t>(AP) PO:OFFICE SUPPLIES/OFFICE DEPOT</t>
  </si>
  <si>
    <t>0007 6011564235052908-DECEMBER 2022/FOLDERS/TONER/TABS/INDEX CARDS (RETURNS)</t>
  </si>
  <si>
    <t>(AP) PO:MINI COMPUTER VACUUM/Amazon</t>
  </si>
  <si>
    <t>AMAZON DEBIT AMAZON 12.27.2022/MINI COMPUTER VACUUM</t>
  </si>
  <si>
    <t>(AP) PO:WALL CALENDARS (4)/AMERICAN CALENDAR</t>
  </si>
  <si>
    <t>AMCALENDAR DEBIT AMERICAN CALENDAR 12.28.2022/WALL CALENDARS (4)</t>
  </si>
  <si>
    <t>(AP) PO:WALL CALENDARS (4)/CALENDARS.COM</t>
  </si>
  <si>
    <t>CALENDARCO DEBIT CALENDARS.COM 12.28.2022/WALL CALENDARS (4)</t>
  </si>
  <si>
    <t>(JE) ADJUST PETTY CASH (DECEMBER 2022)</t>
  </si>
  <si>
    <t>ADJ PETTY CASH DEC22 ADJUST PETTY CASH (DECEMBER 2022)</t>
  </si>
  <si>
    <t>(AP) PO:SHREDDING (DEC 2022)/ACCESS</t>
  </si>
  <si>
    <t>DOCUCONFID 0019930/SHREDDING 12.15.2022</t>
  </si>
  <si>
    <t>(AP) PO:4QTR PEST CONTROL/OPC PEST SERVICES</t>
  </si>
  <si>
    <t>HOOSIER 2148067/PEST CONTROL (4TH QTR 2022)</t>
  </si>
  <si>
    <t>(AP) PO:BUSINESS CARDS (3)/VISTAPRINT</t>
  </si>
  <si>
    <t>VISTAPRINT DEBIT VISTAPRINT 01.03.2023/BUSINESS CARDS (BECK/SAMS/FERREE)</t>
  </si>
  <si>
    <t>PROTECTADT 148702142/OFFICE SECURITY (FEBRUARY 2023)</t>
  </si>
  <si>
    <t>(AP) PO:CHARGE CABLES/WIRE/Amazon</t>
  </si>
  <si>
    <t>AMAZON DEBIT AMAZON 01.04.2023/LIGHTNING CHARGING CABLES/SS WIRE KEYCHAINS</t>
  </si>
  <si>
    <t>(AP) PO:INK (PLANT)/W-2/1099/OFFICE DEPOT</t>
  </si>
  <si>
    <t>0007 6011564235052908-JANUARY 2023/INK CARTRIDGES (PLANT)/W-2 &amp; 1099 FORMS</t>
  </si>
  <si>
    <t>(AP) PO:KEYBOARDS (3)/Amazon</t>
  </si>
  <si>
    <t>AMAZON DEBIT #3 AMAZON 01.18.2023/KEYBOARD &amp; MOUSE SETS (3)</t>
  </si>
  <si>
    <t>(AP) PO:SHREDDING (JAN 2023)/ACCESS</t>
  </si>
  <si>
    <t>DOCUCONFID 0020146/SHREDDING 01.13.2023</t>
  </si>
  <si>
    <t>PROTECTADT 149132252/OFFICE SECURITY (MARCH 2023)</t>
  </si>
  <si>
    <t>0222 343189/COPIER PAPER (2 CS)</t>
  </si>
  <si>
    <t>(AP) PO:MONTHLY TAB STICKERS/Amazon</t>
  </si>
  <si>
    <t>AMAZON DEBIT AMAZON 02.06.2023/MONTHLY TAB STICKERS</t>
  </si>
  <si>
    <t>(AP) PO:TONER/CLIPS/CALENDAR/Amazon</t>
  </si>
  <si>
    <t>AMAZON DEBIT AMAZON 02.07.2023/BROTHER TONER (2)/P CLIPS/DESK CALENDAR</t>
  </si>
  <si>
    <t>(AP) PO:COLOR TONER (3)/Amazon</t>
  </si>
  <si>
    <t>AMAZON DEBIT AMAZON 02.11.2023/BROTHER COLOR TONER (3)</t>
  </si>
  <si>
    <t>(AP) PO:POSTER FRAME/Amazon</t>
  </si>
  <si>
    <t>AMAZON DEBIT AMAZON 02.17.2023/POSTER FRAME (OFFICE)</t>
  </si>
  <si>
    <t>(AP) PO:23.030.02/HOME DEPOT</t>
  </si>
  <si>
    <t>0524 6035322014824936-FEBRUARY 2023/CLOSET SHELVING (OFFICE)/GUTTER HANGERS (SHOP)</t>
  </si>
  <si>
    <t>(AP) PO:SHREDDING (FEB 2023)/ACCESS</t>
  </si>
  <si>
    <t>DOCUCONFID 0020362/SHREDDING 02.09.2023</t>
  </si>
  <si>
    <t>PROTECTADT 149584066/OFFICE SECURITY (APRIL 2023)</t>
  </si>
  <si>
    <t>(AP) PO:FILE FOLDERS/Amazon</t>
  </si>
  <si>
    <t>AMAZON DEBIT AMAZON #1 03.10.2023/FILE FOLDERS</t>
  </si>
  <si>
    <t>(AP) PO:STICKY NOTES/Amazon</t>
  </si>
  <si>
    <t>AMAZON DEBIT AMAZON #2 03.10.2023/STICKY NOTES</t>
  </si>
  <si>
    <t>(AP) PO:DUSTING SPRAY (OFFC)/Amazon</t>
  </si>
  <si>
    <t>AMAZON DEBIT AMAZON 03.14.2023/CLEANING DUSTING SPRAY (OFFICE)</t>
  </si>
  <si>
    <t>(AP) PO:OFFICE WALL CLOCK/Amazon</t>
  </si>
  <si>
    <t>AMAZON DEBIT AMAZON 03.15.2023 #2/ATOMIC WALL CLOCK (OFFICE)</t>
  </si>
  <si>
    <t>(AP) PO:SCREEN PROTECTORS/Amazon</t>
  </si>
  <si>
    <t>AMAZON DEBIT AMAZON 03.15.2023 #3/SCREEN PROTECTOR (TABLET)</t>
  </si>
  <si>
    <t>HOOSIER 2306282/QRTLY PEST CONTROL (MARCH 2023)</t>
  </si>
  <si>
    <t>(JE) AMAZON ORDER CANCELLATION (DESK CALENDAR)</t>
  </si>
  <si>
    <t>AMAZON CANCELLATION AMAZON ORDER CANCELLATION (DESK CALENDAR)</t>
  </si>
  <si>
    <t>(AP) PO:SHREDDING (MAR 2023)/ACCESS</t>
  </si>
  <si>
    <t>DOCUCONFID 10162057/SHREDDING 03.09.2023</t>
  </si>
  <si>
    <t>PROTECTADT 149995878/OFFICE SECURITY (MAY 2023)</t>
  </si>
  <si>
    <t>0222 343423/COPIER PAPER (2 CS)</t>
  </si>
  <si>
    <t>(AP) PO:COMMAND HOOKS/Amazon</t>
  </si>
  <si>
    <t>AMAZON DEBIT AMAZON 04.28.2023 #5/COMMAND HOOKS</t>
  </si>
  <si>
    <t>(AP) PO:HIGHLIGHTERS (12)/Amazon</t>
  </si>
  <si>
    <t>AMAZON DEBIT AMAZON 04.28.2023 #2/HIGHLIGHERS (12)</t>
  </si>
  <si>
    <t>AMAZON DEBIT AMAZON 04.28.2023 #4/HIGHLIGHTERS (12)</t>
  </si>
  <si>
    <t>(AP) PO:HOLE PUNCH/Amazon</t>
  </si>
  <si>
    <t>AMAZON DEBIT AMAZON 04.28.2023 #1/HOLE PUNCH (OFFICE)</t>
  </si>
  <si>
    <t>(AP) PO:SHREDDING (APRIL 23)/ACCESS</t>
  </si>
  <si>
    <t>DOCUCONFID 10220028/SHREDDING 04.21.2023</t>
  </si>
  <si>
    <t>(AP) PO:BROTHER TONER (2)/Amazon</t>
  </si>
  <si>
    <t>AMAZON DEBIT AMAZON 05.02.2023/BROTHER TONER X 2 (PINK/YELLOW)</t>
  </si>
  <si>
    <t>(AP) PO:OFFICE SECURITY /ADT COMMERCIAL LLC</t>
  </si>
  <si>
    <t>PROTECTADT 150429393/OFFICE SECURITY (JUNE 2023)</t>
  </si>
  <si>
    <t>(AP) PO:BROTHER TONER (BLUE)/Amazon</t>
  </si>
  <si>
    <t>AMAZON DEBIT AMAZON 05.16.2023/BROTHER TONER (BLUE)</t>
  </si>
  <si>
    <t>(AP) *PO:EPSON INK X 4/Tractor Supply</t>
  </si>
  <si>
    <t>VOID*0722 6011564235052908-MAY 2023/EPSON INK X 4 (PLANT)</t>
  </si>
  <si>
    <t>RVRS*0722 6011564235052908-MAY 2023/EPSON INK X 4 (PLANT)</t>
  </si>
  <si>
    <t>(AP) PO:INK (PLANT)/OFFICE DEPOT</t>
  </si>
  <si>
    <t>0007 6011564235052908-MAY 2023/INK CARTRIDGES (PLANT)</t>
  </si>
  <si>
    <t>AMAZON DEBIT AMAZON #4 05.26.2023/FILE FOLDERS</t>
  </si>
  <si>
    <t>(AP) PO:FOLDERS/STANDS/Amazon</t>
  </si>
  <si>
    <t>AMAZON DEBIT AMAZON #3 05.26.2023/VERTICAL FOLDERS/MONITOR &amp; PRINTER STAND/SCREEN</t>
  </si>
  <si>
    <t>(AP) PO:RECEIPT BOOKS (2)/Amazon</t>
  </si>
  <si>
    <t>AMAZON DEBIT AMAZON #1 05.26.2023/RECEIPT BOOKS (2)</t>
  </si>
  <si>
    <t>(AP) PO:SCANNER STANDS (3)/Amazon</t>
  </si>
  <si>
    <t>AMAZON DEBIT AMAZON #2 05.26.2023/SCANNER STANDS (3)</t>
  </si>
  <si>
    <t>(AP) PO:ETHERNET CABLES (2)/Amazon</t>
  </si>
  <si>
    <t>AMAZON DEBIT AMAZON 05.30.2023/ETHERNET CABLES (2)</t>
  </si>
  <si>
    <t>(AP) PO:SHREDDING (MAY 2023)/ACCESS</t>
  </si>
  <si>
    <t>DOCUCONFID 10274218/SHREDDING 05.19.2023</t>
  </si>
  <si>
    <t>PROTECTADT 150786990/OFFICE SECURITY (JULY 2023)</t>
  </si>
  <si>
    <t>(AP) PO:QTR PEST CONTROL/OPC PEST SERVICES</t>
  </si>
  <si>
    <t>HOOSIER 2337415/QRTLY PEST CONTROL (JUNE 2023)</t>
  </si>
  <si>
    <t>(AP) PO:RCT BOOKS/ENVELOPES/Amazon</t>
  </si>
  <si>
    <t>AMAZON DEBIT AMAZON 06.15.2023/RECEIPT BOOKS (2)/6 X 9 ENVELOPES (2)</t>
  </si>
  <si>
    <t>0222 343637/COPIER PAPER (2 CS)</t>
  </si>
  <si>
    <t>(AP) PO:SHREDDING (JUN 2023)/ACCESS</t>
  </si>
  <si>
    <t>DOCUCONFID 10325150/SHREDDING 06.16.2023</t>
  </si>
  <si>
    <t>(AP) PO:T PAPER/BOARD MTG/MEIJER</t>
  </si>
  <si>
    <t>MEIJER DEBIT MEIJER 07.10.2022/TOILET PAPER (SHOP)/DRINKS/WATER/SNACKS</t>
  </si>
  <si>
    <t>(AP) PO:MASTER LOCKS (6)/ALLPADLOCKS</t>
  </si>
  <si>
    <t>ALLPADLOCK DEBIT ALLPADLOCKS 09.14.2022 #2/MASTER LOCKS SAMPLE STATION (6)</t>
  </si>
  <si>
    <t>(AP) PO:MASTER LOCKS (12)/ALLPADLOCKS</t>
  </si>
  <si>
    <t>ALLPADLOCK DEBIT ALLPADLOCKS 09.14.2022 #1/MASTER LOCKS (12)</t>
  </si>
  <si>
    <t>(AP) PO:22.276.01/JACOBI OIL</t>
  </si>
  <si>
    <t>JACOBIOIL 425615/HAVOLINE SW30 OIL</t>
  </si>
  <si>
    <t>(AP) PO:5-30 CHEV SYN OIL/JACOBI OIL</t>
  </si>
  <si>
    <t>JACOBIOIL 432361/CHEV 5-30 SYN OIL (2 CASES)</t>
  </si>
  <si>
    <t>(AP) PO:22.004.01/JACOBI OIL</t>
  </si>
  <si>
    <t>JACOBIOIL 16046/10W 30 CHEVRON OIL (1)</t>
  </si>
  <si>
    <t>(JE) PETTY CASH ADJUSTMENT (FEBRUARY 2023)</t>
  </si>
  <si>
    <t>PETTY CASH ADJ FEB23 PETTY CASH ADJUSTMENT (FEBRUARY 2023)</t>
  </si>
  <si>
    <t>(AP) PO:WEED TRIMMER RACKS/Amazon</t>
  </si>
  <si>
    <t>AMAZON DEBIT AMAZON #2 03.09.2023/WEED TRIMMER RACKS</t>
  </si>
  <si>
    <t>(AP) PO:23.089.02/JACOBI OIL</t>
  </si>
  <si>
    <t>JACOBIOIL 434301/OIL (10W-30) - 1 CASE</t>
  </si>
  <si>
    <t>(AP) PO:23.094.02/JACOBI OIL</t>
  </si>
  <si>
    <t>JACOBIOIL 17165/HAVOLINE 5W30 SYNTHETIC OIL</t>
  </si>
  <si>
    <t>(AP) PO:23.139.01/RURAL KING</t>
  </si>
  <si>
    <t>RURALKING DEBIT RURAL KING 05.19.2023/SHOP SUPPLIES (FLUIDS/BRAKE CLEANER/ANTIFREEZE)</t>
  </si>
  <si>
    <t>(AP) PO:23.136.02/Tractor Supply</t>
  </si>
  <si>
    <t>0722 6035301108618255-MAY 2023/GEAR LUBE (SHOP)</t>
  </si>
  <si>
    <t>(AP) PO:22.244.01/CORE &amp; MAIN</t>
  </si>
  <si>
    <t>77 R521219/FLARE PLIER ASSEMBLY (SHOP TOOLS)</t>
  </si>
  <si>
    <t>(AP) PO:22.269.01/UTILITY SUPPLY COMPANY</t>
  </si>
  <si>
    <t>0009 1417853/4' TILE PROBE</t>
  </si>
  <si>
    <t>0009 1419396/REPLACEMENT TIPS FOR TILE PROBE (3PK)</t>
  </si>
  <si>
    <t>(AP) PO:22.291.01/HARBOR FREIGHT TOOLS</t>
  </si>
  <si>
    <t>HARBORFRT DEBIT HARBOR FREIGHT 10.18.2022/VICE (SHOP/TRUCK #26)/TORQUE WRENCH (#26)</t>
  </si>
  <si>
    <t>(AP) PO:22.342.01/HARBOR FREIGHT TOOLS</t>
  </si>
  <si>
    <t>HARBORFRT DEBIT HARBOR FREIGHT 12.08.2022/CREEPER FOR SHOP/LIGHTS FOR MOWER TRAILER</t>
  </si>
  <si>
    <t>(AP) PO:22.347.01/Grainger</t>
  </si>
  <si>
    <t>GRAINGER 9544839401/CHOP SAW BLADES (2)</t>
  </si>
  <si>
    <t>(AP) PO:22.327.02/UTILITY SUPPLY COMPANY</t>
  </si>
  <si>
    <t>0009 1426513/PIPE SHUT OFF TOOL/VALVE WRENCH</t>
  </si>
  <si>
    <t>(AP) PO:23.016.01/HARBOR FREIGHT TOOLS</t>
  </si>
  <si>
    <t>HARBORFRT DEBIT HARBOR FREIGHT 01.16.2023/SHOP TOOLS (MECHANICS 301PC/JUMBO WRENCH 6PC)</t>
  </si>
  <si>
    <t>(AP) PO:23.037.01/WALLERS METER, INC.</t>
  </si>
  <si>
    <t>0042 168753/SPRAGUE LOCK KEYS (3)</t>
  </si>
  <si>
    <t>(AP) PO:PRESSURE WASHER WAND/Amazon</t>
  </si>
  <si>
    <t>AMAZON DEBIT AMAZON 03.15.2023 #1/PRESSURE WASHER HOSE/TELESCOPING WAND</t>
  </si>
  <si>
    <t>(AP) PO:VOLTAGE TESTER/DRILL/HOME DEPOT</t>
  </si>
  <si>
    <t>0524 6035322014824936-APRIL 2023/VOLTAGE TESTER/MILWAUKEE DRILL</t>
  </si>
  <si>
    <t>(AP) PO:PINTLE HOOK TRUCK 26/Tractor Supply</t>
  </si>
  <si>
    <t>0722 6035301108618255-APRIL 2023/PINTLE HITCH (TRUCK #26)</t>
  </si>
  <si>
    <t>(AP) PO:JULY 2022 POSTAGE/POSTMASTER</t>
  </si>
  <si>
    <t>0051 DEBIT POSTMASTER (JULY 2022 POSTAGE) 07.05.2022/JULY 2022 POSTAGE</t>
  </si>
  <si>
    <t>(AP) PO:CLICKNSHIP 07.19.22/POSTMASTER</t>
  </si>
  <si>
    <t>0051 DEBIT USPS CLICKNSHIP 07.19.2022/USPS CLICKNSHIP 07.19.2022 (LAB)</t>
  </si>
  <si>
    <t>(AP) PO:CLICKNSHIP 07.26.22/POSTMASTER</t>
  </si>
  <si>
    <t>0051 DEBIT USPS CLICKNSHIP 07.26.2022/USPS CLICKNSHIP 07.26.2022 (PLANT)</t>
  </si>
  <si>
    <t>(AP) PO:CLICKNSHIP 08.02.22/POSTMASTER</t>
  </si>
  <si>
    <t>0051 DEBIT USPS CLICKNSHIP 08.02.2022/USPS CLICKNSHIP 08.02.2022 (PLANT)</t>
  </si>
  <si>
    <t>(AP) PO:POSTAGE (AUG 2022)/POSTMASTER</t>
  </si>
  <si>
    <t>0051 DEBIT POSTMASTER (AUGUST 2022 POSTAGE) 08.04.2022/POSTAGE (AUGUST 2022)</t>
  </si>
  <si>
    <t>(JE) POSTAGE REIMB (BARR) - STAMPS</t>
  </si>
  <si>
    <t>POSTAGE REIMB (BARR) POSTAGE REIMB (BARR) - STAMPS</t>
  </si>
  <si>
    <t>(AP) PO:CLICKNSHIP 08.11.22/POSTMASTER</t>
  </si>
  <si>
    <t>0051 DEBIT USPS CLICKNSHIP 08.11.2022/USPS CLICKNSHIP 08.11.2022 (PLANT)</t>
  </si>
  <si>
    <t>(AP) PO:CLICKNSHIP 08.19.22/POSTMASTER</t>
  </si>
  <si>
    <t>0051 DEBIT USPS CLICKNSHIP 08.19.2022/USPS CLICKNSHIP 08.19.2022 (PLANT)</t>
  </si>
  <si>
    <t>(AP) PO:CLICKNSHIP 08.24.22/POSTMASTER</t>
  </si>
  <si>
    <t>0051 DEBIT USPS CLICKNSHIP 08.24.2022/USPS CLICKNSHIP 08.24.2022 (PLANT)</t>
  </si>
  <si>
    <t>(AP) PO:CLICKNSHIP 09.01.22/POSTMASTER</t>
  </si>
  <si>
    <t>0051 DEBIT USPS CLICKNSHIP 09.01.2022/USPS CLICKNSHIP 09.01.2022 (PLANT)</t>
  </si>
  <si>
    <t>(AP) PO:STAMPS 09.02.2022/POSTMASTER</t>
  </si>
  <si>
    <t>0051 DEBIT POSTMASTER (STAMPS) 09.02.2022/STAMPS (SEPTEMBER 2022)</t>
  </si>
  <si>
    <t>(AP) PO:POSTAGE (SEPT 2022)/POSTMASTER</t>
  </si>
  <si>
    <t>0051 DEBIT POSTMASTER (SEPT 2022 POSTAGE) 09.02.2022/POSTAGE (SEPTEMBER 2022)</t>
  </si>
  <si>
    <t>(AP) PO:CLICKNSHIP 09.08.22/POSTMASTER</t>
  </si>
  <si>
    <t>0051 DEBIT USPS CLICKNSHIP 09.08.2022/USPS CLICKNSHIP 09.08.2022 (PLANT)</t>
  </si>
  <si>
    <t>(AP) PO:CLICKNSHIP 09.14.22/POSTMASTER</t>
  </si>
  <si>
    <t>0051 DEBIT USPS CLICKNSHIP 09.14.2022/USPS CLICKNSHIP 09.14.2022 (PLANT)</t>
  </si>
  <si>
    <t>(AP) PO:CLICKNSHIP 09.23.22/POSTMASTER</t>
  </si>
  <si>
    <t>0051 DEBIT USPS CLICKNSHIP 09.23.2022/USPS CLICKNSHIP 09.23.2022 (PLANT)</t>
  </si>
  <si>
    <t>(AP) PO:CLICKNSHIP 09.27.22/POSTMASTER</t>
  </si>
  <si>
    <t>0051 DEBIT USPS CLICKNSHIP 09.27.2022/USPS CLICKNSHIP 09.27.2022 (PLANT)</t>
  </si>
  <si>
    <t>(JE) ADJUST PETTY CASH (SEPTEMBER 2022)</t>
  </si>
  <si>
    <t>ADJ PETTY CASH SEP22 ADJUST PETTY CASH (SEPTEMBER 2022)</t>
  </si>
  <si>
    <t>(AP) PO:STAMPS 10.05.2022/POSTMASTER</t>
  </si>
  <si>
    <t>0051 DEBIT POSTMASTER (STAMPS) 10.05.2022/STAMPS (OCTOBER 2022)</t>
  </si>
  <si>
    <t>(AP) PO:POSTAGE (OCT 2022)/POSTMASTER</t>
  </si>
  <si>
    <t>0051 DEBIT POSTMASTER (OCTOBER 2022 POSTAGE) 10.05.2022/POSTAGE (OCTOBER 2022)</t>
  </si>
  <si>
    <t>(AP) PO:CLICKNSHIP 10.06.22/POSTMASTER</t>
  </si>
  <si>
    <t>0051 DEBIT USPS CLICKNSHIP 10.06.2022/USPS CLICKNSHIP 10.06.2022 (PLANT)</t>
  </si>
  <si>
    <t>(AP) PO:STAMPS 10.18.2022/POSTMASTER</t>
  </si>
  <si>
    <t>0051 DEBIT POSTMASTER (STAMPS) 10.18.2022/STAMPS (10.18.2022)</t>
  </si>
  <si>
    <t>(AP) PO:CLICKNSHIP 10.20.22 /POSTMASTER</t>
  </si>
  <si>
    <t>0051 DEBIT USPS CLICKNSHIP 10.20.2022 #1/USPS CLICKNSHIP 10.20.2022 #1 (PLANT)</t>
  </si>
  <si>
    <t>(AP) PO:CLICKNSHIP 10.20.22/POSTMASTER</t>
  </si>
  <si>
    <t>0051 DEBIT USPS CLICKNSHIP 10.20.2022 #2/USPS CLICKNSHIP 10.20.2022 #2 (PLANT)</t>
  </si>
  <si>
    <t>(AP) PO:CLICKNSHIP 10.27.22/POSTMASTER</t>
  </si>
  <si>
    <t>0051 DEBIT USPS CLICKNSHIP 10.27.2022/USPS CLICKNSHIP 10.27.2022 (PLANT)</t>
  </si>
  <si>
    <t>(JE) ADJUST PETTY CASH (OCTOBER 2022)</t>
  </si>
  <si>
    <t>ADJ PETTY CASH ADJUST PETTY CASH (OCTOBER 2022)</t>
  </si>
  <si>
    <t>(AP) PO:PLANT MODEM SHIPPING/UPS STORE</t>
  </si>
  <si>
    <t>0968 MOUSER MODEM SHIPPING 11.01.2022/SHIPPING (MOUSER PLANT MODEM)</t>
  </si>
  <si>
    <t>(AP) PO:CLICKNSHIP 11.03.22/POSTMASTER</t>
  </si>
  <si>
    <t>0051 DEBIT USPS CLICKNSHIP 11.03.2022/USPS CLICKNSHIP 11.03.2022 (PLANT)</t>
  </si>
  <si>
    <t>(AP) PO:STAMPS 11.03.2022/POSTMASTER</t>
  </si>
  <si>
    <t>0051 DEBIT POSTMASTER (STAMPS) 11.03.2022/STAMPS (11.03.2022)</t>
  </si>
  <si>
    <t>(AP) PO:POSTAGE (NOV 2022)/POSTMASTER</t>
  </si>
  <si>
    <t>0051 DEBIT POSTMASTER (NOVEMBER 2022 POSTAGE)/POSTAGE (NOVEMBER 2022)</t>
  </si>
  <si>
    <t>(AP) PO:RETURN FRT MODEM/UPS STORE</t>
  </si>
  <si>
    <t>0968 DEBIT UPS (MOUSER MODEM RETURN) 11.08.2022/PLANT MODEM RETURN FRT (MOUSER)</t>
  </si>
  <si>
    <t>(AP) PO:CLICKNSHIP 11.09.22/POSTMASTER</t>
  </si>
  <si>
    <t>0051 DEBIT USPS CLICKNSHIP 11.09.2022/USPS CLICKNSHIP 11.09.2022 (PLANT)</t>
  </si>
  <si>
    <t>(AP) PO:TAX RETURN POSTAGE/POSTMASTER</t>
  </si>
  <si>
    <t>0051 DEBIT POSTMASTER 11.15.2022/TAX RETURN MAILING (POSTAGE)</t>
  </si>
  <si>
    <t>(AP) PO:CLICKNSHIP 11.16.22/POSTMASTER</t>
  </si>
  <si>
    <t>0051 DEBIT USPS CLICKNSHIP 11.16.2022/USPS CLICKNSHIP 11.16.2022 (PLANT)</t>
  </si>
  <si>
    <t>(AP) PO:CLICKNSHIP 11.22.22/POSTMASTER</t>
  </si>
  <si>
    <t>0051 DEBIT USPS CLICKNSHIP 11.22.2022/USPS CLICKNSHIP 11.22.2022 (PLANT)</t>
  </si>
  <si>
    <t>(AP) PO:CLICKNSHIP 11.30.22/POSTMASTER</t>
  </si>
  <si>
    <t>0051 DEBIT USPS CLICKNSHIP 11.30.2022/USPS CLICKNSHIP 11.30.2022 (PLANT)</t>
  </si>
  <si>
    <t>(JE) ADJUST PETTY CASH (NOVEMBER 2022)</t>
  </si>
  <si>
    <t>ADJ PETTY CASH ADJUST PETTY CASH (NOVEMBER 2022)</t>
  </si>
  <si>
    <t>(AP) *PO:POSTAGE (DEC 2022)/POSTMASTER</t>
  </si>
  <si>
    <t>RVRS*0051 DEBIT POSTMASTER (DEC 2022 POSTAGE) 12.02.2022/POSTAGE (DECEMBER 2022)</t>
  </si>
  <si>
    <t>(AP) PO:POSTAGE (DEC 2022)/POSTMASTER</t>
  </si>
  <si>
    <t>0051 DEBIT POSTMASTER (DEC 2022 POSTAGE) 12.02.2022/POSTAGE (DECEMBER 2022)</t>
  </si>
  <si>
    <t>VOID*0051 DEBIT POSTMASTER (DEC 2022 POSTAGE) 12.02.2022/POSTAGE (DECEMBER 2022)</t>
  </si>
  <si>
    <t>(AP) PO:CLICKNSHIP 12.08.22/POSTMASTER</t>
  </si>
  <si>
    <t>0051 DEBIT USPS CLICKNSHIP 12.08.2022/USPS CLICKNSHIP 12.08.2022 (PLANT)</t>
  </si>
  <si>
    <t>(AP) PO:CLICKNSHIP 12.14.22/POSTMASTER</t>
  </si>
  <si>
    <t>0051 DEBIT USPS CLICKNSHIP 12.14.2022/USPS CLICKNSHIP 12.14.2022 (PLANT)</t>
  </si>
  <si>
    <t>(AP) PO:ANNUAL MTG POSTAGE/L &amp; D MAIL MASTERS</t>
  </si>
  <si>
    <t>0623 206599P/ANNUAL MEETING POSTAGE (2023)</t>
  </si>
  <si>
    <t>(AP) PO:STAMPS/POSTAGE DUE/POSTMASTER</t>
  </si>
  <si>
    <t>0051 DEBIT POSTMASTER (STAMPS) 12.16.2022/POST CARD STAMPS &amp; POSTAGE DUE</t>
  </si>
  <si>
    <t>(AP) PO:CLICKNSHIP 12.20.22/POSTMASTER</t>
  </si>
  <si>
    <t>0051 DEBIT USPS CLICKNSHIP 12.20.2022/USPS CLICKNSHIP 12.20.2022 (PLANT)</t>
  </si>
  <si>
    <t>(AP) PO:POSTAGE (JAN 2023)/POSTMASTER</t>
  </si>
  <si>
    <t>0051 DEBIT POSTMASTER (JANUARY 2023 POSTAGE)/POSTAGE (JANUARY 2023)</t>
  </si>
  <si>
    <t>(AP) PO:STAMPS 01.05.2023/POSTMASTER</t>
  </si>
  <si>
    <t>0051 DEBIT POSTMASTER (STAMPS) 01.05.2023/STAMPS (01.05.2023)</t>
  </si>
  <si>
    <t>(AP) PO:ANNUAL MTG BALANCE/L &amp; D MAIL MASTERS</t>
  </si>
  <si>
    <t>0623 206599/ANNUAL MAILING 2023 (BALANCE)</t>
  </si>
  <si>
    <t>(AP) PO:CLICKNSHIP 01.16.23/POSTMASTER</t>
  </si>
  <si>
    <t>0051 DEBIT USPS CLICKNSHIP 01.16.2023/USPS CLICKNSHIP 01.16.2023 (PLANT)</t>
  </si>
  <si>
    <t>(AP) PO:CLICKNSHIP 01.17.23/POSTMASTER</t>
  </si>
  <si>
    <t>0051 DEBIT USPS CLICKNSHIP 01.17.2023/USPS CLICKNSHIP 01.17.2023 (PLANT)</t>
  </si>
  <si>
    <t>(AP) PO:CLICKNSHIP 01.25.23/POSTMASTER</t>
  </si>
  <si>
    <t>0051 DEBIT USPS CLICKNSHIP 01.25.2023/USPS CLICKNSHIP 01.25.2023 (PLANT)</t>
  </si>
  <si>
    <t>(AP) PO:POSTAGE (FEB 2023)/POSTMASTER</t>
  </si>
  <si>
    <t>0051 DEBIT POSTMASTER (FEBRUARY 2023 POSTAGE)/POSTAGE (FEBRUARY 2023)</t>
  </si>
  <si>
    <t>(AP) PO:CLICKNSHIP 02.08.23 /POSTMASTER</t>
  </si>
  <si>
    <t>0051 DEBIT USPS CLICKNSHIP 02.08.2023 X 2/USPS CLICKNSHIP 02.08.2023 X 2 (PLANT)</t>
  </si>
  <si>
    <t>(AP) PO:CLICKNSHIP 02.13.23/POSTMASTER</t>
  </si>
  <si>
    <t>0051 DEBIT USPS CLICKNSHIP 02.13.2023/USPS CLICKNSHIP 02.13.2023 (PLANT)</t>
  </si>
  <si>
    <t>(AP) PO:CLICKNSHIP 02.22.23/POSTMASTER</t>
  </si>
  <si>
    <t>0051 DEBIT USPS CLICKNSHIP 02.22.2023/USPS CLICKNSHIP 02.22.2023 (PLANT)</t>
  </si>
  <si>
    <t>(AP) PO:CLICKNSHIP 03.01.23/POSTMASTER</t>
  </si>
  <si>
    <t>0051 DEBIT USPS CLICKNSHIP 03.01.2023/USPS CLICKNSHIP 03.01.2023 (PLANT)</t>
  </si>
  <si>
    <t>(AP) PO:POSTAGE (MARCH 2023)/POSTMASTER</t>
  </si>
  <si>
    <t>0051 DEBIT POSTMASTER (MARCH 2023)/POSTAGE (MARCH 2023)</t>
  </si>
  <si>
    <t>(AP) PO:CLICKNSHIP 03.10.23/POSTMASTER</t>
  </si>
  <si>
    <t>0051 DEBIT USPS CLICKNSHIP 03.10.2023/USPS CLICKNSHIP 03.10.2023 (PLANT)</t>
  </si>
  <si>
    <t>(AP) PO:CLICKNSHIP 03.17.23/POSTMASTER</t>
  </si>
  <si>
    <t>0051 DEBIT USPS CLICKNSHIP 03.17.2023/USPS CLICKNSHIP 03.17.2023 (PLANT)</t>
  </si>
  <si>
    <t>(AP) PO:CLICKNSHIP 03.21.23/POSTMASTER</t>
  </si>
  <si>
    <t>0051 DEBIT USPS CLICKNSHIP 03.21.2023/USPS CLICKNSHIP 03.21.2023 (PLANT)</t>
  </si>
  <si>
    <t>(AP) PO:CLICKNSHIP 04.04.23/POSTMASTER</t>
  </si>
  <si>
    <t>0051 DEBIT USPS CLICKNSHIP 04.04.2023/USPS CLICKNSHIP 04.04.2023 (PLANT)</t>
  </si>
  <si>
    <t>(AP) PO:POSTAGE (APR 2023)/POSTMASTER</t>
  </si>
  <si>
    <t>0051 DEBIT POSTMASTER (APRIL 2023 POSTAGE) 04.05.2023/POSTAGE (APRIL 2023)</t>
  </si>
  <si>
    <t>(AP) PO:STAMPS 04.05.2023/POSTMASTER</t>
  </si>
  <si>
    <t>0051 DEBIT POSTMASTER (STAMPS) 04.05.2023/STAMPS (04.05.2023)</t>
  </si>
  <si>
    <t>(AP) PO:CLICKNSHIP 04.11.23/POSTMASTER</t>
  </si>
  <si>
    <t>0051 DEBIT USPS CLICKNSHIP 04.11.2023/USPS CLICKNSHIP 04.11.2023 (PLANT)</t>
  </si>
  <si>
    <t>(AP) PO:CLICKNSHIP 04.18.23/POSTMASTER</t>
  </si>
  <si>
    <t>0051 DEBIT USPS CLICKNSHIP 04.18.2023/USPS CLICKNSHIP 04.18.2023 (PLANT)</t>
  </si>
  <si>
    <t>(AP) PO:CLICKNSHIP 04.25.23/POSTMASTER</t>
  </si>
  <si>
    <t>0051 DEBIT USPS CLICKNSHIP 04.25.2023/USPS CLICKNSHIP 04.25.2023 (PLANT)</t>
  </si>
  <si>
    <t>(JE) ADJUST PETTY CASH (APRIL 2023)</t>
  </si>
  <si>
    <t>ADJ PETTY CASH APR23 ADJUST PETTY CASH (APRIL 2023)</t>
  </si>
  <si>
    <t>(AP) PO:CLICKNSHIP 05.02.23/POSTMASTER</t>
  </si>
  <si>
    <t>0051 DEBIT USPS CLICKNSHIP 05.02.2023/USPS CLICKNSHIP 05.02.2023 (PLANT)</t>
  </si>
  <si>
    <t>(AP) PO:POSTAGE (MAY 2023)/POSTMASTER</t>
  </si>
  <si>
    <t>0051 DEBIT POSTMASTER (MAY 2023 POSTAGE) 05.04.2023/POSTAGE (MAY 2023)</t>
  </si>
  <si>
    <t>(AP) PO:STAMPS 05.04.2023/POSTMASTER</t>
  </si>
  <si>
    <t>0051 DEBIT POSTMASTER 05.04.2023 (STAMPS)/STAMPS (05.04.2023)</t>
  </si>
  <si>
    <t>(AP) PO:CLICKNSHIP 05.10.23/POSTMASTER</t>
  </si>
  <si>
    <t>0051 DEBIT USPS CLICKNSHIP 05.10.2023/USPS CLICKNSHIP 05.10.2023 (PLANT)</t>
  </si>
  <si>
    <t>(AP) PO:CLICKNSHIP 05.16.23/POSTMASTER</t>
  </si>
  <si>
    <t>0051 DEBIT USPS CLICKNSHIP 05.16.2022/USPS CLICKNSHIP 05.16.2023 (PLANT)</t>
  </si>
  <si>
    <t>(AP) PO:CLICKNSHIP 05.25.23/POSTMASTER</t>
  </si>
  <si>
    <t>0051 DEBIT USPS CLICKNSHIP 05.25.2023/USPS CLICKNSHIP 05.25.2023 (PLANT)</t>
  </si>
  <si>
    <t>(AP) PO:STAMPS 05.26.2023/POSTMASTER</t>
  </si>
  <si>
    <t>0051 DEBIT POSTMASTER (STAMPS) 05.26.2023/STAMPS (05.26.2023)</t>
  </si>
  <si>
    <t>(AP) PO:CLICKNSHIP 05.31.23/POSTMASTER</t>
  </si>
  <si>
    <t>0051 DEBIT USPS CLICKNSHIP 05.31.2023/USPS CLICKNSHIP 05.13.2023 (PLANT)</t>
  </si>
  <si>
    <t>(AP) PO:POSTAGE (JUNE 2023)/POSTMASTER</t>
  </si>
  <si>
    <t>0051 DEBIT POSTMASTER (JUNE 2023 POSTAGE) 06.03.2023/POSTAGE (JUNE 2023)</t>
  </si>
  <si>
    <t>(AP) PO:CLICKNSHIP 06.06.23/POSTMASTER</t>
  </si>
  <si>
    <t>0051 DEBIT USPS CLICKNSHIP 06.06.2023/USPS CLICKNSHIP 06.06.2023 (PLANT) - LIVING WATERS</t>
  </si>
  <si>
    <t>(AP) PO:CLICKNSHIP 06.15.23/POSTMASTER</t>
  </si>
  <si>
    <t>0051 DEBIT USPS CLICKNSHIP 06.15.2023 X 2/USPS CLICKNSHIP 06.15.2023 X 2 (PLANT)</t>
  </si>
  <si>
    <t>(AP) PO:CLICKNSHIP 06.22.23/POSTMASTER</t>
  </si>
  <si>
    <t>0051 DEBIT USPS CLICKNSHIP 06.22.2023/USPS CLICKNSHIP 06.22.2023 (PLANT)</t>
  </si>
  <si>
    <t>0051 DEBIT USPS CLICKNSHIP 06.22.2023 #2/USPS CLICKNSHIP 06.22.2023 #2 (PLANT)</t>
  </si>
  <si>
    <t>(AP) PO:CLICKNSHIP 06.30.23/POSTMASTER</t>
  </si>
  <si>
    <t>0051 DEBIT USPS CLICKNSHIP 06.30.2023/USPS CLICKNSHIP 06.30.2023 (PLANT)</t>
  </si>
  <si>
    <t>(JE) PETTY CASH ADJUSTMENT (JUNE 2023)</t>
  </si>
  <si>
    <t>PETTY CASH ADJ JUN23 PETTY CASH ADJUSTMENT (JUNE 2023)</t>
  </si>
  <si>
    <t>(AP) PO:OFFICE PHONE SVC/BLUEGRASSNET VOICE</t>
  </si>
  <si>
    <t>BLUGRAVOIC 100175-JULY 2022/OFFICE PHONE SERVICE (JULY 2022)</t>
  </si>
  <si>
    <t>(AP) PO:CELL PHONES (JUL22)/Verizon Wireless</t>
  </si>
  <si>
    <t>VERWIRE 9911765885/CELL PHONES (JULY 2022)</t>
  </si>
  <si>
    <t>BLUGRAVOIC 8514/OFFICE PHONE SERVICE (AUGUST 2022)</t>
  </si>
  <si>
    <t>(AP) PO:ROBODIAL CREDITS/CALLFIRE</t>
  </si>
  <si>
    <t>CALLFIRE DEBIT CALLFIRE 08.16.2022/ROBODIAL CREDITS (2,500)</t>
  </si>
  <si>
    <t>(AP) PO:CELL PHONES (AUG22)/Verizon Wireless</t>
  </si>
  <si>
    <t>VERWIRE 9914097057/CELL PHONES (AUGUST 2022)</t>
  </si>
  <si>
    <t>BLUGRAVOIC 100175-SEPTEMBER 2022/OFFICE PHONE SERVICE (SEPTEMBER 2022)</t>
  </si>
  <si>
    <t>(AP) PO:CELL PHONES (SEPT22)/Verizon Wireless</t>
  </si>
  <si>
    <t>VERWIRE 9916452020/CELL PHONES (SEPTEMBER 2022)</t>
  </si>
  <si>
    <t>BLUGRAVOIC 100175-OCTOBER 2022  8625/OFFICE PHONE SERVICE (OCTOBER 2022)</t>
  </si>
  <si>
    <t>(AP) PO:CELL PHONES (OCT22)/Verizon Wireless</t>
  </si>
  <si>
    <t>VERWIRE 9918823379/CELL PHONES (OCTOBER 2022) &amp; C BECK PHONE</t>
  </si>
  <si>
    <t>CALLFIRE DEBIT CALLFIRE 11.02.2022/ROBODIAL CREDITS (2,500)</t>
  </si>
  <si>
    <t>BLUGRAVOIC 100175-NOVEMBER 2022/OFFICE PHONE SERVICE (NOVEMBER 2022)</t>
  </si>
  <si>
    <t>(AP) PO:CELL PHONES (NOV22)/Verizon Wireless</t>
  </si>
  <si>
    <t>VERWIRE 9921207394/CELL PHONES (NOVEMBER 2022)</t>
  </si>
  <si>
    <t>BLUGRAVOIC 100175-DECEMBER 2022/OFFICE PHONE SERVICE (DECEMBER 2022)</t>
  </si>
  <si>
    <t>(AP) PO:CELL PHONES (DEC22)/Verizon Wireless</t>
  </si>
  <si>
    <t>VERWIRE 9923592102/CELL PHONES (DECEMBER 2022)</t>
  </si>
  <si>
    <t>BLUGRAVOIC 8763/OFFICE PHONE SERVICE (JANUARY 2023)</t>
  </si>
  <si>
    <t>(AP) PO:CELL PHONES (JAN23)/Verizon Wireless</t>
  </si>
  <si>
    <t>VERWIRE 9925967689/CELL PHONES (JANUARY 2023)</t>
  </si>
  <si>
    <t>BLUGRAVOIC 100175-FEBRUARY 2023/OFFICE PHONE SERVICE (FEBRUARY 2023)</t>
  </si>
  <si>
    <t>(AP) PO:CELL PHONES (FEB23)/Verizon Wireless</t>
  </si>
  <si>
    <t>VERWIRE 9928350298/CELL PHONES (FEBRUARY 2023)</t>
  </si>
  <si>
    <t>BLUGRAVOIC 100175-MARCH 2023/OFFICE PHONE SERVICE (MARCH 2023)</t>
  </si>
  <si>
    <t>(AP) PO:CELL PHONES (MAR 23)/Verizon Wireless</t>
  </si>
  <si>
    <t>VERWIRE 9930763661/CELL PHONES (MARCH 2023)</t>
  </si>
  <si>
    <t>BLUGRAVOIC 100175-APRIL 2023/OFFICE PHONE SERVICE (APRIL 2023)</t>
  </si>
  <si>
    <t>(AP) PO:CELL PHONES (APR23)/Verizon Wireless</t>
  </si>
  <si>
    <t>VERWIRE 9933154561/CELL PHONES (APRIL 2023)</t>
  </si>
  <si>
    <t>BLUGRAVOIC 100175-MAY 2023/OFFICE PHONE SERVICE (MAY 2023)</t>
  </si>
  <si>
    <t>(AP) PO:CELL PHONES (MAY23)/Verizon Wireless</t>
  </si>
  <si>
    <t>VERWIRE 9935530747/CELL PHONES (MAY 2023)</t>
  </si>
  <si>
    <t>CALLFIRE DEBIT CALLFIRE 05.31.2023/ROBODIAL CREDITS (5,000)</t>
  </si>
  <si>
    <t>BLUGRAVOIC 100175-JUNE 2023/OFFICE PHONE SERVICE (JUNE 2023)</t>
  </si>
  <si>
    <t>(AP) PO:CELL PHONES (JUN23)/Verizon Wireless</t>
  </si>
  <si>
    <t>VERWIRE 9937893410/CELL PHONES (JUNE 2023)</t>
  </si>
  <si>
    <t>(AP) PO:ANSWERING SVC/METRO ANSWERING SERVICE</t>
  </si>
  <si>
    <t>0014 055007062022/ANSWERING SERVICE (JULY 2022)</t>
  </si>
  <si>
    <t>0014 055008032022/ANSWERING SERVICE (AUGUST 2022)</t>
  </si>
  <si>
    <t>0014 055008312022/ANSWERING SERVICE (AUGUST 2022 #2)</t>
  </si>
  <si>
    <t>0014 055009282022/ANSWERING SERVICE (SEPTEMBER 2022)</t>
  </si>
  <si>
    <t>0014 055010262022/ANSWERING SERVICE (OCTOBER 2022)</t>
  </si>
  <si>
    <t>0014 055011232022/ANSWERING SERVICE (NOVEMBER 2022)</t>
  </si>
  <si>
    <t>0014 055012212022/ANSWERING SERVICE (DECEMBER 2022)</t>
  </si>
  <si>
    <t>0014 055001182023/ANSWERING SERVICE (JANUARY 2023)</t>
  </si>
  <si>
    <t>0014 055002152023/ANSWERING SERVICE (FEBRUARY 2023)</t>
  </si>
  <si>
    <t>0014 055003152023/ANSWERING SERVICE (MARCH 2023)</t>
  </si>
  <si>
    <t>0014 055004122023/ANSWERING SERVICE (APRIL 2023)</t>
  </si>
  <si>
    <t>0014 055005102023/ANSWERING SERVICE (MAY 2023)</t>
  </si>
  <si>
    <t>0014 055006072023/ANSWERING SERVICE (JUNE 2023)</t>
  </si>
  <si>
    <t>(AP) PO:BEACON HOSTING JUL22/Badger Meter Inc</t>
  </si>
  <si>
    <t>BADGER 80104537/BEACON HOSTING (JULY 2022)/CELLULAR (JULY 2022)</t>
  </si>
  <si>
    <t>(JE) AMORTIZE ANNUAL BADGER LICENSE (JULY 2022)</t>
  </si>
  <si>
    <t>AMORT BADGER LICENSE AMORTIZE ANNUAL BADGER LICENSE (JULY 2022)</t>
  </si>
  <si>
    <t>(AP) PO:BEACON HOSTING AUG22/Badger Meter Inc</t>
  </si>
  <si>
    <t>BADGER 80106853/BEACON HOSTING (AUGUST 2022)/CELLULAR (AUGUST 22)</t>
  </si>
  <si>
    <t>(JE) AMORTIZE ANNUAL BADGER LICENSE (AUG 2022)</t>
  </si>
  <si>
    <t>AMORT BADGER LICENSE AMORTIZE ANNUAL BADGER LICENSE (AUG 2022)</t>
  </si>
  <si>
    <t>(AP) PO:BEACON HOSTING SEP22/Badger Meter Inc</t>
  </si>
  <si>
    <t>BADGER 80109162/BEACON HOSTING (SEPT 2022)/CELLULAR (SEPT 22)</t>
  </si>
  <si>
    <t>(JE) AMORTIZE BADGER LICENSE (SEPT 2022)</t>
  </si>
  <si>
    <t>AMORT BADGER LICENSE AMORTIZE BADGER LICENSE (SEPT 2022)</t>
  </si>
  <si>
    <t>(AP) PO:BEACON HOSTING OCT22/Badger Meter Inc</t>
  </si>
  <si>
    <t>BADGER 80111447/BEACON HOSTING (OCTOBER 2022)/CELLULAR (OCT 2022)</t>
  </si>
  <si>
    <t>(JE) AMORTIZE BADGER ANNUAL LICENSE (OCT 2022)</t>
  </si>
  <si>
    <t>AMORT BADGER ANNUAL AMORTIZE BADGER ANNUAL LICENSE (OCT 2022)</t>
  </si>
  <si>
    <t>(AP) PO:BEACON HOSTING NOV22/Badger Meter Inc</t>
  </si>
  <si>
    <t>BADGER 80113740/BEACON HOSTING (NOV 2022)/CELLULAR (NOV 22)</t>
  </si>
  <si>
    <t>(JE) AMORTIZE BADGER ANNUAL LICENSE (NOV 2022)</t>
  </si>
  <si>
    <t>AMORT BADGER ANNUAL AMORTIZE BADGER ANNUAL LICENSE (NOV 2022)</t>
  </si>
  <si>
    <t>(AP) PO:BEACON HOST &amp; ANNUAL/Badger Meter Inc</t>
  </si>
  <si>
    <t>BADGER 80116221/BEACON HOSTING/CELLULAR (DEC 2022)/ANNUAL LICENSE</t>
  </si>
  <si>
    <t>(JE) AMORTIZE ANNUAL BADGER LICENSE (DEC 2022)</t>
  </si>
  <si>
    <t>AMORT ANNUAL BADGER AMORTIZE ANNUAL BADGER LICENSE (DEC 2022)</t>
  </si>
  <si>
    <t>(AP) PO:BEACON HOSTING JAN23/Badger Meter Inc</t>
  </si>
  <si>
    <t>BADGER 80118819/BEACON HOSTING (JANUARY 2023)/CELLULAR (JAN 2023)</t>
  </si>
  <si>
    <t>(JE) AMORTIZE BADGER ANNUAL LICENSE (JAN 2023)</t>
  </si>
  <si>
    <t>AMORT BADGER ANNUAL  AMORTIZE BADGER ANNUAL LICENSE (JAN 2023)</t>
  </si>
  <si>
    <t>(AP) PO:BEACON HOSTING FEB23/Badger Meter Inc</t>
  </si>
  <si>
    <t>BADGER 80121324/BEACON HOSTING (FEBRUARY 2023)/CELLULAR (FEB 2023)</t>
  </si>
  <si>
    <t>(JE) AMORTIZE ANNUAL BADGER LICENSE (FEB 2023)</t>
  </si>
  <si>
    <t>AMORT ANNUAL BADGER AMORTIZE ANNUAL BADGER LICENSE (FEB 2023)</t>
  </si>
  <si>
    <t>(AP) PO:BEACON HOSTING MAR23/Badger Meter Inc</t>
  </si>
  <si>
    <t>BADGER 80123920/BEACON HOSTING (MARCH 2023)/CELLULAR (MARCH 2023)</t>
  </si>
  <si>
    <t>(JE) AMORTIZE BADGER ANNUAL LICENSE (MARCH 2023)</t>
  </si>
  <si>
    <t>AMORT BADGER LICENSE AMORTIZE BADGER ANNUAL LICENSE (MARCH 2023)</t>
  </si>
  <si>
    <t>(AP) PO:BEACON HOSTING APR23/Badger Meter Inc</t>
  </si>
  <si>
    <t>BADGER 80126569/BEACON HOSTING (APRIL 2023)/CELLULAR (APRIL 2023)</t>
  </si>
  <si>
    <t>(Auto) AMORTIZE BADGER ANNUAL LICENSE (APRIL 2023)</t>
  </si>
  <si>
    <t>AMORTIZE BADGER ANNUAL LICENSE (APRIL 2023) (Auto) AMORTIZE BADGER ANNUAL LICENSE (APRIL 2023)</t>
  </si>
  <si>
    <t>(AP) PO:BEACON HOSTING MAY23/Badger Meter Inc</t>
  </si>
  <si>
    <t>BADGER 80129240/BEACON HOSTING (MAY 2023)/CELLULAR (MAY 2023)</t>
  </si>
  <si>
    <t>(Auto) AMORTIZE BADGER ANNUAL LICENSE (MAY 2023)</t>
  </si>
  <si>
    <t>AMORTIZE BADGER ANNUAL LICENSE (MAY 2023) (Auto) AMORTIZE BADGER ANNUAL LICENSE (MAY 2023)</t>
  </si>
  <si>
    <t>(Auto) AMORTIZE BADGER ANNUAL LICENSE (JUNE 2023)</t>
  </si>
  <si>
    <t>AMORTIZE BADGER ANNUAL LICENSE (JUNE 2023) (Auto) AMORTIZE BADGER ANNUAL LICENSE (JUNE 2023)</t>
  </si>
  <si>
    <t>(AP) PO:COMPUTER SVC/SEC CUSTOM COMPUTERS INC</t>
  </si>
  <si>
    <t>SECCOMPUTE 40371/COMPUTER SERVICE (JULY 2022)</t>
  </si>
  <si>
    <t>(JE) AMORTIZE SONIC WALL RENEWAL (JULY 2022)</t>
  </si>
  <si>
    <t>AMORT SONIC WALL AMORTIZE SONIC WALL RENEWAL (JULY 2022)</t>
  </si>
  <si>
    <t>(JE) AMORTIZE CLOUD BACKUP RENEWAL (JULY 2022)</t>
  </si>
  <si>
    <t>AMORT CLOUD BACKUP AMORTIZE CLOUD BACKUP RENEWAL (JULY 2022)</t>
  </si>
  <si>
    <t>(JE) AMORTIZE AMPSTUN ANNUAL SUPPORT (JULY 2022)</t>
  </si>
  <si>
    <t>AMORT AMPSTUN ANNUAL AMORTIZE AMPSTUN ANNUAL SUPPORT (JULY 2022)</t>
  </si>
  <si>
    <t>SECCOMPUTE 40552/COMPUTER SERVICE (AUGUST 2022)</t>
  </si>
  <si>
    <t>(JE) AMORTIZE SONIC WALL RENEWAL (AUG 2022)</t>
  </si>
  <si>
    <t>AMORT SONIC WALL AMORTIZE SONIC WALL RENEWAL (AUG 2022)</t>
  </si>
  <si>
    <t>(JE) AMORTIZE CLOUD BACKUP RENEWAL (AUG 2022)</t>
  </si>
  <si>
    <t>AMORT CLOUD BACKUP AMORTIZE CLOUD BACKUP RENEWAL (AUG 2022)</t>
  </si>
  <si>
    <t>(JE) AMORTIZE AMPSTUN ANNUAL FEE (AUG 2022)</t>
  </si>
  <si>
    <t>AMORT AMPSTUN ANNUAL AMORTIZE AMPSTUN ANNUAL FEE (AUG 2022)</t>
  </si>
  <si>
    <t>(AP) PO:SEPT22 GMAIL/GOOGLE GSUITE MAIL</t>
  </si>
  <si>
    <t>GOOGLEGSUI DEBIT GOOGLE GSUITE MAIL (SEPT 2022)/SEPTEMBER 2022 GMAIL</t>
  </si>
  <si>
    <t>SECCOMPUTE 40632/COMPUTER SERVICE (SEPTEMBER 2022)</t>
  </si>
  <si>
    <t>(JE) AMORTIZE SONIC WALL RENEWAL (SEPT 2022)</t>
  </si>
  <si>
    <t>AMORT SONIC WALL AMORTIZE SONIC WALL RENEWAL (SEPT 2022)</t>
  </si>
  <si>
    <t>(JE) AMORTIZE CLOUD BACKUP RENEWAL (SEPT 2022)</t>
  </si>
  <si>
    <t>AMORT CLOUD BACKUP AMORTIZE CLOUD BACKUP RENEWAL (SEPT 2022)</t>
  </si>
  <si>
    <t>(JE) AMORTIZE AMPSTUN ANNUAL SUPPORT (SEPT 2022)</t>
  </si>
  <si>
    <t>AMORT AMPSTUN ANNUAL AMORTIZE AMPSTUN ANNUAL SUPPORT (SEPT 2022)</t>
  </si>
  <si>
    <t>(AP) PO:GSUITE EMAIL (OCT22)/GOOGLE GSUITE MAIL</t>
  </si>
  <si>
    <t>GOOGLEGSUI DEBIT GOOGLE GSUITE MAIL (OCT 2022)/OCTOBER 2022 GMAIL</t>
  </si>
  <si>
    <t>SECCOMPUTE 40815/COMPUTER SERVICE (OCTOBER 2022)</t>
  </si>
  <si>
    <t>(JE) AMORTIZE SONIC WALL RENEWAL (OCT 2022)</t>
  </si>
  <si>
    <t>AMORT SONIC WALL  AMORTIZE SONIC WALL RENEWAL (OCT 2022)</t>
  </si>
  <si>
    <t>(JE) AMORTIZE CLOUD BACKUP RENEWAL (OCT 2022)</t>
  </si>
  <si>
    <t>AMORT CLOUD BACKUP AMORTIZE CLOUD BACKUP RENEWAL (OCT 2022)</t>
  </si>
  <si>
    <t>(JE) AMORTIZE AMPSTUN ANNUAL SUPPORT (OCT 2022)</t>
  </si>
  <si>
    <t>AMORT AMPSTUN ANNUAL AMORTIZE AMPSTUN ANNUAL SUPPORT (OCT 2022)</t>
  </si>
  <si>
    <t>(AP) PO:GSUITE EMAIL (NOV22)/GOOGLE GSUITE MAIL</t>
  </si>
  <si>
    <t>GOOGLEGSUI DEBIT GOOGLE GSUITE MAIL (NOV 2022)/GOOGLE GSUITE MAIL (NOVEMBER 2022)</t>
  </si>
  <si>
    <t>SECCOMPUTE 40963/COMPUTER SERVICE (NOVEMBER 2022)</t>
  </si>
  <si>
    <t>(JE) AMORTIZE SONIC WALL RENEWAL (NOV 2022)</t>
  </si>
  <si>
    <t>AMORT SONIC WALL AMORTIZE SONIC WALL RENEWAL (NOV 2022)</t>
  </si>
  <si>
    <t>(JE) AMORTIZE CLOUD BACKUP RENEWAL (NOV 2022)</t>
  </si>
  <si>
    <t>AMORT CLOUD BACKUP AMORTIZE CLOUD BACKUP RENEWAL (NOV 2022)</t>
  </si>
  <si>
    <t>(JE) AMORTIZE ANNUAL AMPSTUN SUPPORT (NOV 2022)</t>
  </si>
  <si>
    <t>AMORT ANNUAL AMPSTUN AMORTIZE ANNUAL AMPSTUN SUPPORT (NOV 2022)</t>
  </si>
  <si>
    <t>(AP) PO:GSUITE EMAIL (DEC22)/GOOGLE GSUITE MAIL</t>
  </si>
  <si>
    <t>GOOGLEGSUI DEBIT GOOGLE GSUITE MAIL (DEC 2022)/GOOGLE GSUITE MAIL (DECEMBER 2022)</t>
  </si>
  <si>
    <t>SECCOMPUTE 41059/COMPUTER SERVICE (DECEMBER 2022)</t>
  </si>
  <si>
    <t>(JE) AMORTIZE SONIC WALL RENEWAL (DEC 2022)</t>
  </si>
  <si>
    <t>AMORT SONIC WALL AMORTIZE SONIC WALL RENEWAL (DEC 2022)</t>
  </si>
  <si>
    <t>(JE) AMORTIZE CLOUD BACKUP RENEWAL (DEC 2022)</t>
  </si>
  <si>
    <t>AMORT CLOUD BACKUP  AMORTIZE CLOUD BACKUP RENEWAL (DEC 2022)</t>
  </si>
  <si>
    <t>(JE) AMORTIZE ANNUAL AMPSTUN SUPPORT (DEC 2022)</t>
  </si>
  <si>
    <t>AMORT AMPSTUN ANNUAL AMORTIZE ANNUAL AMPSTUN SUPPORT (DEC 2022)</t>
  </si>
  <si>
    <t>(AP) PO:GSUITE EMAIL (JAN23)/GOOGLE GSUITE MAIL</t>
  </si>
  <si>
    <t>GOOGLEGSUI DEBIT GOOGLE GSUITE MAIL (JAN 2023)/GOOGLE GSUITE MAIL (JANUARY 2023)</t>
  </si>
  <si>
    <t>(AP) PO:CHASSIS FAN (SERVER)/SEC CUSTOM COMPUTERS INC</t>
  </si>
  <si>
    <t>SECCOMPUTE 41182/REPLACE CHASSIS FAN (SERVER)</t>
  </si>
  <si>
    <t>SECCOMPUTE 41230/COMPUTER SERVICE (JANUARY 2023)</t>
  </si>
  <si>
    <t>(JE) AMORT AMPSTUN ANNUAL SUPPORT (JAN 2023)</t>
  </si>
  <si>
    <t>AMORT AMPSTUN ANNUAL AMORT AMPSTUN ANNUAL SUPPORT (JAN 2023)</t>
  </si>
  <si>
    <t>(JE) AMORTIZE CLOUD BACKUP RENEWAL (JAN 2023)</t>
  </si>
  <si>
    <t>AMORT CLOUD BACKUP AMORTIZE CLOUD BACKUP RENEWAL (JAN 2023)</t>
  </si>
  <si>
    <t>(JE) AMORTIZE SONIC WALL RENEWAL (JANUARY 2023)</t>
  </si>
  <si>
    <t>AMORT SONIC WALL AMORTIZE SONIC WALL RENEWAL (JANUARY 2023)</t>
  </si>
  <si>
    <t>(AP) PO:GSUITE EMAIL (FEB23)/GOOGLE GSUITE MAIL</t>
  </si>
  <si>
    <t>GOOGLEGSUI DEBIT GOOGLE GSUITE MAIL (FEB 2023)/GOOGLE GSUITE MAIL (FEBRUARY 2023)</t>
  </si>
  <si>
    <t>SECCOMPUTE 41357/COMPUTER SERVICE (FEBRUARY 2023)</t>
  </si>
  <si>
    <t>(JE) AMORTIZE AMPSTUN ANNUAL SUPPORT (FEB 2023)</t>
  </si>
  <si>
    <t>AMORT AMPSTUN ANNUAL AMORTIZE AMPSTUN ANNUAL SUPPORT (FEB 2023)</t>
  </si>
  <si>
    <t>(JE) AMORTIZE CLOUD BACKUP (FEB 2023)</t>
  </si>
  <si>
    <t>AMORT CLOUD BACKUP AMORTIZE CLOUD BACKUP (FEB 2023)</t>
  </si>
  <si>
    <t>(JE) AMORTIZE SONIC WALL RENEWAL (FEB 2023)</t>
  </si>
  <si>
    <t>AMORT SONIC WALL AMORTIZE SONIC WALL RENEWAL (FEB 2023)</t>
  </si>
  <si>
    <t>(AP) PO:GSUITE EMAIL (MAR23)/GOOGLE GSUITE MAIL</t>
  </si>
  <si>
    <t>GOOGLEGSUI DEBIT GOOGLE GSUITE MAIL (MARCH 2023)/GOOGLE GSUITE MAIL (MARCH 2023)</t>
  </si>
  <si>
    <t>SECCOMPUTE 41514/COMPUTER SERVICE (MARCH 2023)</t>
  </si>
  <si>
    <t>(JE) AMORTIZE AMPSTUN ANNUAL SUPPORT (MAR 2023)</t>
  </si>
  <si>
    <t>AMORT AMPSTUN ANNUAL AMORTIZE AMPSTUN ANNUAL SUPPORT (MAR 2023)</t>
  </si>
  <si>
    <t>(JE) AMORTIZE CLOUD BACKUP RENEWAL (MARCH 2023)</t>
  </si>
  <si>
    <t>AMORT CLOUD BACKUP AMORTIZE CLOUD BACKUP RENEWAL (MARCH 2023)</t>
  </si>
  <si>
    <t>(JE) AMORTIZE SONIC WALL RENEWAL (MARCH 2023)</t>
  </si>
  <si>
    <t>AMORT SONIC WALL AMORTIZE SONIC WALL RENEWAL (MARCH 2023)</t>
  </si>
  <si>
    <t>(AP) PO:GSUITE EMAIL (APR23)/GOOGLE GSUITE MAIL</t>
  </si>
  <si>
    <t>GOOGLEGSUI DEBIT GOOGLE GSUITE MAIL (APRIL 2023)/GOOGLE GSUITE MAIL (APRIL 2023)</t>
  </si>
  <si>
    <t>SECCOMPUTE 41625/COMPUTER SERVICE (APRIL 2023)</t>
  </si>
  <si>
    <t>(Auto) AMORTIZE AMPSTUN ANNUAL SUPPORT FEE (APRIL</t>
  </si>
  <si>
    <t>AMORTIZE AMPSTUN ANNUAL SUPPORT FEE (APRIL 2023) (Auto) AMORTIZE AMPSTUN ANNUAL SUPPORT FEE (APRIL 2023)</t>
  </si>
  <si>
    <t>(Auto) AMORTIZE CLOUD BACKUP RENEWAL (APRIL 2023)</t>
  </si>
  <si>
    <t>AMORTIZE CLOUD BACKUP RENEWAL (APRIL 2023) (Auto) AMORTIZE CLOUD BACKUP RENEWAL (APRIL 2023)</t>
  </si>
  <si>
    <t>(Auto) AMORTIZE SONIC WALL RENEWAL (APRIL 2023)</t>
  </si>
  <si>
    <t>AMORTIZE SONIC WALL RENEWAL (APRIL 2023) (Auto) AMORTIZE SONIC WALL RENEWAL (APRIL 2023)</t>
  </si>
  <si>
    <t>(AP) PO:GSUITE EMAIL (MAY23)/GOOGLE GSUITE MAIL</t>
  </si>
  <si>
    <t>GOOGLEGSUI DEBIT GOOGLE GSUITE MAIL (MAY 2023)/GOOGLE GSUITE MAIL (MAY 2023)</t>
  </si>
  <si>
    <t>(AP) PO:SERVER INSTALL/SEC CUSTOM COMPUTERS INC</t>
  </si>
  <si>
    <t>SECCOMPUTE 41702/SERVER INSTALL (8 HRS)</t>
  </si>
  <si>
    <t>SECCOMPUTE 41754/COMPUTER SERVICE (MAY 2023)</t>
  </si>
  <si>
    <t>(AP) PO:HUB FRONT COUNTER/SEC CUSTOM COMPUTERS INC</t>
  </si>
  <si>
    <t>SECCOMPUTE 41802/HUB - FRONT COUNTER PC</t>
  </si>
  <si>
    <t>(Auto) AMORTIZE AMPSTUN ANNUAL SUPPORT FEE (MAY 20</t>
  </si>
  <si>
    <t>AMORTIZE AMPSTUN ANNUAL SUPPORT FEE (MAY 2023) (Auto) AMORTIZE AMPSTUN ANNUAL SUPPORT FEE (MAY 2023)</t>
  </si>
  <si>
    <t>(Auto) AMORTIZE CLOUD BACKUP RENEWAL (MAY 2023)</t>
  </si>
  <si>
    <t>AMORTIZE CLOUD BACKUP RENEWAL (MAY 2023) (Auto) AMORTIZE CLOUD BACKUP RENEWAL (MAY 2023)</t>
  </si>
  <si>
    <t>(Auto) AMORTIZE SONIC WALL RENEWAL (MAY 2023)</t>
  </si>
  <si>
    <t>AMORTIZE SONIC WALL RENEWAL (MAY 2023) (Auto) AMORTIZE SONIC WALL RENEWAL (MAY 2023)</t>
  </si>
  <si>
    <t>(AP) PO:GSUITE EMAIL (JUN23)/GOOGLE GSUITE MAIL</t>
  </si>
  <si>
    <t>GOOGLEGSUI DEBIT GOOGLE GSUITE MAIL (JUNE 2023)/GOOGLE GSUITE MAIL (JUNE 2023)</t>
  </si>
  <si>
    <t>SECCOMPUTE 41849/COMPUTER SERVICE (JUNE 2023)</t>
  </si>
  <si>
    <t>(Auto) AMORTIZE AMPSTUN ANNUAL SUPPORT FEE (JUNE 2</t>
  </si>
  <si>
    <t>AMORTIZE AMPSTUN ANNUAL SUPPORT FEE (JUNE 2023) (Auto) AMORTIZE AMPSTUN ANNUAL SUPPORT FEE (JUNE 2023)</t>
  </si>
  <si>
    <t>(Auto) AMORTIZE CLOUD BACKUP RENEWAL (JUNE 2023)</t>
  </si>
  <si>
    <t>AMORTIZE CLOUD BACKUP RENEWAL (JUNE 2023) (Auto) AMORTIZE CLOUD BACKUP RENEWAL (JUNE 2023)</t>
  </si>
  <si>
    <t>(Auto) AMORTIZE SONIC WALL RENEWAL (JUNE 2023)</t>
  </si>
  <si>
    <t>AMORTIZE SONIC WALL RENEWAL (JUNE 2023) (Auto) AMORTIZE SONIC WALL RENEWAL (JUNE 2023)</t>
  </si>
  <si>
    <t>(AP) PO:SE DISTRICT MTG (3)/INDIANA SECTION AWWA</t>
  </si>
  <si>
    <t>0041 18965/SOUTHEAST DISTRICT SPRING MTG (BECK/BLISS/LILLPOP)</t>
  </si>
  <si>
    <t>(AP) PO:WATER CERT EXAM PREP/AMERICAN WATER WORKS ASSOC</t>
  </si>
  <si>
    <t>0147 DEBIT AWWA 10.18.2022/WATER CERT EXAM PREP BOOKS (3)</t>
  </si>
  <si>
    <t>(AP) PO:WATER CERT BOOKS (8)/OFFICE OF WATER PROGRAMS/C</t>
  </si>
  <si>
    <t>OWPCSUS DEBIT OFFICE OF WATER PROGRAMS CSU 10.18.2022/WATER DISTRIB/TREATMENT EXAM PREP BOOKS (8)</t>
  </si>
  <si>
    <t>(AP) PO:22.178.01/M.E. Simpson Co., Inc</t>
  </si>
  <si>
    <t>MESIMPSON 38932/METER TESTING (6)</t>
  </si>
  <si>
    <t>(JE) AMORTIZE HICKMAN HILL GENERATOR (JULY 2022)</t>
  </si>
  <si>
    <t>AMORT HHILL GENRATOR AMORTIZE HICKMAN HILL GENERATOR (JULY 2022)</t>
  </si>
  <si>
    <t>(JE) AMORTIZE ANNUAL CUTTER MAINT (JULY 2022)</t>
  </si>
  <si>
    <t>AMORT CUTTER MAINT AMORTIZE ANNUAL CUTTER MAINT (JULY 2022)</t>
  </si>
  <si>
    <t>(JE) AMORTIZE QUARTERLY COPIER MAINT (JULY 2022)</t>
  </si>
  <si>
    <t>AMORT QTR COPIER AMORTIZE QUARTERLY COPIER MAINT (JULY 2022)</t>
  </si>
  <si>
    <t>(JE) AMORTIZE PORTABLE GENERATOR (JULY 2022)</t>
  </si>
  <si>
    <t>AMORT PORT GENERATOR AMORTIZE PORTABLE GENERATOR (JULY 2022)</t>
  </si>
  <si>
    <t>0746 1974/SCADA PROGRAMMING (MT ST FRANCIS TANK)</t>
  </si>
  <si>
    <t>(JE) AMORTIZE HICKMAN HILL GENERATOR (AUG 2022)</t>
  </si>
  <si>
    <t>AMORT HHIL GENERATOR AMORTIZE HICKMAN HILL GENERATOR (AUG 2022)</t>
  </si>
  <si>
    <t>(JE) AMORTIZE ANNUAL CUTTER MAINT (AUG 2022)</t>
  </si>
  <si>
    <t>AMORT ANNUAL CUTTER AMORTIZE ANNUAL CUTTER MAINT (AUG 2022)</t>
  </si>
  <si>
    <t>(JE) AMORTIZE QTR COPIER MAINT (AUG 2022)</t>
  </si>
  <si>
    <t>AMORT QTR COPIER AMORTIZE QTR COPIER MAINT (AUG 2022)</t>
  </si>
  <si>
    <t>(JE) AMORTIZE PORTABLE GENERATOR (AUG 2022)</t>
  </si>
  <si>
    <t>AMORT PORT GENERATOR AMORTIZE PORTABLE GENERATOR (AUG 2022)</t>
  </si>
  <si>
    <t>(AP) PO:22.242.01/Tractor Supply</t>
  </si>
  <si>
    <t>0722 6035301103266605-SEPTEMBER 2022/FENCE POST (MSFRANCIS TANK PAINTING)</t>
  </si>
  <si>
    <t>(JE) AMORTIZE HICKMAN HILL GENERATOR MAINT (SEPT 2022)</t>
  </si>
  <si>
    <t>AMORT HHILL GEN AMORTIZE HICKMAN HILL GENERATOR MAINT (SEPT 2022)</t>
  </si>
  <si>
    <t>(JE) AMORTIZE CUTTER MAINTENANCE (SEPT 2022)</t>
  </si>
  <si>
    <t>AMORT CUTTER MAINT AMORTIZE CUTTER MAINTENANCE (SEPT 2022)</t>
  </si>
  <si>
    <t>(JE) AMORTIZE QUARTERLY COPIER MAINT (SEPT 2022)</t>
  </si>
  <si>
    <t>AMORT QTRLY COPIER AMORTIZE QUARTERLY COPIER MAINT (SEPT 2022)</t>
  </si>
  <si>
    <t>(JE) AMORTIZE PORTABLE GENERATOR MAINT (SEPT 2022)</t>
  </si>
  <si>
    <t>AMORT GEN MAINT AMORTIZE PORTABLE GENERATOR MAINT (SEPT 2022)</t>
  </si>
  <si>
    <t>(AP) PO:22.290.01/CLINE BROS. WELDING</t>
  </si>
  <si>
    <t>0087 FAN SHAFT AERATOR REPAIR 10.17.2022/FAN SHAFT AERATOR REPAIR (PLANT)</t>
  </si>
  <si>
    <t>(AP) PO:BACKFLOW TESTING (3)/CC Joyce Rick J. Settles</t>
  </si>
  <si>
    <t>RICKSETTLE 13997/BACKFLOW DEVICE TESTING (3)</t>
  </si>
  <si>
    <t>(AP) PO:22.280.01/Tractor Supply</t>
  </si>
  <si>
    <t>0722 6035301103266605-OCTOBER 2022/POSTS (MT SAINT FRANCIS)</t>
  </si>
  <si>
    <t>(JE) AMORTIZE H HILL GENERATOR MAINT (OCT 2022)</t>
  </si>
  <si>
    <t>AMORT H HILL GEN AMORTIZE H HILL GENERATOR MAINT (OCT 2022)</t>
  </si>
  <si>
    <t>(JE) AMORTIZE ANNUAL CUTTER MAINT (OCT 2022)</t>
  </si>
  <si>
    <t>AMORT CUTTER MAINT AMORTIZE ANNUAL CUTTER MAINT (OCT 2022)</t>
  </si>
  <si>
    <t>(JE) AMORTIZE QUARTERLY COPIER MAINT (OCT 2022)</t>
  </si>
  <si>
    <t>AMORT QTR COPIER AMORTIZE QUARTERLY COPIER MAINT (OCT 2022)</t>
  </si>
  <si>
    <t>(JE) AMORTIZE PORTABLE GENERATOR MAINT (OCT 2022)</t>
  </si>
  <si>
    <t>AMORT PORT GEN MAINT AMORTIZE PORTABLE GENERATOR MAINT (OCT 2022)</t>
  </si>
  <si>
    <t>(AP) PO:12VDC POWER SUPPLIES/DEQ INC</t>
  </si>
  <si>
    <t>0746 6402/12VDC POWER SUPPLIES X 4 (TANKS/BOOSTER STATIONS)</t>
  </si>
  <si>
    <t>(AP) PO:22.319.01/HOME DEPOT</t>
  </si>
  <si>
    <t>0524 6035322014824936-NOVEMBER 2022/FACIA (BOOSTER STATION ROOF)</t>
  </si>
  <si>
    <t>(JE) AMORTIZE H HILL GENERATOR MAINT (NOV 2022)</t>
  </si>
  <si>
    <t>AMORT H HILL GEN AMORTIZE H HILL GENERATOR MAINT (NOV 2022)</t>
  </si>
  <si>
    <t>(JE) AMORTIZE ANNUAL CUTTER MAINT (NOV 2022)</t>
  </si>
  <si>
    <t>AMORT CUTTER MAINT AMORTIZE ANNUAL CUTTER MAINT (NOV 2022)</t>
  </si>
  <si>
    <t>(JE) AMORTIZE QUARTERLY COPIER MAINT (NOV 2022)</t>
  </si>
  <si>
    <t>AMORT QTR COPIER AMORTIZE QUARTERLY COPIER MAINT (NOV 2022)</t>
  </si>
  <si>
    <t>(JE) AMORTIZE PORTABLE GENERATOR MAINT (NOV 2022)</t>
  </si>
  <si>
    <t>AMORT PORT GEN MAINT AMORTIZE PORTABLE GENERATOR MAINT (NOV 2022)</t>
  </si>
  <si>
    <t>(JE) AMORTIZE H HILL GENERATOR MAINT (DEC 2022)</t>
  </si>
  <si>
    <t>AMORT H HILL GEN AMORTIZE H HILL GENERATOR MAINT (DEC 2022)</t>
  </si>
  <si>
    <t>(JE) AMORTIZE ANNUAL CUTTER MAINT (DEC 2022)</t>
  </si>
  <si>
    <t>AMORT CUTTER MAINT AMORTIZE ANNUAL CUTTER MAINT (DEC 2022)</t>
  </si>
  <si>
    <t>(JE) AMORTIZE QUARTERLY COPIER MAINT (DEC 2022)</t>
  </si>
  <si>
    <t>AMORT QTR COPIER AMORTIZE QUARTERLY COPIER MAINT (DEC 2022)</t>
  </si>
  <si>
    <t>(JE) AMORTIZE PORTABLE GENERATOR MAINT (DEC 2022)</t>
  </si>
  <si>
    <t>AMORT PORT GEN MAINT AMORTIZE PORTABLE GENERATOR MAINT (DEC 2022)</t>
  </si>
  <si>
    <t>(AP) PO:22.334.01/POWERPLAN</t>
  </si>
  <si>
    <t>POWERPLAN 89618-50806 (DECEMBER 2022)/WIPES BLADES (TRUCK #15)</t>
  </si>
  <si>
    <t>(AP) PO:TREE REMOVAL (SHOP)/ARTY'S LOGGING, INC.</t>
  </si>
  <si>
    <t>ARTY'SLOG TREE REMOVAL (FRANK OTT) 12.20.2022/TREE REMOVAL (10) - FRANK OTT TANK</t>
  </si>
  <si>
    <t>(AP) PO:ANNUAL PRE-CHLORINE/LIVING WATERS CO.</t>
  </si>
  <si>
    <t>0103 91416/ANNUAL INSPECTION &amp; MAINT (PRE-CHLORINE BLDGE)</t>
  </si>
  <si>
    <t>(AP) PO:ANNUAL PLANT INSP/LIVING WATERS CO.</t>
  </si>
  <si>
    <t>0103 91417/ANNUAL TREATMENT PLANT INSP/MAINTENANCE</t>
  </si>
  <si>
    <t>(AP) PO:INDUCER MOTOR/LAMBS HEATING &amp; AIR CONDITI</t>
  </si>
  <si>
    <t>0626 I-53466-1/INDUCER MOTOR/DIRTY FLAME SENSOR</t>
  </si>
  <si>
    <t>(JE) AMORTIZE QUARTERLY COPIER MAINT (JAN 2023)</t>
  </si>
  <si>
    <t>AMORT QTRLY COPIER AMORTIZE QUARTERLY COPIER MAINT (JAN 2023)</t>
  </si>
  <si>
    <t>(JE) AMORTIZE ANNUAL CUTTER MAINT (JANUARY 2023)</t>
  </si>
  <si>
    <t>AMORT ANNUAL CUTTER  AMORTIZE ANNUAL CUTTER MAINT (JANUARY 2023)</t>
  </si>
  <si>
    <t>(JE) AMORTIZE HICKMAN HILL GENERATOR MAINT (JAN 2023)</t>
  </si>
  <si>
    <t>AMORT H HILL GEN PM AMORTIZE HICKMAN HILL GENERATOR MAINT (JAN 2023)</t>
  </si>
  <si>
    <t>(JE) AMORTIZE PORTABLE GENERATOR MAINT (JAN 2023)</t>
  </si>
  <si>
    <t>AMORT PORT GEN MAINT AMORTIZE PORTABLE GENERATOR MAINT (JAN 2023)</t>
  </si>
  <si>
    <t>(JE) AMORTIZE QUARTERLY COPIER MAINT (FEB 2023)</t>
  </si>
  <si>
    <t>AMORT QTRLY COPIER AMORTIZE QUARTERLY COPIER MAINT (FEB 2023)</t>
  </si>
  <si>
    <t>(JE) AMORTIZE ANNUAL CUTTER MAINT (FEB 2023)</t>
  </si>
  <si>
    <t>AMORT CUTTER MAINT AMORTIZE ANNUAL CUTTER MAINT (FEB 2023)</t>
  </si>
  <si>
    <t>(JE) AMORTIZE HICKMAN HILL GENERATOR MAINT (FEB 2023)</t>
  </si>
  <si>
    <t>AMORT H HILL GENER AMORTIZE HICKMAN HILL GENERATOR MAINT (FEB 2023)</t>
  </si>
  <si>
    <t>(JE) AMORTIZE PORTABLE GENERATOR MAINT (FEB 2023)</t>
  </si>
  <si>
    <t>AMORT PORTABLE GENER AMORTIZE PORTABLE GENERATOR MAINT (FEB 2023)</t>
  </si>
  <si>
    <t>(AP) PO:23.068.03/LONGBOTTOM HARDSAW</t>
  </si>
  <si>
    <t>LONGBOTHAR 899/SEPTIC TANK PUMP (OFFICE)</t>
  </si>
  <si>
    <t>(AP) PO:LEAKY OMNI VALVES/LIVING WATERS CO.</t>
  </si>
  <si>
    <t>0103 91700/FIX LEAKY OMNI VALVES (PLANT)</t>
  </si>
  <si>
    <t>(JE) AMORTIZE QUARTERLY COPIER MAINT (MARCH 2023)</t>
  </si>
  <si>
    <t>AMORT QRTLY COPIER AMORTIZE QUARTERLY COPIER MAINT (MARCH 2023)</t>
  </si>
  <si>
    <t>(JE) AMORTIZE ANNUAL CUTTER MAINT (MARCH 2023)</t>
  </si>
  <si>
    <t>AMORT CUTTER MAINT AMORTIZE ANNUAL CUTTER MAINT (MARCH 2023)</t>
  </si>
  <si>
    <t>(JE) AMORTIZE HICKMAN HILL GENERATOR MAINT (MARCH 2023)</t>
  </si>
  <si>
    <t>AMORT H HILL GEN AMORTIZE HICKMAN HILL GENERATOR MAINT (MARCH 2023)</t>
  </si>
  <si>
    <t>(JE) AMORTIZE PORTABLE GENERATOR MAINT (MARCH 2023)</t>
  </si>
  <si>
    <t>AMORT PORTABLE GEN AMORTIZE PORTABLE GENERATOR MAINT (MARCH 2023)</t>
  </si>
  <si>
    <t>(AP) PO:SOLENOID VALVE/LIVING WATERS CO.</t>
  </si>
  <si>
    <t>0103 91731/CHLORINE ISSUE (PLANT) - SOLENOID VALVE</t>
  </si>
  <si>
    <t>(AP) *PO:SQUARE RELAY/SWITCH/DEQ INC</t>
  </si>
  <si>
    <t>VOID*0746 6426/SQUARE D RELAY/SELECTOR SWITCHES (PLANT)</t>
  </si>
  <si>
    <t>RVRS*0746 6426/SQUARE D RELAY/SELECTOR SWITCHES (PLANT)</t>
  </si>
  <si>
    <t>(AP) PO:SQUARE RELAY/SWITCH/DEQ INC</t>
  </si>
  <si>
    <t>0746 6426/SQUARE D RELAY/SELECTOR SWITCHES (BOOSTER/WELLS)</t>
  </si>
  <si>
    <t>(Auto) AMORTIZE QUARTERLY COPIER MAINT (APRIL 2023</t>
  </si>
  <si>
    <t>AMORTIZE QUARTERLY COPIER MAINT (APRIL 2023) (Auto) AMORTIZE QUARTERLY COPIER MAINT (APRIL 2023)</t>
  </si>
  <si>
    <t>(Auto) AMORTIZE ANNUAL CUTTER MAINTENANCE (APRIL 2</t>
  </si>
  <si>
    <t>AMORTIZE ANNUAL CUTTER MAINTENANCE (APRIL 2023) (Auto) AMORTIZE ANNUAL CUTTER MAINTENANCE (APRIL 2023)</t>
  </si>
  <si>
    <t>(Auto) AMORTIZE CUMMINS HICKMAN HILL GENERATOR (AP</t>
  </si>
  <si>
    <t>AMORTIZE CUMMINS HICKMAN HILL GENERATOR (APR 2023) (Auto) AMORTIZE CUMMINS HICKMAN HILL GENERATOR (APR 2023)</t>
  </si>
  <si>
    <t>(Auto) AMORTIZE CUMMINS PORTABLE GENERATOR (APRIL</t>
  </si>
  <si>
    <t>AMORTIZE CUMMINS PORTABLE GENERATOR (APRIL 2023) (Auto) AMORTIZE CUMMINS PORTABLE GENERATOR (APRIL 2023)</t>
  </si>
  <si>
    <t>(Auto) AMORTIZE QUARTERLY COPIER MAINT (MAY 2023)</t>
  </si>
  <si>
    <t>AMORTIZE QUARTERLY COPIER MAINT (MAY 2023) (Auto) AMORTIZE QUARTERLY COPIER MAINT (MAY 2023)</t>
  </si>
  <si>
    <t>(Auto) AMORTIZE ANNUAL CUTTER MAINTENANCE (MAY 202</t>
  </si>
  <si>
    <t>AMORTIZE ANNUAL CUTTER MAINTENANCE (MAY 2023) (Auto) AMORTIZE ANNUAL CUTTER MAINTENANCE (MAY 2023)</t>
  </si>
  <si>
    <t>(Auto) AMORTIZE BOYD CAT PLANT GENERATOR (MAY 2023</t>
  </si>
  <si>
    <t>AMORTIZE BOYD CAT PLANT GENERATOR (MAY 2023) (Auto) AMORTIZE BOYD CAT PLANT GENERATOR (MAY 2023)</t>
  </si>
  <si>
    <t>(Auto) AMORTIZE CUMMINS HICKMAN HILL GENERATOR (MA</t>
  </si>
  <si>
    <t>AMORTIZE CUMMINS HICKMAN HILL GENERATOR (MAY 2023) (Auto) AMORTIZE CUMMINS HICKMAN HILL GENERATOR (MAY 2023)</t>
  </si>
  <si>
    <t>(Auto) AMORTIZE CUMMINS PORTABLE GENERATOR (MAY 20</t>
  </si>
  <si>
    <t>AMORTIZE CUMMINS PORTABLE GENERATOR (MAY 2023) (Auto) AMORTIZE CUMMINS PORTABLE GENERATOR (MAY 2023)</t>
  </si>
  <si>
    <t>(AP) PO:23.151.01/KRON'S FIRE PROTECTION SERVICES</t>
  </si>
  <si>
    <t>KRONS 41538/ANNUAL EXTINGUISHER INSPECTION</t>
  </si>
  <si>
    <t>0103 91973/REBUILD HIGH PRESSURE INJECTOR (PRE-CHLORINE)</t>
  </si>
  <si>
    <t>(Auto) AMORTIZE QUARTERLY COPIER MAINT (JUNE 2023)</t>
  </si>
  <si>
    <t>AMORTIZE QUARTERLY COPIER MAINT (JUNE 2023) (Auto) AMORTIZE QUARTERLY COPIER MAINT (JUNE 2023)</t>
  </si>
  <si>
    <t>(Auto) AMORTIZE ANNUAL CUTTER MAINTENANCE (JUNE 20</t>
  </si>
  <si>
    <t>AMORTIZE ANNUAL CUTTER MAINTENANCE (JUNE 2023) (Auto) AMORTIZE ANNUAL CUTTER MAINTENANCE (JUNE 2023)</t>
  </si>
  <si>
    <t>(Auto) AMORTIZE BOYD CAT PLANT GENERATOR (JUNE 202</t>
  </si>
  <si>
    <t>AMORTIZE BOYD CAT PLANT GENERATOR (JUNE 2023) (Auto) AMORTIZE BOYD CAT PLANT GENERATOR (JUNE 2023)</t>
  </si>
  <si>
    <t>(Auto) AMORTIZE CUMMINS HICKMAN HILL GENERATOR (JU</t>
  </si>
  <si>
    <t>AMORTIZE CUMMINS HICKMAN HILL GENERATOR (JUN 2023) (Auto) AMORTIZE CUMMINS HICKMAN HILL GENERATOR (JUN 2023)</t>
  </si>
  <si>
    <t>(Auto) AMORTIZE CUMMINS PORTABLE GENERATOR (JUNE 2</t>
  </si>
  <si>
    <t>AMORTIZE CUMMINS PORTABLE GENERATOR (JUNE 2023) (Auto) AMORTIZE CUMMINS PORTABLE GENERATOR (JUNE 2023)</t>
  </si>
  <si>
    <t>(AP) PO:WELL FLOW TEST/OIL/NATIONAL WATER SERVICES LLC</t>
  </si>
  <si>
    <t>NWSNATWATS 12346/WELL FLOW TEST (4)/WELL MOTOR OIL CHANGE (4)</t>
  </si>
  <si>
    <t>(AP) PO:HEATER FOR WELL/Amazon</t>
  </si>
  <si>
    <t>AMAZON DEBIT AMAZON 10.05.2022/MAGNETIC HEATER FOR WELL</t>
  </si>
  <si>
    <t>(AP) PO:HEATER (WELL #12)/OReilly Auto Parts</t>
  </si>
  <si>
    <t>OREIL DEBIT O'REILLY AUTO PARTS 01.05.2023/HEATER (WELL #12)</t>
  </si>
  <si>
    <t>(AP) PO:HOLDING TANK CLEAN/NATIONAL WATER SERVICES LLC</t>
  </si>
  <si>
    <t>NWSNATWATS 12923/BACKWASH HOLDING TANK CLEANOUT</t>
  </si>
  <si>
    <t>(AP) PO:23.100.01/23.138.01/PHASE THREE ELECTRIC INC.</t>
  </si>
  <si>
    <t>38 52729/WELL  MOTOR REPAIR</t>
  </si>
  <si>
    <t>(AP) PO:FLOW TEST/GREASE/NATIONAL WATER SERVICES LLC</t>
  </si>
  <si>
    <t>NWSNATWATS 13308/FLOW TEST WELLS (4)/GREASE BOOSTERS &amp; PUMPS</t>
  </si>
  <si>
    <t>(AP) PO:REMOVE MOTOR/REPL/NATIONAL WATER SERVICES LLC</t>
  </si>
  <si>
    <t>NWSNATWATS 13314/REMOVE WELL MOTOR &amp; REPLACE W/REBUILT</t>
  </si>
  <si>
    <t>(AP) PO:22.209.02/NEW ALBANY AUTO PARTS</t>
  </si>
  <si>
    <t>NAAUTO DEBIT NEW ALBANY AUTO PARTS 07.28.2022/MINI EXC #14 HYDRAULIC HOSE FITTING</t>
  </si>
  <si>
    <t>(AP) PO:MUFFLER FOR BACKHOE /Amazon</t>
  </si>
  <si>
    <t>AMAZON DEBIT AMAZON 08.08.2022/MUFFLER FOR BACKHOE #15</t>
  </si>
  <si>
    <t>(AP) PO:#14 AIR FILTER/Amazon</t>
  </si>
  <si>
    <t>AMAZON DEBIT AMAZON 08.15.2022/#14 AIR FILTER (KUBOTA TRACTOR)</t>
  </si>
  <si>
    <t>(AP) PO:22.230.01/TRUSTY &amp; SONS TIRE CO</t>
  </si>
  <si>
    <t>0710 215111/TRUCK #12 &amp; TRAILER #T01 TIRE REPAIRS</t>
  </si>
  <si>
    <t>(AP) PO:22.227.01/DEQ INC</t>
  </si>
  <si>
    <t>0746 1973/SOFT STARTER REPLACEMENT (HIGH SVC PUMP #2)</t>
  </si>
  <si>
    <t>(AP) PO:22.213.01; 22.231.01/Tractor Supply</t>
  </si>
  <si>
    <t>0722 6035301103266605-AUGUST 2022/TRACTOR #4/BACKHOE #15 PARTS</t>
  </si>
  <si>
    <t>(AP) PO:BATTERY SKID STEER/RURAL KING</t>
  </si>
  <si>
    <t>RURALKING DEBIT RURAL KING 09.12.2022/BATTERY SKID STEER (#3)</t>
  </si>
  <si>
    <t>(AP) PO:HOSE FOR FUEL TANK/Amazon</t>
  </si>
  <si>
    <t>AMAZON DEBIT AMAZON 09.16.2022/HOSE FOR PORTABLE FUEL TANK</t>
  </si>
  <si>
    <t>(AP) PO:22.293.01/TRUSTY &amp; SONS TIRE CO</t>
  </si>
  <si>
    <t>0710 217841/SKID STEER TIRE (#3)</t>
  </si>
  <si>
    <t>(AP) PO:22.294.01/BOYD &amp; SONS</t>
  </si>
  <si>
    <t>BOYD&amp;SONS DEBIT BOYD &amp; SONS 10.21.2022/NEW TRACKS FOR LITTLE MINI (#14)</t>
  </si>
  <si>
    <t>(AP) PO:BUCKET TEETH #14/Amazon</t>
  </si>
  <si>
    <t>AMAZON DEBIT AMAZON 02.01.2023/BUCKET TEETH (MINI EXCAVATOR) #14</t>
  </si>
  <si>
    <t>(AP) PO:WEED TRIMMER PARTS/Amazon</t>
  </si>
  <si>
    <t>AMAZON DEBIT AMAZON #3 03.09.2023/WEED TRIMMER REPAIR PARTS (THROTTLE TRIGGERS)</t>
  </si>
  <si>
    <t>(AP) PO:23.069.01/D &amp; D ENTERPRISES</t>
  </si>
  <si>
    <t>DDENTERPRI DEBIT D &amp; D ENTERPRISES #62583 03.10.2023/SAW REPAIR (POULAN PRO 335)</t>
  </si>
  <si>
    <t>(AP) PO:23.104.01/JACOBI SALES, INC.</t>
  </si>
  <si>
    <t>0005 PC64842/MOWER REPAIR (KUBOTA)</t>
  </si>
  <si>
    <t>(AP) PO:BOOSTER STATION/DEQ INC</t>
  </si>
  <si>
    <t>0746 2172/TROUBLESHOOT BOOSTER STATION</t>
  </si>
  <si>
    <t>(AP) PO:CARBURETOR (TRIMMER)/Amazon</t>
  </si>
  <si>
    <t>AMAZON DEBIT AMAZON #1  06.27.2023/CARBURETOR (TRIMMER)</t>
  </si>
  <si>
    <t>(AP) PO:IGNITION COIL /Amazon</t>
  </si>
  <si>
    <t>AMAZON DEBIT AMAZON #2 06.27.2023/IGNITION COIL (TRIMMER)</t>
  </si>
  <si>
    <t>(AP) PO:POTABILITY TESTING/ASTBURY WATER TECHNOLOGY, IN</t>
  </si>
  <si>
    <t>ASTBURY 5222/POTABILITY TESTING (1)</t>
  </si>
  <si>
    <t>ASTBURY 5319/POTABILITY TESTING (5)</t>
  </si>
  <si>
    <t>ASTBURY 5221/POTABILITY TESTING (9)</t>
  </si>
  <si>
    <t>ASTBURY 5585/POTABILITY TESTING (6614 SR 54/5758 E MCCARTHY)</t>
  </si>
  <si>
    <t>(AP) PO:TRIHALO/HALO TESTING/ASTBURY WATER TECHNOLOGY,</t>
  </si>
  <si>
    <t>ASTBURY 5897/TRIHALOMETHANES/HALOACETIC ACIDS TESTING</t>
  </si>
  <si>
    <t>ASTBURY 5974/POTABILITY TESTING (5)</t>
  </si>
  <si>
    <t>ASTBURY 6082/POTABILITY TESTING (3001 W OAK &amp; 2710 FRENCH CR)</t>
  </si>
  <si>
    <t>(AP) PO:LEAD &amp; COPPER/POTAB/ASTBURY WATER TECHNOLOGY, I</t>
  </si>
  <si>
    <t>ASTBURY 6303/LEAD &amp; COPPER TESTING (30)/POTABILITY TESTING (8)</t>
  </si>
  <si>
    <t>ASTBURY 6659/POTABILITY TESTING (14)</t>
  </si>
  <si>
    <t>(AP) PO:4900 W WILLIS/ASTBURY WATER TECHNOLOGY, INC.</t>
  </si>
  <si>
    <t>ASTBURY 7109/POTABILITY TESTING (4900 W WILLIS)</t>
  </si>
  <si>
    <t>ASTBURY 7605/POTABILITY TESTING (2)</t>
  </si>
  <si>
    <t>ASTBURY 7552/POTABILITY TESTING (5)</t>
  </si>
  <si>
    <t>ASTBURY 7837/POTABILITY TESTING (5)</t>
  </si>
  <si>
    <t>ASTBURY 8544/POTABILITY TESTING (5)</t>
  </si>
  <si>
    <t>ASTBURY 8502/POTABILITY TESTING (INNOVATION HUB)</t>
  </si>
  <si>
    <t>ASTBURY 9212/POTABILITY TESTING (5)</t>
  </si>
  <si>
    <t>ASTBURY 9263/POTABILITY TESTING (6444 SARLES CREEK/KNOB HILL)</t>
  </si>
  <si>
    <t>ASTBURY 9868/POTABILITY TESTING (2)</t>
  </si>
  <si>
    <t>ASTBURY 10168/POTABILITY TESTING (5)</t>
  </si>
  <si>
    <t>ASTBURY 10337/POTABILITY TESTING (5)</t>
  </si>
  <si>
    <t>ASTBURY 10338/POTABILITY TESTING (4)</t>
  </si>
  <si>
    <t>ASTBURY 10866/POTABILITY TESTING (7)</t>
  </si>
  <si>
    <t>ASTBURY 10981/POTABILITY TESTING (5)</t>
  </si>
  <si>
    <t>(AP) PO:FLUORIDE/VOL/NIT/CYA/ASTBURY WATER TECHNOLOGY,</t>
  </si>
  <si>
    <t>ASTBURY 11488/FLUORIDE/VOL ACID/NITRATE/CYANIDE/IOC TESTING</t>
  </si>
  <si>
    <t>ASTBURY 11552/POTABILITY TESTING (5)</t>
  </si>
  <si>
    <t>ASTBURY 11814/POTABILITY TESTING (5)</t>
  </si>
  <si>
    <t>ASTBURY 12428/POTABILITY TESTING (5)</t>
  </si>
  <si>
    <t>ASTBURY 12484/POTABILITY TESTING (5)</t>
  </si>
  <si>
    <t>ASTBURY 12803/POTABILITY TESTING (2)</t>
  </si>
  <si>
    <t>ASTBURY 13051/POTABILITY TESTING (4)</t>
  </si>
  <si>
    <t>ASTBURY 13104/POTABILITY TESTING (2)</t>
  </si>
  <si>
    <t>ASTBURY 13421/POTABILITY TESTING (6)</t>
  </si>
  <si>
    <t>ASTBURY 13630/POTABILITY TESTING (6260 OLD VINCENNES)</t>
  </si>
  <si>
    <t>ASTBURY 13801/POTABILITY TESTING (2)</t>
  </si>
  <si>
    <t>ASTBURY 14104/POTABILITY TESTING (5)</t>
  </si>
  <si>
    <t>ASTBURY 14235/POTABILITY TESTING (5)</t>
  </si>
  <si>
    <t>(AP) PO:WATER LOSS AUDIT/CURRY &amp; ASSOCIATES INC</t>
  </si>
  <si>
    <t>0026 00001-2021 WATER LOSS AUDIT/WATER LOSS AUDIT/VALIDATION 2021</t>
  </si>
  <si>
    <t>(AP) PO:CROWELL 20' EASEMENT/DRAW SURVEY &amp; MAP, LLC</t>
  </si>
  <si>
    <t>DRAW SURVEY CROWELL 20' EASEMENT 07.19.2022/SURVEY CROWELL 20' EASEMENT 07.19.2022</t>
  </si>
  <si>
    <t>(AP) PO:WRIGHT PROP SURVEY/RUCKMAN LAND SURVEYORS</t>
  </si>
  <si>
    <t>0752 DAVID WRIGHT WELL SURVEY 06.20.2023/DAVID WRIGHT WELL PROPERTY SURVEY 06.20.2023</t>
  </si>
  <si>
    <t>(AP) PO:EASEMENT WE 07.10.22/CARRIE CHAPMAN</t>
  </si>
  <si>
    <t>CHAPMANCAR EASEMENT WE 07.10.2022/EASEMENT WE 07.10.2022</t>
  </si>
  <si>
    <t>(AP) PO:EASEMENT WE 07.17.22/CARRIE CHAPMAN</t>
  </si>
  <si>
    <t>CHAPMANCAR EASEMENT WE 07.17.2022/EASEMENT WE 07.17.2022</t>
  </si>
  <si>
    <t>(AP) PO:EASEMENT WE 07.24.22/CARRIE CHAPMAN</t>
  </si>
  <si>
    <t>CHAPMANCAR EASEMENT WE 07.24.2022/EASEMENT WE 07.24.2022</t>
  </si>
  <si>
    <t>(AP) PO:EASEMENT WE 07.31.22/CARRIE CHAPMAN</t>
  </si>
  <si>
    <t>CHAPMANCAR EASEMENT WE 07.31.2022/EASEMENT WE 07.31.2022</t>
  </si>
  <si>
    <t>(AP) PO:EASEMENT WE 08.07.22/CARRIE CHAPMAN</t>
  </si>
  <si>
    <t>CHAPMANCAR EASEMENT WE 08.07.2022/EASEMENT WE 08.07.2022</t>
  </si>
  <si>
    <t>(AP) PO:EASEMENT WE 08.14.22/CARRIE CHAPMAN</t>
  </si>
  <si>
    <t>CHAPMANCAR EASEMENT WE 08.14.2022/EASEMENT WE 08.14.2022</t>
  </si>
  <si>
    <t>(AP) PO:EASEMENT WE 08.21.22/CARRIE CHAPMAN</t>
  </si>
  <si>
    <t>CHAPMANCAR EASEMENT WE 08.21.2022/EASEMENT WE 08.21.2022</t>
  </si>
  <si>
    <t>(AP) PO:EASEMENT WE 08.28.22/CARRIE CHAPMAN</t>
  </si>
  <si>
    <t>CHAPMANCAR EASEMENT WE 08.28.2022/EASEMENT WE 08.28.2022</t>
  </si>
  <si>
    <t>(AP) PO:EASEMENT WE 09.04.22/CARRIE CHAPMAN</t>
  </si>
  <si>
    <t>CHAPMANCAR EASEMENT WE 09.04.2022/EASEMENT WE 09.04.2022</t>
  </si>
  <si>
    <t>(AP) PO:EASEMENT WE 09.11.22/CARRIE CHAPMAN</t>
  </si>
  <si>
    <t>CHAPMANCAR EASEMENT WE 09.11.2022/EASEMENT WE 09.11.2022</t>
  </si>
  <si>
    <t>(AP) PO:EASEMENT WE 09.18.22/CARRIE CHAPMAN</t>
  </si>
  <si>
    <t>CHAPMANCAR EASEMENT WE 09.18.2022/EASEMENT WE 09.18.2022</t>
  </si>
  <si>
    <t>(AP) PO:EASEMENT WE 09.25.22/CARRIE CHAPMAN</t>
  </si>
  <si>
    <t>CHAPMANCAR EASEMENT WE 09.25.2022/EASEMENT WE 09.25.2022</t>
  </si>
  <si>
    <t>(AP) PO:EASEMENT WE 10.02.22/CARRIE CHAPMAN</t>
  </si>
  <si>
    <t>CHAPMANCAR EASEMENT WE 10.02.2022/EASEMENT WE 10.02.2022</t>
  </si>
  <si>
    <t>(AP) PO:EASEMENT WE 10.16.22/CARRIE CHAPMAN</t>
  </si>
  <si>
    <t>CHAPMANCAR EASEMENT WE 10.16.2022/EASEMENT WE 10.16.2022</t>
  </si>
  <si>
    <t>(AP) PO:EASEMENT WE 10.23.22/CARRIE CHAPMAN</t>
  </si>
  <si>
    <t>CHAPMANCAR EASEMENT WE 10.23.2022/EASEMENT WE 10.23.2022</t>
  </si>
  <si>
    <t>(AP) PO:EASEMENT WE 10.30.22/CARRIE CHAPMAN</t>
  </si>
  <si>
    <t>CHAPMANCAR EASMENT WE 10.30.2022/EASEMENT WE 10.30.2022</t>
  </si>
  <si>
    <t>(AP) PO:EASEMENT WE 11.06.22/CARRIE CHAPMAN</t>
  </si>
  <si>
    <t>CHAPMANCAR EASEMENT WE 11.06.2022/EASEMENT WE 11.06.2022</t>
  </si>
  <si>
    <t>CHAPMANCAR EASEMENT WE 11.13.2022/EASEMENT WE 11.06.2022</t>
  </si>
  <si>
    <t>(AP) PO:EASEMENT WE 11.20.22/CARRIE CHAPMAN</t>
  </si>
  <si>
    <t>CHAPMANCAR EASEMENT WE 11.20.2022/EASEMENT WE 11.20.2022</t>
  </si>
  <si>
    <t>(AP) PO:EASEMENT WE 12.04.22/CARRIE CHAPMAN</t>
  </si>
  <si>
    <t>CHAPMANCAR EASEMENT WE 12.04.2022/EASEMENT WE 12.04.2022</t>
  </si>
  <si>
    <t>(AP) PO:EASEMENT WE 12.11.22/CARRIE CHAPMAN</t>
  </si>
  <si>
    <t>CHAPMANCAR EASEMENT WE 12.11.2022/EASEMENT WE 12.11.2022</t>
  </si>
  <si>
    <t>(AP) PO:EASEMENT WE 12.18.22/CARRIE CHAPMAN</t>
  </si>
  <si>
    <t>CHAPMANCAR EASEMENT WE 12.18.2022/EASEMENT WE 12.18.2022</t>
  </si>
  <si>
    <t>(AP) PO:EASEMENT WE 12.25.22/CARRIE CHAPMAN</t>
  </si>
  <si>
    <t>CHAPMANCAR EASEMENT WE 12.25.2022/EASEMENT WE 12.25.2022</t>
  </si>
  <si>
    <t>(AP) PO:EASEMENT WE 01.01.23/CARRIE CHAPMAN</t>
  </si>
  <si>
    <t>CHAPMANCAR EASEMENT WE 01.01.2023/EASMEMENT WE 01.01.2023</t>
  </si>
  <si>
    <t>(AP) PO:EASEMENT WE 01.08.23/CARRIE CHAPMAN</t>
  </si>
  <si>
    <t>CHAPMANCAR EASEMENT WE 01.08.2023/EASEMENT WE 01.08.2023</t>
  </si>
  <si>
    <t>(AP) PO:EASEMENT WE 01.15.23/CARRIE CHAPMAN</t>
  </si>
  <si>
    <t>CHAPMANCAR EASEMENT WE 01.15.2023/EASEMENT WE 01.15.2023</t>
  </si>
  <si>
    <t>(AP) PO:EASEMENT WE 01.22.23/CARRIE CHAPMAN</t>
  </si>
  <si>
    <t>CHAPMANCAR EASEMENT WE 01.22.2023/EASEMENT WE 01.22.2023</t>
  </si>
  <si>
    <t>(AP) PO:EASEMENT WE 01.29.23/CARRIE CHAPMAN</t>
  </si>
  <si>
    <t>CHAPMANCAR EASEMENT WE 01.29.2023/EASEMENT WE 01.29.2023</t>
  </si>
  <si>
    <t>(AP) PO:EASEMENT WE 02.05.23/CARRIE CHAPMAN</t>
  </si>
  <si>
    <t>CHAPMANCAR EASEMENT WE 02.05.2023/EASEMENT WE 02.05.2023</t>
  </si>
  <si>
    <t>(AP) PO:EASEMENT WE 02.12.23/CARRIE CHAPMAN</t>
  </si>
  <si>
    <t>CHAPMANCAR EASEMENT WE 02.12.2023/EASEMENT WE 02.12.2023</t>
  </si>
  <si>
    <t>(AP) PO:EASEMENT WE 02.19.23/CARRIE CHAPMAN</t>
  </si>
  <si>
    <t>CHAPMANCAR EASEMENT WE 02.19.2023/EASEMENT WE 02.19.2023</t>
  </si>
  <si>
    <t>(AP) PO:EASEMENT WE 02.26.23/CARRIE CHAPMAN</t>
  </si>
  <si>
    <t>CHAPMANCAR EASEMENT WE 02.26.2023/EASEMENT WE 02.26.2023</t>
  </si>
  <si>
    <t>(AP) PO:EASEMENT WE 03.05.23/CARRIE CHAPMAN</t>
  </si>
  <si>
    <t>CHAPMANCAR EASEMENT WE 03.05.2023/EASEMENT WE 03.05.2023</t>
  </si>
  <si>
    <t>(AP) PO:EASEMENT WE 03.12.23/CARRIE CHAPMAN</t>
  </si>
  <si>
    <t>CHAPMANCAR EASEMENT WE 03.12.2023/EASEMENT WE 03.12.2023</t>
  </si>
  <si>
    <t>(AP) PO:EASEMENT WE 03.19.23/CARRIE CHAPMAN</t>
  </si>
  <si>
    <t>CHAPMANCAR EASEMENT WE 03.19.2023/EASEMENT WE 03.19.2023</t>
  </si>
  <si>
    <t>(AP) PO:EASEMENT WE 03.26.23/CARRIE CHAPMAN</t>
  </si>
  <si>
    <t>CHAPMANCAR EASEMENT WE 03.26.2023/EASEMENT WE 03.26.2023</t>
  </si>
  <si>
    <t>(AP) PO:EASEMENT WE 04.02.23/CARRIE CHAPMAN</t>
  </si>
  <si>
    <t>CHAPMANCAR EASEMENT WE 04.02.2023/EASEMENT WE 04.02.2023</t>
  </si>
  <si>
    <t>(AP) PO:EASEMENT WE 04.09.23/CARRIE CHAPMAN</t>
  </si>
  <si>
    <t>CHAPMANCAR EASEMENT WE 04.09.2023/EASEMENT WE 04.09.2023</t>
  </si>
  <si>
    <t>(AP) PO:EASEMENT WE 04.16.23/CARRIE CHAPMAN</t>
  </si>
  <si>
    <t>CHAPMANCAR EASEMENT WE 04.16.2023/EASEMENT WE 04.16.2023</t>
  </si>
  <si>
    <t>(AP) PO:EASEMENT WE 04.23.23/CARRIE CHAPMAN</t>
  </si>
  <si>
    <t>CHAPMANCAR EASEMENT WE 04.23.2023/EASEMENT WE 04.23.2023</t>
  </si>
  <si>
    <t>(AP) PO:EASEMENT WE 04.30.23/CARRIE CHAPMAN</t>
  </si>
  <si>
    <t>CHAPMANCAR EASEMENT WE 04.30.2023/EASEMENT WE 04.30.2023</t>
  </si>
  <si>
    <t>(AP) PO:EASEMENT WE 05.07.23/CARRIE CHAPMAN</t>
  </si>
  <si>
    <t>CHAPMANCAR EASEMENT WE 05.07.2023/EASEMENT WE 05.07.2023</t>
  </si>
  <si>
    <t>(AP) PO:EASEMENT WE 05.14.23/CARRIE CHAPMAN</t>
  </si>
  <si>
    <t>CHAPMANCAR EASEMENT WE 05.14.2023/EASEMENT WE 05.14.2023</t>
  </si>
  <si>
    <t>(AP) PO:EASEMENT WE 05.21.23/CARRIE CHAPMAN</t>
  </si>
  <si>
    <t>CHAPMANCAR EASEMENT WE 05.21.2023/EASEMENT WE 05.21.2023</t>
  </si>
  <si>
    <t>(AP) PO:EASEMENT WE 05.28.23/CARRIE CHAPMAN</t>
  </si>
  <si>
    <t>CHAPMANCAR EASEMENT WE 05.28.2023/EASEMENT WE 05.28.2023</t>
  </si>
  <si>
    <t>(AP) PO:EASEMENT WE 06.04.23/CARRIE CHAPMAN</t>
  </si>
  <si>
    <t>CHAPMANCAR EASEMENT WE 06.04.2023/EASEMENT WE 06.04.2023</t>
  </si>
  <si>
    <t>(AP) PO:EASEMENT WE 6.11.23/CARRIE CHAPMAN</t>
  </si>
  <si>
    <t>CHAPMANCAR EASEMENT WE 06.11.2023/EASEMENT WE 06.11.2023</t>
  </si>
  <si>
    <t>(AP) PO:EASEMENT WE 06.18.23/CARRIE CHAPMAN</t>
  </si>
  <si>
    <t>CHAPMANCAR EASEMENT WE 06.18.2023/EASEMENT WE 06.18.2023</t>
  </si>
  <si>
    <t>(AP) PO:EASEMENT WE 06.25.23/CARRIE CHAPMAN</t>
  </si>
  <si>
    <t>CHAPMANCAR EASEMENT WE 06.25.2023/EASEMENT WE 06.25.2023</t>
  </si>
  <si>
    <t>(AP) PO:EASEMENT WE 07.02.23/CARRIE CHAPMAN</t>
  </si>
  <si>
    <t>CHAPMANCAR EASEMENT WE 07.02.2023/EASEMENT WE 07.02.2023</t>
  </si>
  <si>
    <t>(AP) PO:2020/21 IURC ANNUAL/BAKER TILLY MUNICIPAL ADVIS</t>
  </si>
  <si>
    <t>577 BTMA16076/2020 &amp; 2021 IURC ANNUAL REPORT</t>
  </si>
  <si>
    <t>(AP) PO:2020/21 ANNUAL SRF/BAKER TILLY MUNICIPAL ADVISO</t>
  </si>
  <si>
    <t>577 BTMA16613/2020 &amp; 2021 ANNUAL SRF CERTIFICATION</t>
  </si>
  <si>
    <t>(AP) PO:30 DAY FILING/BAKER TILLY MUNICIPAL ADVISORS, L</t>
  </si>
  <si>
    <t>577 BTMA16611/30 DAY FILING NON-RECURRING CHARGES</t>
  </si>
  <si>
    <t>(AP) PO:2021 FORM 990/Monroe Shine &amp; Co., Inc.</t>
  </si>
  <si>
    <t>MOSHINE 840493/2021 FORM 990</t>
  </si>
  <si>
    <t>(AP) PO:LEGAL (JULY 2022)/BOSE, MCKINNEY &amp; EVANS</t>
  </si>
  <si>
    <t>0138 830137/LEGAL (JULY 2022) - SALES TAX/UCC FILING</t>
  </si>
  <si>
    <t>(AP) PO:LEGAL (AUG 2022)/BOSE, MCKINNEY &amp; EVANS</t>
  </si>
  <si>
    <t>0138 832075/LEGAL (AUG 2022) - 30 DAY FILE/BUS ENT/WATER AUTH</t>
  </si>
  <si>
    <t>(AP) PO:LEGAL (SEPT 2022)/BOSE, MCKINNEY &amp; EVANS</t>
  </si>
  <si>
    <t>0138 834079/LEGAL (SEPT 2022) - MISCELLANEOUS</t>
  </si>
  <si>
    <t>0138 834080/LEGAL (SEPT 2022) - WATER AUTHORITY</t>
  </si>
  <si>
    <t>(AP) PO:LEGAL (OCT 2022)/BOSE, MCKINNEY &amp; EVANS</t>
  </si>
  <si>
    <t>0138 837034/LEGAL (OCT 2022) - WATER AUTHORITY/RATE CASE</t>
  </si>
  <si>
    <t>0138 837033/LEGAL (OCT 2022) - WRIGHT PROPERTY</t>
  </si>
  <si>
    <t>(AP) PO:LEGAL (NOV 2022)/BOSE, MCKINNEY &amp; EVANS</t>
  </si>
  <si>
    <t>0138 839310/LEGAL (NOV 2022) - IURC CONSUMER COMPLAINT</t>
  </si>
  <si>
    <t>(AP) PO:LEGAL (DEC 2022)/BOSE, MCKINNEY &amp; EVANS</t>
  </si>
  <si>
    <t>0138 841510/LEGAL (DECEMBER 2022) - IURC COMPLAINT</t>
  </si>
  <si>
    <t>(AP) PO:LEGAL (MARCH 2023)/BOSE, MCKINNEY &amp; EVANS</t>
  </si>
  <si>
    <t>0138 849087/LEGAL (MARCH 2023) - ARROWOOD RESEARCH</t>
  </si>
  <si>
    <t>(AP) PO:LEGAL (JAN 2023)/BOSE, MCKINNEY &amp; EVANS</t>
  </si>
  <si>
    <t>0138 843454/LEGAL (JANUARY 2023) - MEMBER VOTING/IURC ISSUE</t>
  </si>
  <si>
    <t>(AP) PO:H20 AUTHORITY/AUDIT/BOSE, MCKINNEY &amp; EVANS</t>
  </si>
  <si>
    <t>0138 846734/WATER AUTHORITY/AUDIT 2022</t>
  </si>
  <si>
    <t>0138 INV 849087/LEGAL (MARCH 2023) - ARROWOOD RESEARCH</t>
  </si>
  <si>
    <t>0138 849086/LEGAL (MARCH 2023) - IURC/AUDIT/ARROW/ANNUAL MTG</t>
  </si>
  <si>
    <t>(AP) PO:LEGAL (APRIL 2023)/BOSE, MCKINNEY &amp; EVANS</t>
  </si>
  <si>
    <t>0138 851365/LEGAL (APRIL 2023) - RATE CASE/WRIGHT PROP/W AUTH</t>
  </si>
  <si>
    <t>(AP) PO:LEGAL #2 (MAY 2023) /BOSE, MCKINNEY &amp; EVANS</t>
  </si>
  <si>
    <t>0138 854875/LEGAL #2 (MAY 2023) - RAMSEY/RATE CASE/W AUTH</t>
  </si>
  <si>
    <t>(AP) PO:LEGAL (MAY 2023)/BOSE, MCKINNEY &amp; EVANS</t>
  </si>
  <si>
    <t>0138 854672/LEGAL (MAY 2023) - WRIGHT/RAMSEY/W AUTH/RATE CASE</t>
  </si>
  <si>
    <t>(AP) PO:LEGAL #2 (JULY 2023)/BOSE, MCKINNEY &amp; EVANS</t>
  </si>
  <si>
    <t>0138 856089/LEGAL (JULY 2023) - RATE CASE/WATER AUTHORITY</t>
  </si>
  <si>
    <t>(AP) PO:LEGAL (JULY 2023)/BOSE, MCKINNEY &amp; EVANS</t>
  </si>
  <si>
    <t>0138 856088/LEGAL (JUNE 2023) - WATER AUTHORITY</t>
  </si>
  <si>
    <t>(AP) PO:2022 FINANCIAL AUDIT/Monroe Shine &amp; Co., Inc.</t>
  </si>
  <si>
    <t>MOSHINE 841489/AUDIT REPORT 2022</t>
  </si>
  <si>
    <t>(AP) PO:EMC ROAD BORE/SOLUTIONS CONTRACTING LLC</t>
  </si>
  <si>
    <t>SLTNSCNTRC 70722/E MCCARTHY ROAD BORE</t>
  </si>
  <si>
    <t>(AP) PO:VAC TRUCK RENTAL/Dave OMara Contractor Inc</t>
  </si>
  <si>
    <t>DAVEOMARA 9460-5/VAC TRUCK RENTAL (RISING FAWN/FOREST BROOK)</t>
  </si>
  <si>
    <t>DAVEOMARA 9460-6/VAC TRUCK (HIGHLAND LAKE DR)</t>
  </si>
  <si>
    <t>(AP) PO:EMC PRESSURE TEST/Dave OMara Contractor Inc</t>
  </si>
  <si>
    <t>DAVEOMARA 9460-7/E MCCARTHY ROAD PRESSURE TESTING</t>
  </si>
  <si>
    <t>(AP) PO:EMC METER SET DRILL/SOLUTIONS CONTRACTING LLC</t>
  </si>
  <si>
    <t>SLTNSCNTRC 9422/E MCCARTHY KNOB DRILLING (METER SET)</t>
  </si>
  <si>
    <t>(AP) PO:4618 HWY 11 RD BORE/SOLUTIONS CONTRACTING LLC</t>
  </si>
  <si>
    <t>SLTNSCNTRC 111622/4628 HWY 11 ROAD BORE (METER SET)</t>
  </si>
  <si>
    <t>(AP) PO:HSA MONTHLY FEE/HEALTHEQUITY</t>
  </si>
  <si>
    <t>HEALTHEQUI EFT HSA MONTHLY FEE (JULY 2022) n7qj6p/EFT HSA EMPLOYER HSA CONTRIB (JULY 2022)</t>
  </si>
  <si>
    <t>(JE) FSB SERVICE CHARGE (JULY 2022)</t>
  </si>
  <si>
    <t>FSB SVC CHRG JUL2022 FSB SERVICE CHARGE (JULY 2022)</t>
  </si>
  <si>
    <t>HEALTHEQUI EFT HSA MONTHLY FEE (AUGUST 2022) y8bdudb/HSA MONTHLY FEE (AUGUST 2022)</t>
  </si>
  <si>
    <t>(JE) FSB SERVICE CHARGE (AUGUST 2022)</t>
  </si>
  <si>
    <t>FSB SVC CHARGE AUG22 FSB SERVICE CHARGE (AUGUST 2022)</t>
  </si>
  <si>
    <t>HEALTHEQUI EFT HSA MONTHLY FEE (SEPTEMBER 2022) g9ebm91/HSA MONTHLY FEE (SEPTEMBER 2022)</t>
  </si>
  <si>
    <t>(JE) FSB SERVICE CHARGE (SEPTEMBER 2022)</t>
  </si>
  <si>
    <t>FSB SVC CHARGE SEP22 FSB SERVICE CHARGE (SEPTEMBER 2022)</t>
  </si>
  <si>
    <t>HEALTHEQUI EFT HSA MONTHLY FEE (OCTOBER 2022) 4va3mcy/HSA MONTHLY FEE (OCTOBER 2022)</t>
  </si>
  <si>
    <t>(JE) FSB SERVICE CHARGE (OCTOBER 2022)</t>
  </si>
  <si>
    <t>FSB SVC CHRG (OCT22) FSB SERVICE CHARGE (OCTOBER 2022)</t>
  </si>
  <si>
    <t>HEALTHEQUI EFT HSA MONTHLY FEE (NOVEMBER 2022) wn6gg21/HSA MONTHLY FEE (NOVEMBER 2022)</t>
  </si>
  <si>
    <t>(JE) FSB SERVICE CHARGE (NOVEMBER 2022)</t>
  </si>
  <si>
    <t>FSB SVC CHARGE NOV22 FSB SERVICE CHARGE (NOVEMBER 2022)</t>
  </si>
  <si>
    <t>HEALTHEQUI EFT HSA MONTHLY FEE (DECEMBER 2022) 3304jcs/HSA MONTHLY FEE (DECEMBER 2022)</t>
  </si>
  <si>
    <t>(JE) FSB SERVICE CHARGE (DECEMBER 2022)</t>
  </si>
  <si>
    <t>FSB SVC CHRG (DEC22) FSB SERVICE CHARGE (DECEMBER 2022)</t>
  </si>
  <si>
    <t>HEALTHEQUI EFT HSA MONTHLY FEE (JANUARY 2023) cyxdti8/HSA MONTHLY FEE (JANUARY 2023)</t>
  </si>
  <si>
    <t>(JE) FSB SERVICE CHARGE (JANUARY 2023)</t>
  </si>
  <si>
    <t>FSB SVC CHRG JAN23 FSB SERVICE CHARGE (JANUARY 2023)</t>
  </si>
  <si>
    <t>HEALTHEQUI EFT HSA MONTHLY FEE (FEBRUARY 2023) 2r2mn5o/HSA MONTHLY FEE (FEBRUARY 2023)</t>
  </si>
  <si>
    <t>(JE) FSB SERVICE CHARGE (FEBRUARY 2023)</t>
  </si>
  <si>
    <t>SVC CHARGE (FEB23) FSB SERVICE CHARGE (FEBRUARY 2023)</t>
  </si>
  <si>
    <t>HEALTHEQUI EFT HSA MONTHLY FEE (MARCH 2023) i44a4kx/HSA MONTHLY FEE (MARCH 2023)</t>
  </si>
  <si>
    <t>(JE) FSB SERVICE CHARGE (MARCH 2023)</t>
  </si>
  <si>
    <t>FSB SVC CHARGE FSB SERVICE CHARGE (MARCH 2023)</t>
  </si>
  <si>
    <t>HEALTHEQUI EFT HSA MONTHLY FEE (APRIL 2023) 2ruqy0y/HSA MONTHLY FEE (APRIL 2023)</t>
  </si>
  <si>
    <t>(JE) FSB SERVICE CHARGE (APRIL 2023)</t>
  </si>
  <si>
    <t>FSB SVC CHARGE APR23 FSB SERVICE CHARGE (APRIL 2023)</t>
  </si>
  <si>
    <t>HEALTHEQUI EFT HSA MONTHLY FEE (MAY 2023) 4jiboe8/HSA MONTHLY FEE (MAY 2023)</t>
  </si>
  <si>
    <t>(JE) FSB BANK SERVICE CHARGE (MAY 2023)</t>
  </si>
  <si>
    <t>FSB BANK SVC CHARGE FSB BANK SERVICE CHARGE (MAY 2023)</t>
  </si>
  <si>
    <t>HEALTHEQUI EFT HSA MONTHLY FEE (JUNE 2023) gaxyxw3/HSA MONTHLY FEE (JUNE 2023)</t>
  </si>
  <si>
    <t>(JE) FSB SERVICE CHARGE (JUNE 2023)</t>
  </si>
  <si>
    <t>FSB SVC CHRG (JUN23) FSB SERVICE CHARGE (JUNE 2023)</t>
  </si>
  <si>
    <t>(AP) PO:EMC 22.192.01/A.C. EQUIPMENT RENTAL, INC.</t>
  </si>
  <si>
    <t>0129 2-223024/MINI EXC &amp; HUSKIE HAMMER (HOE RAM) RENTAL</t>
  </si>
  <si>
    <t>0000007 CM-BMS225024/CYLINDER RETURNS (10)</t>
  </si>
  <si>
    <t>0000007 CM-BMS243634/CYLINDER RETURNS (10)</t>
  </si>
  <si>
    <t>(AP) PO:CYLINDER RETURNS 9/Brenntag Mid South Inc</t>
  </si>
  <si>
    <t>0000007 CM-BMS276054/CYLINDER RETURNS (9)</t>
  </si>
  <si>
    <t>0000007 CM-BMS313555/CYLINDER RETURNS (10)</t>
  </si>
  <si>
    <t>(AP) PO:CYLINDER RETURNS 12/Brenntag Mid South Inc</t>
  </si>
  <si>
    <t>0000007 CM-BMS355515/CYLINDER RETURNS (12)</t>
  </si>
  <si>
    <t>(AP) PO:CYLINDER RETURNS 11/Brenntag Mid South Inc</t>
  </si>
  <si>
    <t>0000007 CM-BMS363119/CYLINDER RETURNS (11)</t>
  </si>
  <si>
    <t>(AP) PO:HOE RAM RENTAL/A.C. EQUIPMENT RENTAL, INC.</t>
  </si>
  <si>
    <t>0129 2-224125/HOE RAM &amp; MINI EXCAV RENTAL (PLANT LEAK)</t>
  </si>
  <si>
    <t>(AP) PO:CYLINDER RETURNS 8/Brenntag Mid South Inc</t>
  </si>
  <si>
    <t>0000007 CM-BMS448126/CYLINDER RETURNS (8)</t>
  </si>
  <si>
    <t>(JE) MILEAGE REIMB (BARR) - 05/01/2022 - 06/30/2022</t>
  </si>
  <si>
    <t>MILEAGE REIMB (BARR) MILEAGE REIMB (BARR) - 05/01/2022 - 06/20/2022</t>
  </si>
  <si>
    <t>(JE) AMORTIZE 2021 F150 REG (JULY 2022)</t>
  </si>
  <si>
    <t>AMORT 2021 F150 REG AMORTIZE 2021 F150 REG (JULY 2022)</t>
  </si>
  <si>
    <t>(JE) AMORTIZE VEHICLE REG #3 (JULY 2022)</t>
  </si>
  <si>
    <t>AMORT VEHICLE REG #3 AMORTIZE VEHICLE REG #3 (JULY 2022)</t>
  </si>
  <si>
    <t>(JE) AMORTIZE VEHICLE REG #2 (JULY 2022)</t>
  </si>
  <si>
    <t>AMORT VEHICLE REG #2 AMORTIZE VEHICLE REG #2 (JULY 2022)</t>
  </si>
  <si>
    <t>(JE) AMORTIZE VEHICLE REG #1 (JULY 2022)</t>
  </si>
  <si>
    <t>AMORT VEHICLE REG #1 AMORTIZE VEHICLE REG #1 (JULY 2022)</t>
  </si>
  <si>
    <t>(AP) PO:22.234.01/Dave Walthers Auto Truck Equip Servic</t>
  </si>
  <si>
    <t>DAVEWALTHE 11028/TRUCK #5/#6/#9/#T01/#T02 DOT INSPECTION</t>
  </si>
  <si>
    <t>(JE) AMORTIZE 2021 F150 REG (AUG 2022)</t>
  </si>
  <si>
    <t>AMORT 2021 F150 REG AMORTIZE 2021 F150 REG (AUG 2022)</t>
  </si>
  <si>
    <t>(JE) AMORTIZE VEHICLE REG #3 (AUG 2022)</t>
  </si>
  <si>
    <t>AMORT VEHICLE REG #3 AMORTIZE VEHICLE REG #3 (AUG 2022)</t>
  </si>
  <si>
    <t>(JE) AMORTIZE VEHICLE REG #2 (AUG 2022)</t>
  </si>
  <si>
    <t>AMORT VEHICLE REG #2 AMORTIZE VEHICLE REG #2 (AUG 2022)</t>
  </si>
  <si>
    <t>(JE) AMORTIZE VEHICLE REG #1 (AUG 2022)</t>
  </si>
  <si>
    <t>AMORT VEHICLE REG #1 AMORTIZE VEHICLE REG #1 (AUG 2022)</t>
  </si>
  <si>
    <t>(JE) EMPLOYEE MILEAGE REIMB (JULY/AUG 2022) - L BARR</t>
  </si>
  <si>
    <t>EMPL MILEAGE REIMB EMPLOYEE MILEAGE REIMB (JULY/AUG 2022) - L BARR</t>
  </si>
  <si>
    <t>(JE) AMORTIZE 2022 F150 REGISTRATION (SEPT 2022)</t>
  </si>
  <si>
    <t>AMORT 2022 F150 REG AMORTIZE 2022 F150 REGISTRATION (SEPT 2022)</t>
  </si>
  <si>
    <t>(JE) AMORTIZE 2021 F150 REGISTRATION (SEPT 2022)</t>
  </si>
  <si>
    <t>AMORT 2021 F150 REG AMORTIZE 2021 F150 REGISTRATION (SEPT 2022)</t>
  </si>
  <si>
    <t>(JE) AMORTIZE VEHICLE REGISTRATION #3 (SEPT 2022)</t>
  </si>
  <si>
    <t>AMORT VEHICLE REG #3 AMORTIZE VEHICLE REGISTRATION #3 (SEPT 2022)</t>
  </si>
  <si>
    <t>(JE) AMORTIZE VEHICLE REGISTRATION #2 (SEPT 2022)</t>
  </si>
  <si>
    <t>AMORT VEHICLE REG #2 AMORTIZE VEHICLE REGISTRATION #2 (SEPT 2022)</t>
  </si>
  <si>
    <t>(JE) AMORTIZE VEHICLE REGISTRATION #1 (SEPT 2022)</t>
  </si>
  <si>
    <t>AMORT VEHICLE REG #1 AMORTIZE VEHICLE REGISTRATION #1 (SEPT 2022)</t>
  </si>
  <si>
    <t>(JE) AMORTIZE 2022 F150 REGISTRATION (OCT 2022)</t>
  </si>
  <si>
    <t>AMORT 2022 F150 REG AMORTIZE 2022 F150 REGISTRATION (OCT 2022)</t>
  </si>
  <si>
    <t>(JE) AMORTIZE 2021 F150 REGISTRATION (OCT 2022)</t>
  </si>
  <si>
    <t>AMORT 2021 F150 REG AMORTIZE 2021 F150 REGISTRATION (OCT 2022)</t>
  </si>
  <si>
    <t>(JE) AMORTIZE VEHICLE REGISTRATION #3 (OCT 2022)</t>
  </si>
  <si>
    <t>AMORT VEHICLE REG #3 AMORTIZE VEHICLE REGISTRATION #3 (OCT 2022)</t>
  </si>
  <si>
    <t>(JE) AMORTIZE VEHICLE REGISTRATION #2 (OCT 2022)</t>
  </si>
  <si>
    <t>AMORT VEHICLE REG #2 AMORTIZE VEHICLE REGISTRATION #2 (OCT 2022)</t>
  </si>
  <si>
    <t>(JE) AMORTIZE VEHICLE REGISTRATION #1 (OCT 2022)</t>
  </si>
  <si>
    <t>AMORT VEHICLE REG #1 AMORTIZE VEHICLE REGISTRATION #1 (OCT 2022)</t>
  </si>
  <si>
    <t>(JE) EMPLOYEE MILEAGE REIMB (BARR) 11.08.2022</t>
  </si>
  <si>
    <t>EMPL MILEAGE REIMB EMPLOYEE MILEAGE REIMB (BARR) 11.08.2022</t>
  </si>
  <si>
    <t>(JE) AMORTIZE 2022 F150 REGISTRATION (NOV 2022)</t>
  </si>
  <si>
    <t>AMORT 2022 F150 REG AMORTIZE 2022 F150 REGISTRATION (NOV 2022)</t>
  </si>
  <si>
    <t>(JE) AMORTIZE 2021 F150 REGISTRATION (NOV 2022)</t>
  </si>
  <si>
    <t>AMORT 2021 F150 REG AMORTIZE 2021 F150 REGISTRATION (NOV 2022)</t>
  </si>
  <si>
    <t>(JE) AMORTIZE VEHICLE REGISTRATION #3 (NOV 2022)</t>
  </si>
  <si>
    <t>AMORT VEHICLE REG #3 AMORTIZE VEHICLE REGISTRATION #3 (NOV 2022)</t>
  </si>
  <si>
    <t>(JE) AMORTIZE VEHICLE REGISTRATION #2 (NOV 2022)</t>
  </si>
  <si>
    <t>AMORT VEHICLE REG #2 AMORTIZE VEHICLE REGISTRATION #2 (NOV 2022)</t>
  </si>
  <si>
    <t>(JE) AMORTIZE VEHICLE REGISTRATION #1 (NOV 2022)</t>
  </si>
  <si>
    <t>AMORT VEHICLE REG #1 AMORTIZE VEHICLE REGISTRATION #1 (NOV 2022)</t>
  </si>
  <si>
    <t>(JE) AMORTIZE 2022 F150 REGISTRATION (DEC 2022)</t>
  </si>
  <si>
    <t>AMORT 2022 F150 REG AMORTIZE 2022 F150 REGISTRATION (DEC 2022)</t>
  </si>
  <si>
    <t>(JE) AMORTIZE 2021 F150 REGISTRATION (DEC 2022)</t>
  </si>
  <si>
    <t>AMORT 2021 F150 REG AMORTIZE 2021 F150 REGISTRATION (DEC 2022)</t>
  </si>
  <si>
    <t>(JE) AMORTIZE VEHICLE REGISTRATION #3 (DEC 2022)</t>
  </si>
  <si>
    <t>AMORT VEHICLE REG #3 AMORTIZE VEHICLE REGISTRATION #3 (DEC 2022)</t>
  </si>
  <si>
    <t>(JE) AMORTIZE VEHICLE REGISTRATION #2 (DEC 2022)</t>
  </si>
  <si>
    <t>AMORT VEHICLE REG #2 AMORTIZE VEHICLE REGISTRATION #2 (DEC 2022)</t>
  </si>
  <si>
    <t>(JE) AMORTIZE VEHICLE REGISTRATION #1 (DEC 2022)</t>
  </si>
  <si>
    <t>AMORT VEHICLE REG #1 AMORTIZE VEHICLE REGISTRATION #1 (DEC 2022)</t>
  </si>
  <si>
    <t>(JE) L BARR MILEAGE REIMB (NOV 2022 - DEC 2022)</t>
  </si>
  <si>
    <t>BARR MILEAGE REIMB L BARR MILEAGE REIMB (NOV 2022 - DEC 2022)</t>
  </si>
  <si>
    <t>(JE) AMORTIZE 2022 F150 REGISTRATION (JAN 2023)</t>
  </si>
  <si>
    <t>AMORT 2022 F150 REG AMORTIZE 2022 F150 REGISTARTION (JAN 2023)</t>
  </si>
  <si>
    <t>(JE) AMORTIZE VEHICLE REGISTRATION #1 (JAN 2023)</t>
  </si>
  <si>
    <t>AMORT VEHICLE REG #1 AMORTIZE VEHICLE REGISTARTION #1 (JAN 2023)</t>
  </si>
  <si>
    <t>(JE) AMORTIZE VEHICLE REGISTRATION #2 (JAN 2023)</t>
  </si>
  <si>
    <t>AMORT VEHICLE REG #2 AMORTIZE VEHICLE REGISTARTION #2 (JAN 2023)</t>
  </si>
  <si>
    <t>(JE) AMORTIZE VEHICLE REGISTRATION #3 (JAN 2023)</t>
  </si>
  <si>
    <t>AMORT VEHICLE REG #3 AMORTIZE VEHICLE REGISTARTION #3 (JAN 2023)</t>
  </si>
  <si>
    <t>(JE) AMORTIZE 2022 F150 REGISTRATION (FEB 2023)</t>
  </si>
  <si>
    <t>AMORT 2022 F150 REG AMORTIZE 2022 F150 REGISTRATION (FEB 2023)</t>
  </si>
  <si>
    <t>(JE) AMORTIZE VEHICLE REGISTRATION #1 (FEB 2023)</t>
  </si>
  <si>
    <t>AMORT VEHICLE REG #1 AMORTIZE VEHICLE REGISTRATION #1 (FEB 2023)</t>
  </si>
  <si>
    <t>(JE) AMORTIZE VEHICLE REGISTRATION #2 (FEB 2023)</t>
  </si>
  <si>
    <t>AMORT VEHICLE REG #2 AMORTIZE VEHICLE REGISTRATION #2 (FEB 2023)</t>
  </si>
  <si>
    <t>(JE) AMORTIZE VEHICLE REGISTRATION #3 (FEB 2023)</t>
  </si>
  <si>
    <t>AMORT VEHICLE REG #3 AMORTIZE VEHICLE REGISTRATION #3 (FEB 2023)</t>
  </si>
  <si>
    <t>(AP) PO:OIL CHANGE #24/JEFF SMITH MARATHON</t>
  </si>
  <si>
    <t>0054 134915/OIL CHANGE (TRUCK #24)</t>
  </si>
  <si>
    <t>(JE) MILEAGE REIMB (BARR):  JAN 2023 - FEB 2023</t>
  </si>
  <si>
    <t>MILEAGE REIMB (BARR) MILEAGE REIMB (BARR):  JAN 2023 - FEB 2023</t>
  </si>
  <si>
    <t>(JE) AMORTIZE 2022 F150 REGISTRATION (MARCH 2023)</t>
  </si>
  <si>
    <t>AMORT 2022 F150 REG AMORTIZE 2022 F150 REGISTRATION (MARCH 2023)</t>
  </si>
  <si>
    <t>(JE) AMORTIZE VEHICLE REGISTRATION #1 (MARCH 2023)</t>
  </si>
  <si>
    <t>AMORT VEHICLE REG #1 AMORTIZE VEHICLE REGISTRATION #1 (MARCH 2023)</t>
  </si>
  <si>
    <t>(JE) AMORTIZE VEHICLE REGISTRATION #2 (MARCH 2023)</t>
  </si>
  <si>
    <t>AMORT VEHICLE REG #2 AMORTIZE VEHICLE REGISTRATION #2 (MARCH 2023)</t>
  </si>
  <si>
    <t>(JE) AMORTIZE VEHICLE REGISTRATION #3 (MARCH 2023)</t>
  </si>
  <si>
    <t>AMORT VEHICLE REG #3 AMORTIZE VEHICLE REGISTRATION #3 (MARCH 2023)</t>
  </si>
  <si>
    <t>(JE) MILEAGE REIMB (BARR) - MARCH 2023</t>
  </si>
  <si>
    <t>MILEAGE REIMB (BARR) MILEAGE REIMB (BARR) - MARCH 2023</t>
  </si>
  <si>
    <t>(Auto) AMORTIZE 2022 F150 REGISTRATION (APRIL 2023</t>
  </si>
  <si>
    <t>AMORTIZE 2022 F150 REGISTRATION (APRIL 2023) (Auto) AMORTIZE 2022 F150 REGISTRATION (APRIL 2023)</t>
  </si>
  <si>
    <t>(Auto) AMORTIZE VEHICLE REGISTARTION #1 (APRIL 202</t>
  </si>
  <si>
    <t>AMORTIZE VEHICLE REGISTRATION #1 (APRIL 2023) (Auto) AMORTIZE VEHICLE REGISTARTION #1 (APRIL 2023)</t>
  </si>
  <si>
    <t>(Auto) AMORTIZE VEHICLE REGISTARTION #2 (APRIL 202</t>
  </si>
  <si>
    <t>AMORTIZE VEHICLE REGISTRATION #2 (APRIL 2023) (Auto) AMORTIZE VEHICLE REGISTARTION #2 (APRIL 2023)</t>
  </si>
  <si>
    <t>(Auto) AMORTIZE VEHICLE REGISTRATION #3 (APRIL 202</t>
  </si>
  <si>
    <t>AMORTIZE VEHICLE REGISTRATION #3 (APRIL 2023) (Auto) AMORTIZE VEHICLE REGISTRATION #3 (APRIL 2023)</t>
  </si>
  <si>
    <t>(JE) MILEAGE REIMB (BARR) - APRIL 2023</t>
  </si>
  <si>
    <t>MILEAGE REIMB (BARR) MILEAGE REIMB (BARR) - APRIL 2023</t>
  </si>
  <si>
    <t>(Auto) AMORTIZE 2022 F150 REGISTRATION (MAY 2023)</t>
  </si>
  <si>
    <t>AMORTIZE 2022 F150 REGISTRATION (MAY 2023) (Auto) AMORTIZE 2022 F150 REGISTRATION (MAY 2023)</t>
  </si>
  <si>
    <t>(Auto) AMORTIZE VEHICLE REGISTARTION #1 (MAY 2023)</t>
  </si>
  <si>
    <t>AMORTIZE VEHICLE REGISTRATION #1 (MAY 2023) (Auto) AMORTIZE VEHICLE REGISTARTION #1 (MAY 2023)</t>
  </si>
  <si>
    <t>(Auto) AMORTIZE VEHICLE REGISTARTION #2 (MAY 2023)</t>
  </si>
  <si>
    <t>AMORTIZE VEHICLE REGISTRATION #2 (MAY 2023) (Auto) AMORTIZE VEHICLE REGISTARTION #2 (MAY 2023)</t>
  </si>
  <si>
    <t>(Auto) AMORTIZE VEHICLE REGISTRATION #3 (MAY 2023)</t>
  </si>
  <si>
    <t>AMORTIZE VEHICLE REGISTRATION #3 (MAY 2023) (Auto) AMORTIZE VEHICLE REGISTRATION #3 (MAY 2023)</t>
  </si>
  <si>
    <t>(JE) EMPLOYEE MILEAGE REIMB MAY 2023 (JUNE 2023)</t>
  </si>
  <si>
    <t>EMPL MILEAGE REIMB EMPLOYEE MILEAGE REIMB MAY 2023 (JUNE 2023)</t>
  </si>
  <si>
    <t>(Auto) AMORTIZE 2022 F150 REGISTRATION (JUNE 2023)</t>
  </si>
  <si>
    <t>AMORTIZE 2022 F150 REGISTRATION (JUNE 2023) (Auto) AMORTIZE 2022 F150 REGISTRATION (JUNE 2023)</t>
  </si>
  <si>
    <t>(Auto) AMORTIZE VEHICLE REGISTARTION #1 (JUNE 2023</t>
  </si>
  <si>
    <t>AMORTIZE VEHICLE REGISTRATION #1 (JUNE 2023) (Auto) AMORTIZE VEHICLE REGISTARTION #1 (JUNE 2023)</t>
  </si>
  <si>
    <t>(Auto) AMORTIZE VEHICLE REGISTARTION #2 (JUNE 2023</t>
  </si>
  <si>
    <t>AMORTIZE VEHICLE REGISTRATION #2 (JUNE 2023) (Auto) AMORTIZE VEHICLE REGISTARTION #2 (JUNE 2023)</t>
  </si>
  <si>
    <t>(Auto) AMORTIZE VEHICLE REGISTRATION #3 (JUNE 2023</t>
  </si>
  <si>
    <t>AMORTIZE VEHICLE REGISTRATION #3 (JUNE 2023) (Auto) AMORTIZE VEHICLE REGISTRATION #3 (JUNE 2023)</t>
  </si>
  <si>
    <t>(AP) PO:WIPER BLADES #22/Auto Zone</t>
  </si>
  <si>
    <t>AUTOZONE DEBIT AUTO ZONE 07.08.2022/WIPER BLADES (TRUCK #22)</t>
  </si>
  <si>
    <t>(AP) PO:TRUCK #26 DEDUCTIBLE/MARTIN'S BODY SHOP INC</t>
  </si>
  <si>
    <t>MARTINBODY DEBIT MARTIN'S BODY SHOP 07.22.2022/TRUCK #26 DEDUCTIBLE (ACCIDENT REPAIR)</t>
  </si>
  <si>
    <t>(AP) PO:22.203.03/JEFF SMITH MARATHON</t>
  </si>
  <si>
    <t>0054 132423/TRUCK #24 OIL CHANGE</t>
  </si>
  <si>
    <t>(AP) PO:FILTERS FOR MINI #27/Amazon</t>
  </si>
  <si>
    <t>AMAZON DEBIT AMAZON 08.04.2022/FILTERS FOR MINI #27</t>
  </si>
  <si>
    <t>(AP) PO:22.217.01/Auto Zone</t>
  </si>
  <si>
    <t>AUTOZONE DEBIT AUTO ZONE 08.05.2022/TRUCK #13 FILTER</t>
  </si>
  <si>
    <t>(AP) PO:FILTERS (#23,24,25)/Amazon</t>
  </si>
  <si>
    <t>AMAZON DEBIT AMAZON 08.11.2022/FILTERS (TRUCKS #23, #24 &amp; #25)</t>
  </si>
  <si>
    <t>(AP) PO:22.224.02/OReilly Auto Parts</t>
  </si>
  <si>
    <t>OREIL DEBIT O'REILLY AUTO PARTS 08.12.2022/WHEEL BEARING HUB ASSEMBLY X 2 (TRUCK #24)</t>
  </si>
  <si>
    <t>(AP) PO:PINTLE HOOK TRUCK #9/Amazon</t>
  </si>
  <si>
    <t>AMAZON DEBIT AMAZON 08.29.2022/PINTLE HOOK (TRUCK #9)</t>
  </si>
  <si>
    <t>(AP) PO:W WIPER SWITCH (#24)/Auto Zone</t>
  </si>
  <si>
    <t>AUTOZONE DEBIT AUTOZONE 09.08.2022/WINDSHIELD WIPER SIGNAL SWITCH (TRUCK #24)</t>
  </si>
  <si>
    <t>(AP) PO:OIL FILTERS #22/Auto Zone</t>
  </si>
  <si>
    <t>AUTOZONE DEBIT AUTO ZONE 10.03.2022/OIL FILTERS (TRUCK #22) - 2022 FORD F150</t>
  </si>
  <si>
    <t>(AP) PO:DOOR HANDLE #13/Amazon</t>
  </si>
  <si>
    <t>AMAZON DEBIT AMAZON 10.04.2022/INTERIOR DOOR HANDLE (TRUCK #13)</t>
  </si>
  <si>
    <t>(AP) PO:FILTERS (TRUCK #29)/Auto Zone</t>
  </si>
  <si>
    <t>AUTOZONE DEBIT AUTO ZONE 10.13.2022/FILTERS (TRUCK #29)</t>
  </si>
  <si>
    <t>(AP) PO:22.286.02/JACOBI OIL</t>
  </si>
  <si>
    <t>JACOBIOIL 425653/TRUCK #29 OIL</t>
  </si>
  <si>
    <t>(AP) PO:22.306.01/ECKART SUPPLY</t>
  </si>
  <si>
    <t>0029 S100709709.001/WATER PUMP PARTS (TRUCK #26)</t>
  </si>
  <si>
    <t>(JE) WIPER SWITCH EXCHANGE (TRUCK #24)</t>
  </si>
  <si>
    <t>WIPER SWITCH EXCH WIPER SWITCH EXCHANGE (TRUCK #24)</t>
  </si>
  <si>
    <t>(AP) PO:22.308.01/JEFF SMITH MARATHON</t>
  </si>
  <si>
    <t>0054 133796/TRUCK #24 (OIL CHANGE)</t>
  </si>
  <si>
    <t>(AP) PO:22.325.01/Dave Walthers Auto Truck Equip Servic</t>
  </si>
  <si>
    <t>DAVEWALTHE 11139/TRUCK #23 (WATER PUMP/THERMOSTAT/O RINGS/BELT</t>
  </si>
  <si>
    <t>(AP) PO:22.315.01/CLINE BROS. WELDING</t>
  </si>
  <si>
    <t>0087 NEW HITCH &amp; BUMPER (TRUCK #9) 12.05.2022/NEW HITCH &amp; BUMPER (TRUCK #9)</t>
  </si>
  <si>
    <t>(AP) PO:22.354.01/Dave Walthers Auto Truck Equip Servic</t>
  </si>
  <si>
    <t>DAVEWALTHE 11205/TRUCK #24 (WATER PUMP)</t>
  </si>
  <si>
    <t>(AP) PO:22.364.02/Auto Zone</t>
  </si>
  <si>
    <t>AUTOZONE DEBIT AUTOZONE 12.30.2022/OIL FILTERS (TRUCKS #24/#26)</t>
  </si>
  <si>
    <t>(AP) PO:BRAKE SWITCH (#13)/Auto Zone</t>
  </si>
  <si>
    <t>AUTOZONE DEBIT AUTOZONE 01.05.2023/BRAKE SWITCH (TRUCK #13)</t>
  </si>
  <si>
    <t>(AP) PO:23.032.01/Dave Walthers Auto Truck Equip Servic</t>
  </si>
  <si>
    <t>DAVEWALTHE 11251/TRANSMISSION WORK (TRUCK #23)</t>
  </si>
  <si>
    <t>(AP) PO:WIPER BLADES/FILTERS/Auto Zone</t>
  </si>
  <si>
    <t>AUTOZONE DEBIT AUTOZONE 02.08.2023/WIPER BLADES/OIL FILTERS (SHOP)</t>
  </si>
  <si>
    <t>(AP) PO:23.040.01/Auto Zone</t>
  </si>
  <si>
    <t>AUTOZONE DEBIT AUTOZONE 02.09.2023/RADIATOR HOSE (TRUCK #5)</t>
  </si>
  <si>
    <t>(AP) PO:BRAKE LINE/WIPER/OReilly Auto Parts</t>
  </si>
  <si>
    <t>OREIL DEBIT O'REILLY AUTO PARTS 02.10.2023/BRAKE LINE/WIPER BLADE (TRUCK #5)</t>
  </si>
  <si>
    <t>(AP) PO:BRAKE HOSE/ADAPTOR/OReilly Auto Parts</t>
  </si>
  <si>
    <t>OREIL DEBIT O'REILLY AUTO PARTS 02.11.2023/BRAKE HOSE/ADAPTOR (TRUCK #25)</t>
  </si>
  <si>
    <t>(AP) PO:BRAKE FLUID/Auto Zone</t>
  </si>
  <si>
    <t>AUTOZONE DEBIT AUTOZONE 02.13.2023/BRAKE FLUID</t>
  </si>
  <si>
    <t>(AP) PO:OIL FILTER #12/Auto Zone</t>
  </si>
  <si>
    <t>AUTOZONE DEBIT AUTO ZONE 03.30.2023/OIL FILTER (TRUCK #12)</t>
  </si>
  <si>
    <t>(AP) PO:23.093.01/OReilly Auto Parts</t>
  </si>
  <si>
    <t>OREIL DEBIT O'REILLY AUTO PARTS 04.03.2023/PARTS FOR TRUCK #12</t>
  </si>
  <si>
    <t>(AP) PO:23.094.01/OReilly Auto Parts</t>
  </si>
  <si>
    <t>OREIL DEBIT O'REILLY AUTO PARTS 04.04.2023/PARTS FOR TRUCK #12</t>
  </si>
  <si>
    <t>(AP) PO:23.109.01/TRUSTY &amp; SONS TIRE CO</t>
  </si>
  <si>
    <t>0710 224649/4 TIRES (TRUCK #25)</t>
  </si>
  <si>
    <t>(AP) PO:23.128.01/1-800-RADIATOR &amp; A/C</t>
  </si>
  <si>
    <t>1-800-RADI DEBIT RADIATOR EXPRESS/1-800-RADIATOR &amp; A/C/RADIATOR (TRUCK #12)</t>
  </si>
  <si>
    <t>(AP) PO:23.136.01/OReilly Auto Parts</t>
  </si>
  <si>
    <t>OREIL DEBIT O'REILLY AUTO PARTS 05.16.2023/TRANSMISSION LINE (TRUCK #12)</t>
  </si>
  <si>
    <t>(AP) PO:23.144.01/TRUSTY &amp; SONS TIRE CO</t>
  </si>
  <si>
    <t>0710 226214/TRUCK #24 (4 TIRES)</t>
  </si>
  <si>
    <t>(AP) PO:23.180.01/OReilly Auto Parts</t>
  </si>
  <si>
    <t>OREIL DEBIT O'REILLY AUTO PARTS 06.29.2023/HEADLIGHT (TRUCK #12)/BRAKE KIT (TRUCK #13)</t>
  </si>
  <si>
    <t>(AP) PO:23.181.02/OReilly Auto Parts</t>
  </si>
  <si>
    <t>OREIL DEBIT O'REILLY AUTO PARTS 06.30.2023/BRAKE PADS (TRUCK #13)</t>
  </si>
  <si>
    <t>0054 135800/OIL CHANGE/FILTER (TRUCK #24)</t>
  </si>
  <si>
    <t>(AP) PO:DRUG SCREEN (FOWLER)/NORTON HEALTHCARE</t>
  </si>
  <si>
    <t>NORTONHEAL 21452/NEW HIRE DRUG SCREEN (FOWLER) - 07.18.2022</t>
  </si>
  <si>
    <t>(AP) PO:DOT PHYSICALS (2)/NORTON HEALTHCARE</t>
  </si>
  <si>
    <t>NORTONHEAL 22482/DOT PHYSICAL (SNYDER/BECK)</t>
  </si>
  <si>
    <t>(JE) A FERREE REIMB (DOT PHYSICAL)</t>
  </si>
  <si>
    <t>FERREE REIMB DOT PHY A FERREE REIMB (DOT PHYSICAL)</t>
  </si>
  <si>
    <t>(JE) DOT PHYSICAL REIMB X 2 (SCHMELZ) - APRIL 2023</t>
  </si>
  <si>
    <t>DOT PHYSICAL REIMB DOT PHYSICAL REIMB X 2 (SCHMELZ) - APRIL 2023</t>
  </si>
  <si>
    <t>(AP) PO:PHYSICAL (D SAYLORS)/NORTON HEALTHCARE</t>
  </si>
  <si>
    <t>NORTONHEAL 23651/NON-DOT DRUG SCREEN/NEW HIRE (D SAYLORS)</t>
  </si>
  <si>
    <t>(AP) PO:DOT PHYSICAL /NORTON HEALTHCARE</t>
  </si>
  <si>
    <t>NORTONHEAL 23809/DOT PHYSICAL (SHEPPARD)</t>
  </si>
  <si>
    <t>(AP) PO:22.229.01/JACOBI OIL</t>
  </si>
  <si>
    <t>JACOBIOIL 422534/DIESEL FUEL (449 GALLONS)</t>
  </si>
  <si>
    <t>(AP) PO:GASOLINE/DIESEL/ARCO BUSINESS SOLUTIONS</t>
  </si>
  <si>
    <t>ARCOFLEET NP62823039/GASOLINE/DIESEL (AUGUST 2022)</t>
  </si>
  <si>
    <t>ARCOFLEET NP63016205/GASOLINE/DIESEL (SEPTEMBER 2022)</t>
  </si>
  <si>
    <t>ARCOFLEET NP63205274/GASOLINE/DIESEL (OCTOBER 2022)</t>
  </si>
  <si>
    <t>(AP) PO:22.307.01/JACOBI OIL</t>
  </si>
  <si>
    <t>JACOBIOIL 428301/DIESEL (307 GALLONS)</t>
  </si>
  <si>
    <t>ARCOFLEET NP63610852/GASOLINE/DIESEL (DECEMBER 2022)</t>
  </si>
  <si>
    <t>ARCOFLEET NP64129241/GASOLINE/DIESEL (MARCH 2023)</t>
  </si>
  <si>
    <t>(JE) RECLASS ARCO INVOICE FROM JUNE TO MAY</t>
  </si>
  <si>
    <t>RECLASS ARCO INVOICE RECLASS ARCO INVOICE FROM JUNE TO MAY</t>
  </si>
  <si>
    <t>ARCOFLEET NP64490868/GASOLINE/DIESEL (MAY 2023)</t>
  </si>
  <si>
    <t>(JE) RECLASS MAY ARCO PYMT (JUNE 2023)</t>
  </si>
  <si>
    <t>RECLASS ARCO RECLASS MAY ARCO PYMT (JUNE 2023)</t>
  </si>
  <si>
    <t>(AP) PO:23.153.01/JACOBI OIL</t>
  </si>
  <si>
    <t>JACOBIOIL 439526/DIESEL (308 GALLONS)</t>
  </si>
  <si>
    <t>(AP) PO:GAS TRUCK #22/JEFF SMITH MARATHON</t>
  </si>
  <si>
    <t>0054 DEBIT MARATHON 07.12.2022/GAS FOR TRUCK #22</t>
  </si>
  <si>
    <t>(JE) FUEL TAX REFUND DUE (JULY 2022)</t>
  </si>
  <si>
    <t>FUEL TAX REFUND DUE FUEL TAX REFUND DUE (JULY 2022)</t>
  </si>
  <si>
    <t>(AP) PO:GASOLINE (JULY 2022)/ARCO BUSINESS SOLUTIONS</t>
  </si>
  <si>
    <t>ARCOFLEET NP62665216/GASOLINE (JULY 2022)</t>
  </si>
  <si>
    <t>(AP) *PO:GASOLINE (JULY 2022)/ARCO BUSINESS SOLUTIONS</t>
  </si>
  <si>
    <t>RVRS*ARCOFLEET NP62665216/GASOLINE (JULY 2022)</t>
  </si>
  <si>
    <t>VOID*ARCOFLEET NP62665216/GASOLINE (JULY 2022)</t>
  </si>
  <si>
    <t>(JE) ACCRUE IN FUEL TAX REFUND DUE (AUGUST 2022)</t>
  </si>
  <si>
    <t>FUEL TAX REFUND DUE ACCRUE IN FUEL TAX REFUND DUE (AUGUST 2022)</t>
  </si>
  <si>
    <t>(JE) ACCRUE FUEL TAX REFUND (SEPT 2022)</t>
  </si>
  <si>
    <t>ACCR FUEL TAX REFUND ACCRUE FUEL TAX REFUND (SEPT 2022)</t>
  </si>
  <si>
    <t>(JE) ACCRUE FUEL TAX REFUND (OCTOBER 2022)</t>
  </si>
  <si>
    <t>ACCRUE FUEL TAX ACCRUE FUEL TAX REFUND (OCTOBER 2022)</t>
  </si>
  <si>
    <t>(AP) PO:GAS FOR TRUCK #22/JEFF SMITH MARATHON</t>
  </si>
  <si>
    <t>0054 DEBIT MARATHON 11.04.2022/GAS FOR TRUCK #22</t>
  </si>
  <si>
    <t>(AP) PO:GASOLINE (TRUCK #22)/JACOBI OIL</t>
  </si>
  <si>
    <t>JACOBIOIL 7128/GASOLINE (TRUCK #22)</t>
  </si>
  <si>
    <t>(JE) FUEL TAX REFUND (IN AUDITOR) - CK #510924219</t>
  </si>
  <si>
    <t>FUEL TAX REFUND FUEL TAX REFUND (IN AUDITOR) - CK #510924219</t>
  </si>
  <si>
    <t>(JE) ACCRUE FUEL TAX REFUND (NOVEMBER 2022)</t>
  </si>
  <si>
    <t>ACCRUE FUEL TAX ACCRUE FUEL TAX REFUND (NOVEMBER 2022)</t>
  </si>
  <si>
    <t>(AP) PO:GASOLINE (NOV 2022)/ARCO BUSINESS SOLUTIONS</t>
  </si>
  <si>
    <t>ARCOFLEET NP63390813/GASOLINE (NOVEMBER 2022)</t>
  </si>
  <si>
    <t>(JE) ACCURE FUEL TAX REFUND (DECEMBER 2022)</t>
  </si>
  <si>
    <t>ACCRUE FUEL TAX ACCRUE FUEL TAX REFUND (DECEMBER 2022)</t>
  </si>
  <si>
    <t>(AP) PO:GASOLINE (JAN 2023)/ARCO BUSINESS SOLUTIONS</t>
  </si>
  <si>
    <t>ARCOFLEET NP63761222/GASOLINE (JANUARY 2023)</t>
  </si>
  <si>
    <t>(JE) ACCRUE FUEL TAX REFUND (JANUARY 2023)</t>
  </si>
  <si>
    <t>ACCR FUEL TAX REFUND ACCRUE FUEL TAX REFUND (JANUARY 2023)</t>
  </si>
  <si>
    <t>(AP) PO:GASOLINE (FEB 2023)/ARCO BUSINESS SOLUTIONS</t>
  </si>
  <si>
    <t>ARCOFLEET NP36934957/GASOLINE (FEBRUARY 2023)</t>
  </si>
  <si>
    <t>(JE) ACCRUE FUEL TAX REFUND (FEBRUARY 2023)</t>
  </si>
  <si>
    <t>ACCR FUEL TAX REFUND ACCRUE FUEL TAX REFUND (FEBRUARY 2023)</t>
  </si>
  <si>
    <t>(JE) ACCRUE FUEL TAX REFUND (MARCH 2023)</t>
  </si>
  <si>
    <t>ACCR FUEL TAX REFUND ACCRUE FUEL TAX REFUND (MARCH 2023)</t>
  </si>
  <si>
    <t>(AP) PO:GASOLINE (APR 2023)/ARCO BUSINESS SOLUTIONS</t>
  </si>
  <si>
    <t>ARCOFLEET NP64332417/GASOLINE (APRIL 2023)</t>
  </si>
  <si>
    <t>(JE) ACCRUE FUEL TAX REFUND (APRIL 2023)</t>
  </si>
  <si>
    <t>ACCR FUEL TAX REFUND ACCRUE FUEL TAX REFUND (APRIL 2023)</t>
  </si>
  <si>
    <t>(JE) ACCRUE FUEL TAX REFUND (MAY 2023)</t>
  </si>
  <si>
    <t>ACCR FUEL TAX REFUND ACCRUE FUEL TAX REFUND (MAY 2023)</t>
  </si>
  <si>
    <t>(AP) PO:GASOLINE (JUNE 2023)/ARCO BUSINESS SOLUTIONS</t>
  </si>
  <si>
    <t>ARCOFLEET NP64674007/GASOLINE (JUNE 2023)</t>
  </si>
  <si>
    <t>(JE) ADJUST PETTY CASH (JUNE 2023)</t>
  </si>
  <si>
    <t>ADJ PETTY CASH JUN23 ADJUST PETTY CASH (JUNE 2023)</t>
  </si>
  <si>
    <t>(JE) FUEL TAX REFUND DUE (JUNE 2023)</t>
  </si>
  <si>
    <t>FUEL TAX REFUND DUE FUEL TAX REFUND DUE (JUNE 2023)</t>
  </si>
  <si>
    <t>(JE) ADJUST PREPAID INSURANCE (JULY 2022)</t>
  </si>
  <si>
    <t>ADJ PREPAID INSUR ADJUST PREPAID INSURANCE (JULY 2022)</t>
  </si>
  <si>
    <t>(JE) AMORTIZE PREPAID INSURANCE (SEPT 2022)</t>
  </si>
  <si>
    <t>AMORT PPD INSURANCE AMORTIZE PREPAID INSURANCE (SEPT 2022)</t>
  </si>
  <si>
    <t>(JE) ADJUST PREPAID INSURANCE (SEPT 2022)</t>
  </si>
  <si>
    <t>ADJ PPD INS ADJUST PREPAID INSURANCE (SEPT 2022)</t>
  </si>
  <si>
    <t>(JE) ADJUST PREPAID INSURANCE (OCT 2022)</t>
  </si>
  <si>
    <t>ADJ PPD INSURANCE ADJUST PREPAID INSURANCE (OCT 2022)</t>
  </si>
  <si>
    <t>(JE) ADJUST PREPAID INSURANCE (NOVEMBER 2022)</t>
  </si>
  <si>
    <t>ADJ PPD INSURANCE ADJUST PREPAID INSURANCE (NOVEMBER 2022)</t>
  </si>
  <si>
    <t>(JE) ADJUST PREPAID INSURANCE (DEC 2022)</t>
  </si>
  <si>
    <t>ADJ PPD INSURANCE ADJUST PREPAID INSURANCE (DEC 2022)</t>
  </si>
  <si>
    <t>(JE) ADJUST PREPAID INSURANCE (JANUARY 2023)</t>
  </si>
  <si>
    <t>ADJ PPD INS (JAN23) ADJUST PREPAID INSURANCE (JANUARY 2023)</t>
  </si>
  <si>
    <t>(JE) ADJUST PREPAID INSURANCE (FEB 2023)</t>
  </si>
  <si>
    <t>ADJ PPD INSURANCE ADJUST PREPAID INSURANCE (FEB 2023)</t>
  </si>
  <si>
    <t>(JE) ADJUST PREPAID INSURANCE (MARCH 2023)</t>
  </si>
  <si>
    <t>ADJ PPD INSURANCE ADJUST PREPAID INSURANCE (MARCH 2023)</t>
  </si>
  <si>
    <t>(JE) ADJUST PREPAID INSURANCE (APRIL 2023)</t>
  </si>
  <si>
    <t>ADJ PPD INSURANCE ADJUST PREPAID INSURANCE (APRIL 2023)</t>
  </si>
  <si>
    <t>(JE) ADJUST PREPAID INSURANCE (MAY 2023)</t>
  </si>
  <si>
    <t>ADJ PPD INSURANCE  ADJUST PREPAID INSURANCE (MAY 2023)</t>
  </si>
  <si>
    <t>(JE) ADJUST PREPAID INSURANCE (JUNE 2023)</t>
  </si>
  <si>
    <t>ADJ PPD INSURANCE ADJUST PREPAID INSURANCE (JUNE 2023)</t>
  </si>
  <si>
    <t>(AP) PO:EQUIP RENTAL ADDED/Auto Owners Insurance</t>
  </si>
  <si>
    <t>AUTOOWNERS 010501549-07.27.2022/EQUIPMENT RENTAL ADDED TO POLICY COVERAGE</t>
  </si>
  <si>
    <t>(JE) AMORTIZE CYBER SECURITY POLICY (JULY 2022)</t>
  </si>
  <si>
    <t>AMORT CYBER SECURITY AMORTIZE CYBER SECURITY POLICY (JULY 2022)</t>
  </si>
  <si>
    <t>(JE) AMORTIZE CRIME POLICY (JULY 2022)</t>
  </si>
  <si>
    <t>AMORT CRIME POLICY AMORTIZE CRIME POLICY (JULY 2022)</t>
  </si>
  <si>
    <t>(JE) AMORTIZE CRIME POLICY (AUG 2022)</t>
  </si>
  <si>
    <t>AMORT CRIME POLICY AMORTIZE CRIME POLICY (AUG 2022)</t>
  </si>
  <si>
    <t>(JE) AMORTIZE CYBER SECURITY POLICY (AUG 2022)</t>
  </si>
  <si>
    <t>AMORT CYBER SECURITY AMORTIZE CYBER SECURITY POLICY (AUG 2022)</t>
  </si>
  <si>
    <t>(JE) AMORTIZE CRIME POLICY (SEPT 2022)</t>
  </si>
  <si>
    <t>AMORT CRIME POLICY AMORTIZE CRIME POLICY (SEPT 2022)</t>
  </si>
  <si>
    <t>(JE) AMORTIZE CYBER POLICY (SEPT 2022)</t>
  </si>
  <si>
    <t>AMORT CYBER POLICY AMORTIZE CYBER POLICY (SEPT 2022)</t>
  </si>
  <si>
    <t>(JE) AMORTIZE CRIME POLICY (OCT 2022)</t>
  </si>
  <si>
    <t>AMORT CRIME POLICY AMORTIZE CRIME POLICY (OCT 2022)</t>
  </si>
  <si>
    <t>(JE) AMORTIZE CYBER SECURITY POLICY (OCT 2022)</t>
  </si>
  <si>
    <t>AMORT CYBER POLICY AMORTIZE CYBER SECURITY POLICY (OCT 2022)</t>
  </si>
  <si>
    <t>(JE) AMORTIZE CRIME POLICY (NOV 2022)</t>
  </si>
  <si>
    <t>AMORT CRIME POLICY AMORTIZE CRIME POLICY (NOV 2022)</t>
  </si>
  <si>
    <t>(JE) AMORTIZE CYBER SECURITY POLICY (NOV 2022)</t>
  </si>
  <si>
    <t>AMORT CYBER POLICY AMORTIZE CYBER SECURITY POLICY (NOV 2022)</t>
  </si>
  <si>
    <t>(AP) PO:2021-2022 W.C. AUDIT/Auto Owners Insurance</t>
  </si>
  <si>
    <t>AUTOOWNERS 010501549-12.27.2022/2021-2022 W.C. POLICY AUDIT (LIABILITY)</t>
  </si>
  <si>
    <t>(JE) AMORTIZE CRIME POLICY (DEC 2022)</t>
  </si>
  <si>
    <t>AMORT CRIME POLICY AMORTIZE CRIME POLICY (DEC 2022)</t>
  </si>
  <si>
    <t>(JE) AMORTIZE CYBER SECURITY POLICY (DEC 2022)</t>
  </si>
  <si>
    <t>AMORT CYBER POLICY AMORTIZE CYBER SECURITY POLICY (DEC 2022)</t>
  </si>
  <si>
    <t>(JE) AMORTIZE CRIME POLICY (JANUARY 2023)</t>
  </si>
  <si>
    <t>AMORT CRIME POLICY AMORTIZE CRIME POLICY (JANUARY 2023)</t>
  </si>
  <si>
    <t>(JE) AMORTIZE CYBER SECURITY (JANUARY 2023)</t>
  </si>
  <si>
    <t>AMORT CYBER SECURITY AMORTIZE CYBER SECURITY (JANUARY 2023)</t>
  </si>
  <si>
    <t>(JE) AMORTIZE CRIME POLICY (FEB 2023)</t>
  </si>
  <si>
    <t>AMORT CRIME POLICY AMORTIZE CRIME POLICY (FEB 2023)</t>
  </si>
  <si>
    <t>(JE) AMORTIZE CYBER SECURITY (FEB 2023)</t>
  </si>
  <si>
    <t>AMORT CYBER SECURITY AMORTIZE CYBER SECURITY (FEB 2023)</t>
  </si>
  <si>
    <t>(JE) AMORTIZE CRIME POLICY (MARCH 2023)</t>
  </si>
  <si>
    <t>AMORT CRIME POLICY AMORTIZE CRIME POLICY (MARCH 2023)</t>
  </si>
  <si>
    <t>(JE) AMORTIZE CYBER SECURITY (MARCH 2023)</t>
  </si>
  <si>
    <t>AMORT CYBER SECURITY AMORTIZE CYBER SECURITY (MARCH 2023)</t>
  </si>
  <si>
    <t>(Auto) AMORTIZE CRIME POLICY (APRIL 2023)</t>
  </si>
  <si>
    <t>AMORTIZE CRIME POLICY (APRIL 2023) (Auto) AMORTIZE CRIME POLICY (APRIL 2023)</t>
  </si>
  <si>
    <t>(Auto) AMORTIZE CYBER SECURITY POLICY (APRIL 2023)</t>
  </si>
  <si>
    <t>AMORTIZE CYBER SECURITY POLICY (APRIL 2023) (Auto) AMORTIZE CYBER SECURITY POLICY (APRIL 2023)</t>
  </si>
  <si>
    <t>(Auto) AMORTIZE CRIME POLICY (MAY 2023)</t>
  </si>
  <si>
    <t>AMORTIZE CRIME POLICY (MAY 2023) (Auto) AMORTIZE CRIME POLICY (MAY 2023)</t>
  </si>
  <si>
    <t>(Auto) AMORTIZE CYBER SECURITY POLICY (MAY 2023)</t>
  </si>
  <si>
    <t>AMORTIZE CYBER SECURITY POLICY (MAY 2023) (Auto) AMORTIZE CYBER SECURITY POLICY (MAY 2023)</t>
  </si>
  <si>
    <t>(Auto) AMORTIZE CRIME POLICY (JUNE 2023)</t>
  </si>
  <si>
    <t>AMORTIZE CRIME POLICY (JUNE 2023) (Auto) AMORTIZE CRIME POLICY (JUNE 2023)</t>
  </si>
  <si>
    <t>(Auto) AMORTIZE CYBER SECURITY POLICY (JUNE 2023)</t>
  </si>
  <si>
    <t>AMORTIZE CYBER SECURITY POLICY (JUNE 2023) (Auto) AMORTIZE CYBER SECURITY POLICY (JUNE 2023)</t>
  </si>
  <si>
    <t>(JE) AMORTIZE D&amp;O INSURANCE (JULY 2022)</t>
  </si>
  <si>
    <t>AMORT D&amp;O INSURANCE AMORTIZE D&amp;O INSURANCE (JULY 2022)</t>
  </si>
  <si>
    <t>(JE) AMORTIZE D&amp;O INSURANCE (AUG 2022)</t>
  </si>
  <si>
    <t>AMORT D&amp;O INSURANCE AMORTIZE D&amp;O INSURANCE (AUG 2022)</t>
  </si>
  <si>
    <t>(JE) AMORTIZE D&amp;O INSURANCE (SEPT 2022)</t>
  </si>
  <si>
    <t>AMORT D&amp;O INSURANCE AMORTIZE D&amp;O INSURANCE (SEPT 2022)</t>
  </si>
  <si>
    <t>(JE) AMORTIZE D&amp;O INSURANCE (OCTOBER 2022)</t>
  </si>
  <si>
    <t>AMORT D&amp;O INSURANCE AMORTIZE D&amp;O INSURANCE (OCTOBER 2022)</t>
  </si>
  <si>
    <t>(JE) AMORTIZE D&amp;O INSURANCE (NOV 2022)</t>
  </si>
  <si>
    <t>AMORT D&amp;O INSURANCE AMORTIZE D&amp;O INSURANCE (NOV 2022)</t>
  </si>
  <si>
    <t>(JE) AMORTIZE D&amp;O INSURANCE (DEC 2022)</t>
  </si>
  <si>
    <t>AMORT D&amp;O INSURANCE AMORTIZE D&amp;O INSURANCE (DEC 2022)</t>
  </si>
  <si>
    <t>(JE) AMORTIZE D&amp;O INSURANCE (JANUARY 2023)</t>
  </si>
  <si>
    <t>AMORT D&amp;O INSURANCE AMORTIZE D&amp;O INSURANCE (JANUARY 2023)</t>
  </si>
  <si>
    <t>(JE) AMORTIZE D&amp;O INSURANCE (FEB 2023)</t>
  </si>
  <si>
    <t>AMORT D&amp;O INSURANCE AMORTIZE D&amp;O INSURANCE (FEB 2023)</t>
  </si>
  <si>
    <t>(JE) AMORTIZE D&amp;O INSURANCE (MARCH 2023)</t>
  </si>
  <si>
    <t>AMORT D&amp;O INSURANCE AMORTIZE D&amp;O INSURANCE (MARCH 2023)</t>
  </si>
  <si>
    <t>(Auto) AMORTIZE D&amp;O INSURANCE (APRIL 2023)</t>
  </si>
  <si>
    <t>AMORTIZE D&amp;O INSURANCE (APRIL 2023) (Auto) AMORTIZE D&amp;O INSURANCE (APRIL 2023)</t>
  </si>
  <si>
    <t>(Auto) AMORTIZE D&amp;O INSURANCE (MAY 2023)</t>
  </si>
  <si>
    <t>AMORTIZE D&amp;O INSURANCE (MAY 2023) (Auto) AMORTIZE D&amp;O INSURANCE (MAY 2023)</t>
  </si>
  <si>
    <t>(Auto) AMORTIZE D&amp;O INSURANCE (JUNE 2023)</t>
  </si>
  <si>
    <t>AMORTIZE D&amp;O INSURANCE (JUNE 2023) (Auto) AMORTIZE D&amp;O INSURANCE (JUNE 2023)</t>
  </si>
  <si>
    <t>(AP) PO:W COMP AUDIT ADJ/Auto Owners Insurance</t>
  </si>
  <si>
    <t>AUTOOWNERS 010501549-02.24.2023/W COMP AUDIT ADJUSTMENT (2021-2022)</t>
  </si>
  <si>
    <t>(AP) PO:STD PREMIUM (JULY22)/Principal Life Insurance C</t>
  </si>
  <si>
    <t>PRIN 1152300-10001 (JULY 2022)/STD PREMIUM (JULY 2022)</t>
  </si>
  <si>
    <t>(AP) PO:PREMIUMS (JULY 2022)/Humana Insurance</t>
  </si>
  <si>
    <t>HUMANA 181120932/INSURANCE PREMIUMS (JULY 2022)</t>
  </si>
  <si>
    <t>(JE) OFFSET INSURANCE W/H (JULY 2022)</t>
  </si>
  <si>
    <t>OFFSET INSURANCE W/H OFFSET INSRUANCE W/H (JULY 2022)</t>
  </si>
  <si>
    <t>(AP) PO:STD PREMIUM (AUG 22)/Principal Life Insurance C</t>
  </si>
  <si>
    <t>PRIN 1152300-10001 (AUGUST 2022)/STD PREMIUMS (AUGUST 2022)</t>
  </si>
  <si>
    <t>(AP) PO:PREMIUMS (AUG 2022)/Humana Insurance</t>
  </si>
  <si>
    <t>HUMANA 181120954/INSURANCE PREMIUMS (AUGUST 2022)</t>
  </si>
  <si>
    <t>(JE) OFFSET INSURANCE WITHHELD (AUG 2022)</t>
  </si>
  <si>
    <t>OFFSET INS W/H OFFSET INSURANCE WITHHELD (AUG 2022)</t>
  </si>
  <si>
    <t>(AP) PO:STD PREMIUM (SEPT22)/Principal Life Insurance C</t>
  </si>
  <si>
    <t>PRIN 1152300-10001 (SEPTEMBER 2022)/STD PREMIUM (SEPTEMBER 2022)</t>
  </si>
  <si>
    <t>(AP) PO:PREMIUMS (SEPT 2022)/Humana Insurance</t>
  </si>
  <si>
    <t>HUMANA 181120956/INSURANCE PREMIUMS (SEPTEMBER 2022)</t>
  </si>
  <si>
    <t>(JE) OFFSET INSURANCE W/H (SEPTEMBER 2022)</t>
  </si>
  <si>
    <t>OFFSET INS W/H OFFSET INSURANCE W/H (SEPTEMBER 2022)</t>
  </si>
  <si>
    <t>(AP) PO:STD PREMIUM (OCT 22)/Principal Life Insurance C</t>
  </si>
  <si>
    <t>PRIN 1152300-10001 (OCTOBER 2022)/STD PREMIUM (OCTOBER 2022)</t>
  </si>
  <si>
    <t>(AP) PO:PREMIUMS (OCT 2022)/Humana Insurance</t>
  </si>
  <si>
    <t>HUMANA 181120937/INSURANCE PREMIUMS (OCTOBER 2022)</t>
  </si>
  <si>
    <t>(JE) OFFSET INSURANCE W/H (OCTOBER 2022)</t>
  </si>
  <si>
    <t>OFFSET INS W/H OFFSET INSURANCE W/H (OCTOBER 2022)</t>
  </si>
  <si>
    <t>(AP) *PO:STD PREMIUM (NOV22)/Principal Life Insurance C</t>
  </si>
  <si>
    <t>RVRS*PRIN 1152300-10001 (NOVEMBER 2022)/STD PREMIUM (NOVEMBER 2022)</t>
  </si>
  <si>
    <t>VOID*PRIN 1152300-10001 (NOVEMBER 2022)/STD PREMIUM (NOVEMBER 2022)</t>
  </si>
  <si>
    <t>(AP) PO:STD PREMIUM (NOV22)/Principal Life Insurance Co</t>
  </si>
  <si>
    <t>PRIN 1152300-10001 (NOVEMBER 2022)/STD PREMIUM (NOVEMBER 2022)</t>
  </si>
  <si>
    <t>(AP) PO:PREMIUMS (NOV 2022)/Humana Insurance</t>
  </si>
  <si>
    <t>HUMANA 181120969/INSURANCE PREMIUMS (NOVEMBER 2022)</t>
  </si>
  <si>
    <t>(JE) OFFSET INSURANCE W/H (NOVEMBER 2022)</t>
  </si>
  <si>
    <t>OFFSET INS W/H OFFSET INSURANCE W/H (NOVEMBER 2022)</t>
  </si>
  <si>
    <t>(AP) PO:STD PREMIUM (DEC22)/Principal Life Insurance Co</t>
  </si>
  <si>
    <t>PRIN 1152300-10001 (DECEMBER 2022)/STD PREMIUM (DECEMBER 2022)</t>
  </si>
  <si>
    <t>(AP) PO:PREMIUMS (DEC 2022)/Humana Insurance</t>
  </si>
  <si>
    <t>HUMANA 181120958/INSURANCE PREMIUMS (DECEMBER 2022)</t>
  </si>
  <si>
    <t>(JE) OFFSET INSURANCE W/H (DECEMBER 2022)</t>
  </si>
  <si>
    <t>OFFSET INS W/H OFFSET INSURANCE W/H (DECEMBER 2022)</t>
  </si>
  <si>
    <t>(AP) PO:PREMIUMS (JAN 2023)/Humana Insurance</t>
  </si>
  <si>
    <t>HUMANA 181120963/INSURANCE PREMIUMS (JANUARY 2023)</t>
  </si>
  <si>
    <t>(AP) PO:STD PREMIUM (JAN23)/Principal Life Insurance Co</t>
  </si>
  <si>
    <t>PRIN 1152300-10001 (JANUARY 2023)/STD PREMIUM (JANUARY 2023)</t>
  </si>
  <si>
    <t>(JE) OFFSET INSURANCE W/H (JANUARY 2023)</t>
  </si>
  <si>
    <t>OFFSET INS W/H OFFSET INSURANCE W/H (JANUARY 2023)</t>
  </si>
  <si>
    <t>(AP) PO:PREMIUMS (FEB 2023)/Humana Insurance</t>
  </si>
  <si>
    <t>HUMANA 181121133/INSURANCE PREMIUMS (FEBRUARY 2023)</t>
  </si>
  <si>
    <t>(AP) PO:STD PREMIUM (FEB23)/Principal Life Insurance Co</t>
  </si>
  <si>
    <t>PRIN 1152300-10001 (FEBRUARY 2023)/STD PREMIUM (FEBRUARY 2023)</t>
  </si>
  <si>
    <t>(JE) MOVE INSURANCE W/H (FEB 2023)</t>
  </si>
  <si>
    <t>MOVE INSURANCE W/H  MOVE INSURANCE W/H (FEB 2023)</t>
  </si>
  <si>
    <t>(AP) PO:PREMIUMS (MAR 2023)/Humana Insurance</t>
  </si>
  <si>
    <t>HUMANA 181120983 03.01.2023/INSURANCE PREMIUMS (MARCH 2023)</t>
  </si>
  <si>
    <t>(AP) PO:STD PREMIUM (MAR23)/Principal Life Insurance Co</t>
  </si>
  <si>
    <t>PRIN 1152300-10001 (MARCH 2023)/STD PREMIUM (MARCH 2023)</t>
  </si>
  <si>
    <t>(JE) MOVE INSURANCE W/H (MARCH 2023)</t>
  </si>
  <si>
    <t>MOVE INSURANCE W/H MOVE INSURANCE W/H (MARCH 2023)</t>
  </si>
  <si>
    <t>(AP) PO:PREMIUMS (APR 2023)/Humana Insurance</t>
  </si>
  <si>
    <t>HUMANA 181120981 04.01.2023/INSURANCE PREMIUMS (APRIL 2023)</t>
  </si>
  <si>
    <t>(AP) PO:STD PREMIUM (APR23)/Principal Life Insurance Co</t>
  </si>
  <si>
    <t>PRIN 1152300-10001 (APRIL 2023)/STD PREMIUM (APRIL 2023)</t>
  </si>
  <si>
    <t>(JE) INSURANCE W/H OFFSET (APRIL 2023)</t>
  </si>
  <si>
    <t>INSURANCE W/H OFFSET INSURANCE W/H OFFSET (APRIL 2023)</t>
  </si>
  <si>
    <t>HUMANA 181120984/INSURANCE PREMIUMS (MAY 2023)</t>
  </si>
  <si>
    <t>(AP) PO:STD PREMIUM (MAY23)/Principal Life Insurance Co</t>
  </si>
  <si>
    <t>PRIN 1152300-10001 (MAY 2023)/STD PREMIUM (MAY 2023)</t>
  </si>
  <si>
    <t>(JE) INSURANCE W/H OFFSET (MAY 2023)</t>
  </si>
  <si>
    <t>INSURANCE W/H OFFSET INSURANCE W/H OFFSET (MAY 2023)</t>
  </si>
  <si>
    <t>(AP) PO:PREMIUMS (JUNE 2023)/Humana Insurance</t>
  </si>
  <si>
    <t>HUMANA 181120974 (JUNE 2023)/INSURANCE PREMIUMS (JUNE 2023)</t>
  </si>
  <si>
    <t>(AP) PO:STD PREMIUM (JUNE23)/Principal Life Insurance C</t>
  </si>
  <si>
    <t>PRIN 1152300-10001 (JUNE 2023)/STD PREMIUM (JUNE 2023)</t>
  </si>
  <si>
    <t>(JE) OFFSET INSURANCE W/H (JUNE 2023)</t>
  </si>
  <si>
    <t>OFFSET INS W/H OFFSET INSURANCE W/H (JUNE 2023)</t>
  </si>
  <si>
    <t>(JE) AMORTIZE IURC ANNUAL FEE BILL (JULY 2022)</t>
  </si>
  <si>
    <t>AMORT IURC ANNUAL AMORTIZE IURC ANNUAL FEE BILL (JULY 2022)</t>
  </si>
  <si>
    <t>(JE) AMORTIZE IURC ANNUAL FEE BILL (AUG 2022)</t>
  </si>
  <si>
    <t>AMORT IURC ANNUAL AMORTIZE IURC ANNUAL FEE BILL (AUG 2022)</t>
  </si>
  <si>
    <t>(JE) AMORTIZE IURC FEE BILL (SEPT 2022)</t>
  </si>
  <si>
    <t>AMORT IURC FEE BILL AMORTIZE IURC FEE BILL (SEPT 2022)</t>
  </si>
  <si>
    <t>(JE) AMORTIZE ANNUAL IURC FEE BILL (OCT 2022)</t>
  </si>
  <si>
    <t>AMORT IURC FEE BILL AMORTIZE ANNUAL IURC FEE BILL (OCT 2022)</t>
  </si>
  <si>
    <t>(JE) AMORTIZE ANNUAL IURC FEE BILL (NOV 2022)</t>
  </si>
  <si>
    <t>AMORT IURC FEE BILL AMORTIZE ANNUAL IURC FEE BILL (NOV 2022)</t>
  </si>
  <si>
    <t>(JE) AMORTIZE ANNUAL IURC FEE BILL (DEC 2022)</t>
  </si>
  <si>
    <t>AMORT IURC FEE BILL AMORTIZE ANNUAL IURC FEE BILL (DEC 2022)</t>
  </si>
  <si>
    <t>(JE) AMORTIZE IURC FEE (JANUARY 2023)</t>
  </si>
  <si>
    <t>AMORT IURC FEE AMORTIZE IURC FEE (JANUARY 2023)</t>
  </si>
  <si>
    <t>(JE) AMORTIZE IURC ANNUAL FEE BILL (FEB 2023)</t>
  </si>
  <si>
    <t>AMORT IURC ANNUAL AMORTIZE IURC ANNUAL FEE BILL (FEB 2023)</t>
  </si>
  <si>
    <t>(JE) AMORTIZE IURC ANNUAL FEE (MARCH 2023)</t>
  </si>
  <si>
    <t>AMORT IURC FEE AMORTIZE IURC ANNUAL FEE (MARCH 2023)</t>
  </si>
  <si>
    <t>(Auto) AMORTIZE IURC ANNUAL FEE BILL (APRIL 2023)</t>
  </si>
  <si>
    <t>AMORTIZE IURC ANNUAL FEE BILL (APRIL 2023) (Auto) AMORTIZE IURC ANNUAL FEE BILL (APRIL 2023)</t>
  </si>
  <si>
    <t>(Auto) AMORTIZE IURC ANNUAL FEE BILL (MAY 2023)</t>
  </si>
  <si>
    <t>AMORTIZE IURC ANNUAL FEE BILL (MAY 2023) (Auto) AMORTIZE IURC ANNUAL FEE BILL (MAY 2023)</t>
  </si>
  <si>
    <t>(Auto) AMORTIZE IURC ANNUAL FEE BILL (JUNE 2023)</t>
  </si>
  <si>
    <t>AMORTIZE IURC ANNUAL FEE BILL (JUNE 2023) (Auto) AMORTIZE IURC ANNUAL FEE BILL (JUNE 2023)</t>
  </si>
  <si>
    <t>(AP) PO:PRIME (JULY 2022)/Amazon</t>
  </si>
  <si>
    <t>AMAZON DEBIT AMAZON PRIME (JULY 2022) 07.03.2022/AMAZON PRIME (JULY 2022)</t>
  </si>
  <si>
    <t>(AP) PO:EASEMENT/DEED SEARCH/TAPESTRY LAND SEARCH</t>
  </si>
  <si>
    <t>TAPESTRY DEBIT TAPESTRY LAND SEARCH 07.07.2022/EASEMENT/DEED (CRANDALL-LANESVILLE RD)</t>
  </si>
  <si>
    <t>(AP) PO:SEIPEL LAND SEARCH/TAPESTRY LAND SEARCH</t>
  </si>
  <si>
    <t>TAPESTRY DEBIT TAPESTRY LAND SEARCH 07.21.2022/LAND SEARCH (SEIPEL)</t>
  </si>
  <si>
    <t>(AP) PO:IDEM WT3 EXAM C BECK/IVY TECH COMMUNITY COLLEGE</t>
  </si>
  <si>
    <t>IVYTECH DEBIT IVY TECH 07.25.2022/IDEM WT3 EXAM (CHRIS BECK)</t>
  </si>
  <si>
    <t>(AP) PO:TOLLS (2)/RIVERLINK</t>
  </si>
  <si>
    <t>RIVERLINK 65890055/TOLLS (2) - ALL STATE FORD</t>
  </si>
  <si>
    <t>(JE) AMORTIZE GODADDY .NET RENEWAL (JULY 2022)</t>
  </si>
  <si>
    <t>AMORT GODADDY .NET AMORTIZE GODADDY .NET RENEWAL (JULY 2022)</t>
  </si>
  <si>
    <t>(JE) AMORTIZE GODADDY DOMAIN (JULY 2022)</t>
  </si>
  <si>
    <t>AMORT GODADDY DOMAIN AMORTIZE GODADDY DOMAIN (JULY 2022)</t>
  </si>
  <si>
    <t>(JE) AMORTIZE HARRISON ROAD CUT BOND (JULY 2022)</t>
  </si>
  <si>
    <t>AMORT RD CUT BOND AMORTIZE HARRISON ROAD CUT BOND (JULY 2022)</t>
  </si>
  <si>
    <t>(JE) AMORTIZE ROAD CUT PERMIT (JULY 2022)</t>
  </si>
  <si>
    <t>AMORT RD CUT PERMIT AMORTIZE ROAD CUT PERMIT (JULY 2022)</t>
  </si>
  <si>
    <t>(JE) AMORTIZE ANNUAL ELEVATE (JULY 2022)</t>
  </si>
  <si>
    <t>AMORT ANNUAL ELEVATE AMORTIZE ANNUAL ELEVATE (JULY 2022)</t>
  </si>
  <si>
    <t>(JE) AMORTIZE ANNUAL SCADA MAINTENANCE (JULY 2022)</t>
  </si>
  <si>
    <t>AMORT SCADA MAINT AMORTIZE ANNUAL SCADA MAINTENANCE (JULY 2022)</t>
  </si>
  <si>
    <t>(JE) AMORTIZE ANNUAL POST OFFICE BOX (JULY 2022)</t>
  </si>
  <si>
    <t>AMORT ANNUAL PO BOX AMORTIZE ANNUAL POST OFFICE BOX (JULY 2022)</t>
  </si>
  <si>
    <t>(JE) AMORTIZE GODADDY WEBSITE RENEWAL (JULY 2022)</t>
  </si>
  <si>
    <t>AMORT GODADDY WEB AMORTIZE GODADDY WEBSITE RENEWAL (JULY 2022)</t>
  </si>
  <si>
    <t>(JE) AMORTIZE PRESORT PERMIT (JULY 2022)</t>
  </si>
  <si>
    <t>AMORT PRESORT PERMIT AMORTIZE PRESORT PERMIT (JULY 2022)</t>
  </si>
  <si>
    <t>(JE) AMORTIZE AWWA MEMBERSHIP (JULY 2022)</t>
  </si>
  <si>
    <t>AMORT AWWA MBRSHP AMORTIZE ANNUAL MEMBERSHIP (JULY 2022)</t>
  </si>
  <si>
    <t>(JE) AMORTIZE RR PIPE AGREEMENT (JULY 2022)</t>
  </si>
  <si>
    <t>AMORT RR PIPE AMORTIZE RR PIPE AGREEMENT (JULY 2022)</t>
  </si>
  <si>
    <t>(JE) AMORTIZE ALLIANCE IN ANNUAL MEMBERSHIP (JULY 2022)</t>
  </si>
  <si>
    <t>AMORT ALLIANCE IN AMORTIZE ALLIANCE IN ANNUAL MEMBERSHIP (JULY 2022)</t>
  </si>
  <si>
    <t>(JE) AMORTIZE BNY ADMIN FEE (JULY 2022)</t>
  </si>
  <si>
    <t>AMORT BNY ADMIN FEE AMORTIZE BNY ADMIN FEE (JULY 2022)</t>
  </si>
  <si>
    <t>(AP) PO:LAREDO (JULY 2022)/Floyd County Recorders Offic</t>
  </si>
  <si>
    <t>17 202281-1/LARDO (JULY 2022)</t>
  </si>
  <si>
    <t>(JE) AMORTIZE ARGIS SOFTWARE SUPPORT (JULY 2022)</t>
  </si>
  <si>
    <t>AMORT ARGIS SOFTWARE AMORTIZE ARCGIS SOFTWARE SUPPORT (JULY 2022)</t>
  </si>
  <si>
    <t>(JE) AMORTIZE IDEM ANNUAL FEE (JULY 2022)</t>
  </si>
  <si>
    <t>AMORT IDEM FEE AMORTIZE IDEM ANNUAL FEE (JULY 2022)</t>
  </si>
  <si>
    <t>(AP) PO:AMAZON PRIME (AUG22)/Amazon</t>
  </si>
  <si>
    <t>AMAZON DEBIT AMAZON PRIME (AUGUST 2022) 08.02.2022/AMAZON PRIME (AUGUST 2022)</t>
  </si>
  <si>
    <t>(AP) PO:EASEMENT/TERRY &amp; SUSAN CROWELL</t>
  </si>
  <si>
    <t>CROWELLTER EASEMENT OLD GEORGETOWN RD/EASEMENT OLD GEORGETOWN RD</t>
  </si>
  <si>
    <t>(JE) AMORTIZE .NET DOMAIN RENEWAL (AUG 2022)</t>
  </si>
  <si>
    <t>AMORT .NET DOMAIN AMORTIZE .NET DOMAIN RENEWAL (AUG 2022)</t>
  </si>
  <si>
    <t>(JE) AMORTIZE GODADDY DOMAIN RENEWAL (AUG 2022)</t>
  </si>
  <si>
    <t>AMORT DOMAIN RENEWAL AMORTIZE GODADDY DOMAIN RENEWAL (AUG 2022)</t>
  </si>
  <si>
    <t>(JE) AMORTIZE HARRISON ROAD CUT BOND (AUG 2022)</t>
  </si>
  <si>
    <t>AMORT RD CUT BOND AMORTIZE HARRISON ROAD CUT BOND (AUG 2022)</t>
  </si>
  <si>
    <t>(JE) AMORTIZE ROAD CUT PERMIT (AUG 2022)</t>
  </si>
  <si>
    <t>AMORT RD CUT PERMIT AMORTIZE ROAD CUT PERMIT (AUG 2022)</t>
  </si>
  <si>
    <t>(JE) AMORTIZE ANNUAL ELEVATE (AUG 2022)</t>
  </si>
  <si>
    <t>AMORT ANNUAL ELEVATE AMORTIZE ANNUAL ELEVATE (AUG 2022)</t>
  </si>
  <si>
    <t>(JE) AMORTIZE ANNUAL SCADA MAINT (AUG 2022)</t>
  </si>
  <si>
    <t>AMORT SCADA MAINT AMORTIZE ANNUAL SCADA MAINT (AUG 2022)</t>
  </si>
  <si>
    <t>(JE) AMORTIZE POST OFFICE BOX (AUG 2022)</t>
  </si>
  <si>
    <t>AMORT PO BOX AMORTIZE POST OFFICE BOX (AUG 2022)</t>
  </si>
  <si>
    <t>(JE) AMORTIZE WEBSITE MAINT (AUG 2022)</t>
  </si>
  <si>
    <t>AMORT WEBSITE MAINT AMORTIZE WEBSITE MAINT (AUG 2022)</t>
  </si>
  <si>
    <t>(JE) AMORTIZE PRESORT PERMIT (AUG 2022)</t>
  </si>
  <si>
    <t>AMORT PRESORT PERMIT AMORTIZE PRESORT PERMIT (AUG 2022)</t>
  </si>
  <si>
    <t>(JE) AMORTIZE AWWA MEMBERSHIP (AUG 2022)</t>
  </si>
  <si>
    <t>AMORT AWWA MBRSHP AMORTIZE AWWA MEMBERSHIP (AUG 2022)</t>
  </si>
  <si>
    <t>(JE) AMORTIZE RR PIPE AGREEMENT (AUG 2022)</t>
  </si>
  <si>
    <t>AMORT RR PIPE AMORTIZE RR PIPE AGREEMENT (AUG 2022)</t>
  </si>
  <si>
    <t>(AP) PO:LAREDO (AUG 2022)/Floyd County Recorders Office</t>
  </si>
  <si>
    <t>17 202291-1/LAREDO (AUGUST 2022)</t>
  </si>
  <si>
    <t>(JE) AMORTIZE ALLIANCE IN ANNUAL MEMBERSHIP (AUG 2022)</t>
  </si>
  <si>
    <t>AMORT ALLIANCE IN AMORTIZE ALLIANCE IN ANNUAL MEMBERSHIP (AUG 2022)</t>
  </si>
  <si>
    <t>(JE) AMORTIZE BNY ANNUAL ADMIN FEE (AUG 2022)</t>
  </si>
  <si>
    <t>AMORT BNY ADMIN FEE AMORTIZE BNY ANNUAL ADMIN FEE (AUG 2022)</t>
  </si>
  <si>
    <t>(JE) AMORTIZE ARCGIS SOFTWARE SUPPORT (AUG 2022)</t>
  </si>
  <si>
    <t>AMORT ARCGIS SUPPORT AMORTIZE ARCGIS SOFTWARE SUPPORT (AUG 2022)</t>
  </si>
  <si>
    <t>(JE) AMORTIZE IDEM ANNUAL FEE (AUG 2022)</t>
  </si>
  <si>
    <t>AMORT IDEM ANNUAL AMORTIZE IDEM ANNUAL FEE (AUG 2022)</t>
  </si>
  <si>
    <t>(AP) PO:AMAZON PRIME (SEP22)/Amazon</t>
  </si>
  <si>
    <t>AMAZON DEBIT AMAZON PRIME (SEPTEMBER 2022) 09.06.2022/AMAZON PRIME (SEPTEMBER 2022)</t>
  </si>
  <si>
    <t>(JE) AMORTIZE GODADDY 3YR .NET RENEWAL (SEPT 2022)</t>
  </si>
  <si>
    <t>AMORT GODADDY .NET  AMORTIZE GODADDY 3YR .NET RENEWAL (SEPT 2022)</t>
  </si>
  <si>
    <t>(JE) AMORTIZE GODADDY 5YR DOMAIN RENEWAL (SEPT 2022)</t>
  </si>
  <si>
    <t>AMORT GODADDY 5YR AMORTIZE GODADDY 5YR DOMAIN RENEWAL (SEPT 2022)</t>
  </si>
  <si>
    <t>(JE) AMORTIZE BLANKET PERMIT RD CUT BOND (SEPT 2022)</t>
  </si>
  <si>
    <t>AMORT RD CUT BOND AMORTIZE BLANKET PERMIT RD CUT BOND (SEPT 2022)</t>
  </si>
  <si>
    <t>(JE) AMORTIZE HARRISON ROAD CUT BOND (SEPT 2022)</t>
  </si>
  <si>
    <t>AMORT HARRISON RD AMORTIZE HARRISON ROAD CUT BOND (SEPT 2022)</t>
  </si>
  <si>
    <t>(JE) AMORTIZE ANNUAL GIS MAPPING (SEPT 2022)</t>
  </si>
  <si>
    <t>AMORT GIS MAPPING AMORTIZE ANNUAL GIS MAPPING (SEPT 2022)</t>
  </si>
  <si>
    <t>(JE) AMORTIZE SCADA MAINTENANCE (SEPT 2022)</t>
  </si>
  <si>
    <t>AMORT SCADA MAINT AMORTIZE SCADA MAINTENANCE (SEPT 2022)</t>
  </si>
  <si>
    <t>(JE) AMORTIZE ANNUAL POST OFFICE BOX (SEPT 2022)</t>
  </si>
  <si>
    <t>AMORT POST OFFICE BX AMORTIZE ANNUAL POST OFFICE BOX (SEPT 2022)</t>
  </si>
  <si>
    <t>(JE) AMORTIZE GODADDY 3YR RENEWAL (SEPT 2022)</t>
  </si>
  <si>
    <t>AMORT GODADDY 3YR AMORTIZE GODADDY 3YR RENEWAL (SEPT 2022)</t>
  </si>
  <si>
    <t>(JE) AMORTIZE PRESORT PERMIT (SEPT 2022)</t>
  </si>
  <si>
    <t>AMORT PRESORT PERMIT AMORTIZE PRESORT PERMIT (SEPT 2022)</t>
  </si>
  <si>
    <t>(JE) AMORTIZE AWWA MEMBERSHIP (SEPT 2022)</t>
  </si>
  <si>
    <t>AMORT AWWA MBRSHP AMORTIZE AWWA MEMBERSHIP (SEPT 2022)</t>
  </si>
  <si>
    <t>(JE) AMORTIZE RR PIPE AGREEMENT (SEPT 2022)</t>
  </si>
  <si>
    <t>AMORT RR PIPE AGRMT AMORTIZE RR PIPE AGREEMENT (SEPT 2022)</t>
  </si>
  <si>
    <t>(JE) AMORTIZE ALLIANCE IN ANNUAL MBRSHP (SEPT 2022)</t>
  </si>
  <si>
    <t>AMORT ALLIANCE IN AMORTIZE ALLIANCE IN ANNUAL MBRSHP (SEPT 2022)</t>
  </si>
  <si>
    <t>(AP) PO:LAREDO (SEPT 2022)/Floyd County Recorders Offic</t>
  </si>
  <si>
    <t>17 2022101-1/LAREDO (SEPTEMBER 2022)</t>
  </si>
  <si>
    <t>(JE) AMORTIZE BNY ADMIN FEE (SEPT 2022)</t>
  </si>
  <si>
    <t>AMORT BNY AMIN FEE AMORTIZE BNY ADMIN FEE (SEPT 2022)</t>
  </si>
  <si>
    <t>(JE) AMORTIZE ARCGIS SUPPORT (SEPT 2022)</t>
  </si>
  <si>
    <t>AMORT ARCGIS SUPPORT AMORTIZE ARCGIS SUPPORT (SEPT 2022)</t>
  </si>
  <si>
    <t>(JE) AMORTIZE IDEM ANNUAL FEE (SEPT 2022)</t>
  </si>
  <si>
    <t>AMORT IDEM ANNUAL AMORTIZE IDEM ANNUAL FEE (SEPT 2022)</t>
  </si>
  <si>
    <t>(AP) PO:AMAZON PRIME (OCT22)/Amazon</t>
  </si>
  <si>
    <t>AMAZON DEBIT AMAZON PRIME (OCTOBER 2022) 10.02.2022/AMAZON PRIME (OCTOBER 2022)</t>
  </si>
  <si>
    <t>(AP) PO:LOCATES (878) - 3QTR/Indiana 811</t>
  </si>
  <si>
    <t>0955 100485/LOCATE TICKETS (878) - 3RD QTR 2022</t>
  </si>
  <si>
    <t>(JE) AMORTIZE 3YR .NET DOMAIN RENEWAL (OCT 2022)</t>
  </si>
  <si>
    <t>AMORT 3YR .NET  AMORTIZE 3YR .NET DOMAIN RENEWAL (OCT 2022)</t>
  </si>
  <si>
    <t>(JE) AMORTIZE GODADDY 5YR DOMAIN RENEWAL (OCT 2022)</t>
  </si>
  <si>
    <t>AMORT GODADDY DOMAIN AMORTIZE GODADDY 5YR DOMAIN RENEWAL (OCT 2022)</t>
  </si>
  <si>
    <t>(JE) AMORTIZE BLANKET PERMIT RD CUT (OCT 2022)</t>
  </si>
  <si>
    <t>AMORT BLANKET PERMIT AMORTIZE BLANKET PERMIT RD CUT (OCT 2022)</t>
  </si>
  <si>
    <t>(JE) AMORTIZE HARRISON ROAD CUT BOND (OCT 2022)</t>
  </si>
  <si>
    <t>AMORT HARRISON RD AMORTIZE HARRISON ROAD CUT BOND (OCT 2022)</t>
  </si>
  <si>
    <t>(JE) AMORTIZE ANNUAL ELEVATE GIS (OCT 2022)</t>
  </si>
  <si>
    <t>AMORT ANNUAL ELEVATE AMORTIZE ANNUAL ELEVATE GIS (OCT 2022)</t>
  </si>
  <si>
    <t>(JE) AMORTIZE SCADA MAINTENANCE (OCT 2022)</t>
  </si>
  <si>
    <t>AMORT SCADA MAINT AMORTIZE SCADA MAINTENANCE (OCT 2022)</t>
  </si>
  <si>
    <t>(JE) AMORTIZE ANNUAL POST OFFICE BOX (OCT 2022)</t>
  </si>
  <si>
    <t>AMORT POST OFFICE BX AMORTIZE ANNUAL POST OFFICE BOX (OCT 2022)</t>
  </si>
  <si>
    <t>(JE) AMORTIZE 3YR WEBSITE RENEWAL (OCT 2022)</t>
  </si>
  <si>
    <t>AMORT 3YR WEBSITE AMORTIZE 3YR WEBSITE RENEWAL (OCT 2022)</t>
  </si>
  <si>
    <t>(JE) AMORTIZE PRESORT PERMIT (OCT 2022)</t>
  </si>
  <si>
    <t>AMORT PRESORT PERMIT AMORTIZE PRESORT PERMIT (OCT 2022)</t>
  </si>
  <si>
    <t>(JE) AMORTIZE AWWA MEMBERSHIP (OCT 2022)</t>
  </si>
  <si>
    <t>AMORT AWWA MBRSHIP AMORTIZE AWWA MEMBERSHIP (OCT 2022)</t>
  </si>
  <si>
    <t>(JE) AMORTIZE RR PIPE AGREEMENT (OCT 2022)</t>
  </si>
  <si>
    <t>AMORT RR PIPE AMORTIZE RR PIPE AGREEMENT (OCT 2022)</t>
  </si>
  <si>
    <t>(JE) AMORTIZE ALLIANCE IN MEMBERSHIP (OCT 2022)</t>
  </si>
  <si>
    <t>AMORT ALLIANCE MBR AMORTIZE ALLIANCE IN MEMBERSHIP (OCT 2022)</t>
  </si>
  <si>
    <t>(AP) PO:LAREDO (OCT 2022)/Floyd County Recorders Office</t>
  </si>
  <si>
    <t>17 2022111-1/LAREDO (OCTOBER 2022)</t>
  </si>
  <si>
    <t>(JE) AMORTIZE BNY ADMIN FEE (OCT 2022)</t>
  </si>
  <si>
    <t>AMORT BNY ADMIN FEE AMORTIZE BNY ADMIN FEE (OCT 2022)</t>
  </si>
  <si>
    <t>(JE) AMORTIZE ARCGIS SOFTWARE (OCT 2022)</t>
  </si>
  <si>
    <t>AMORT ARCGIS AMORTIZE ARCGIS SOFTWARE (OCT 2022)</t>
  </si>
  <si>
    <t>(JE) AMORTIZE IDEM ANNUAL FEE (OCT 2022)</t>
  </si>
  <si>
    <t>AMORT IDEM FEE AMORTIZE IDEM ANNUAL FEE (OCT 2022)</t>
  </si>
  <si>
    <t>(AP) PO:AMAZON PRIME (NOV22)/Amazon</t>
  </si>
  <si>
    <t>AMAZON DEBIT AMAZON PRIME (NOVEMBER 2022) 11.02.2022/AMAZON PRIME (NOVEMBER 2022)</t>
  </si>
  <si>
    <t>(JE) RIVERLINK TOLL LAWSUIT REIMB (OUTZEN &amp; KAPSCH)</t>
  </si>
  <si>
    <t>RIVERLINK REFUND RIVERLINK TOLL LAWSUIT REIMB (OUTZEN &amp; KAPSCH)</t>
  </si>
  <si>
    <t>(JE) AMORTIZE 3YR .NET DOMAIN RENEWAL (NOV 2022)</t>
  </si>
  <si>
    <t>AMORT 3YR .NET AMORTIZE 3YR .NET DOMAIN RENEWAL (NOV 2022)</t>
  </si>
  <si>
    <t>(JE) AMORTIZE GODADDY 5YR DOMAIN RENEWAL (NOV 2022)</t>
  </si>
  <si>
    <t>AMORT GODADDY 5YR AMORTIZE GODADDY 5YR DOMAIN RENEWAL (NOV 2022)</t>
  </si>
  <si>
    <t>(JE) AMORTIZE BLANKET RD CUT BOND (NOV 2022)</t>
  </si>
  <si>
    <t>AMORT BLANKET RD AMORTIZE BLANKET RD CUT BOND (NOV 2022)</t>
  </si>
  <si>
    <t>(JE) AMORTIZE HARRISON RD CUT BOND (NOV 2022)</t>
  </si>
  <si>
    <t>AMORT HARRISON RD AMORTIZE HARRISON RD CUT BOND (NOV 2022)</t>
  </si>
  <si>
    <t>(JE) AMORTIZE ANNUAL ELEVATE SUPPORT (NOV 2022)</t>
  </si>
  <si>
    <t>AMORT ANNUAL ELEVATE AMORTIZE ANNUAL ELEVATE SUPPORT (NOV 2022)</t>
  </si>
  <si>
    <t>(JE) AMORTIZE ANNUAL POST OFFICE BOX (NOV 2022)</t>
  </si>
  <si>
    <t>AMORT POST OFFICE BX AMORTIZE ANNUAL POST OFFICE BOX (NOV 2022)</t>
  </si>
  <si>
    <t>(JE) AMORTIZE 3YR WEBSITE RENEWAL (NOV 2022)</t>
  </si>
  <si>
    <t>AMORT 3YR WEBSITE AMORTIZE 3YR WEBSITE RENEWAL (NOV 2022)</t>
  </si>
  <si>
    <t>(JE) AMORTIZE PRESORT PERMIT (NOV 2022)</t>
  </si>
  <si>
    <t>AMORT PRESORT PERMIT AMORTIZE PRESORT PERMIT (NOV 2022)</t>
  </si>
  <si>
    <t>(JE) AMORTIZE ANNUAL SCADA MAINT (NOV 2022)</t>
  </si>
  <si>
    <t>AMORT SCADA MAINT AMORTIZE ANNUAL SCADA MAINT (NOV 2022)</t>
  </si>
  <si>
    <t>(JE) AMORTIZE AWWA MEMBERSHIP (NOV 2022)</t>
  </si>
  <si>
    <t>AMORT AWWA MBRSHP AMORTIZE AWWA MEMBERSHIP (NOV 2022)</t>
  </si>
  <si>
    <t>(JE) AMORTIZE RR PIPE AGREEMENT (NOV 2022)</t>
  </si>
  <si>
    <t>AMORT RR PIPE AMORTIZE RR PIPE AGREEMENT (NOV 2022)</t>
  </si>
  <si>
    <t>(JE) AMORTIZE ALLIANCE IN ANNUAL MEMBERSHIP (NOV 2022)</t>
  </si>
  <si>
    <t>AMORT ALLIANCE MBR AMORTIZE ALLIANCE IN ANNUAL MEMBERSHIP (NOV 2022)</t>
  </si>
  <si>
    <t>(AP) PO:LAREDO (NOV 2022)/Floyd County Recorders Office</t>
  </si>
  <si>
    <t>17 2022121-1/LAREDO (NOVEMBER 2022)</t>
  </si>
  <si>
    <t>(JE) AMORTIZE BNY ADMIN FEE (NOV 2022)</t>
  </si>
  <si>
    <t>AMORT BNY ADMIN FEE AMORTIZE BNY ADMIN FEE (NOV 2022)</t>
  </si>
  <si>
    <t>(JE) AMORTIZE ARCGIS SUPPORT (NOV 2022)</t>
  </si>
  <si>
    <t>AMORT ARCGIS AMORTIZE ARCGIS SUPPORT (NOV 2022)</t>
  </si>
  <si>
    <t>(JE) AMORTIZE ANNUAL IDEM FEE (NOV 2022)</t>
  </si>
  <si>
    <t>AMORT IDEM ANNUAL  AMORTIZE ANNUAL IDEM FEE (NOV 2022)</t>
  </si>
  <si>
    <t>(AP) PO:PRIME (DEC 2022)/Amazon</t>
  </si>
  <si>
    <t>AMAZON DEBIT AMAZON PRIME (DECEMBER 2022) 12.02.2022/AMAZON PRIME (DECEMBER 2022)</t>
  </si>
  <si>
    <t>(AP) PO:PHONE PYMT FEE/DUKE ENERGY/CINERGY</t>
  </si>
  <si>
    <t>0013 DEBIT DUKE ENERGY PHONE PAYMENT FEE 12.15.2022/PHONE PAYMENT FEE 12.15.2022</t>
  </si>
  <si>
    <t>(AP) PO:MAPPING CREDITS/ESRI</t>
  </si>
  <si>
    <t>ESRI DEBIT ESRI 12.29.2022/MAPPING CREDITS (100)</t>
  </si>
  <si>
    <t>(JE) AMORTIZE 3YR .NET DOMAIN RENEWAL (DEC 2022)</t>
  </si>
  <si>
    <t>AMORT 3YR .NET AMORTIZE 3YR .NET DOMAIN RENEWAL (DEC 2022)</t>
  </si>
  <si>
    <t>(JE) AMORTIZE 5YR DOMAIN RENEWAL (DEC 2022)</t>
  </si>
  <si>
    <t>AMORT 5YR DOMAIN AMORTIZE 5YR DOMAIN RENEWAL (DEC 2022)</t>
  </si>
  <si>
    <t>(JE) AMORTIZE BLANKET RD CUT BOND (DEC 2022)</t>
  </si>
  <si>
    <t>AMORT BLANKET RD CUT AMORTIZE BLANKET RD CUT BOND (DEC 2022)</t>
  </si>
  <si>
    <t>(JE) AMORTIZE HARRISON RD CUT BOND (DEC 2022)</t>
  </si>
  <si>
    <t>AMORT HARRISON RD AMORTIZE HARRISON RD CUT BOND (DEC 2022)</t>
  </si>
  <si>
    <t>(JE) AMORTIZE ANNUAL ELEVATE GIS (DEC 2022)</t>
  </si>
  <si>
    <t>AMORT ELEVATE AMORTIZE ANNUAL ELEVATE GIS (DEC 2022)</t>
  </si>
  <si>
    <t>(JE) AMORTIZE ANNUAL POST OFFICE BOX (DEC 2022)</t>
  </si>
  <si>
    <t>AMORT POST OFFICE BX AMORTIZE ANNUAL POST OFFICE BOX (DEC 2022)</t>
  </si>
  <si>
    <t>(JE) AMORTIZE 3YR WEBSITE RENEWAL (DEC 2022)</t>
  </si>
  <si>
    <t>AMORT 3YR WEBSITE AMORTIZE 3YR WEBSITE RENEWAL (DEC 2022)</t>
  </si>
  <si>
    <t>(JE) AMORTIZE PRESORT PERMIT (DEC 2022)</t>
  </si>
  <si>
    <t>AMORT PRESORT PERMIT AMORTIZE PRESORT PERMIT (DEC 2022)</t>
  </si>
  <si>
    <t>(JE) AMORTIZE ANNUAL SCADA MAINT (DEC 2022)</t>
  </si>
  <si>
    <t>AMORT ANNUAL SCADA AMORTIZE ANNUAL SCADA MAINT (DEC 2022)</t>
  </si>
  <si>
    <t>(JE) AMORTIZE AWWA MEMBERSHIP (DEC 2022)</t>
  </si>
  <si>
    <t>AMORT AWWA MBRSHP AMORTIZE AWWA MEMBERSHIP (DEC 2022)</t>
  </si>
  <si>
    <t>(JE) AMORTIZE RR PIPE AGREEMENT (DEC 2022)</t>
  </si>
  <si>
    <t>AMORT RR PIPE AMORTIZE RR PIPE AGREEMENT (DEC 2022)</t>
  </si>
  <si>
    <t>(JE) AMORTIZE ALLIANCE IN MEMBERSHIP (DEC 2022)</t>
  </si>
  <si>
    <t>AMORT ALLIANCE MBR AMORTIZE ALLIANCE IN MEMBERSHIP (DEC 2022)</t>
  </si>
  <si>
    <t>(AP) PO:LAREDO (DEC 2022)/Floyd County Recorders Office</t>
  </si>
  <si>
    <t>17 202311-1/LAREDO (DECEMBER 2022)</t>
  </si>
  <si>
    <t>(JE) AMORTIZE ANNUAL BNY ADMIN FEE (DEC 2022)</t>
  </si>
  <si>
    <t>AMORT BNY ADMIN FEE AMORTIZE ANNUAL BNY ADMIN FEE (DEC 2022)</t>
  </si>
  <si>
    <t>(JE) AMORTIZE ARCGIS SOFTWARE SUPPORT (DEC 2022)</t>
  </si>
  <si>
    <t>AMORT ARCGIS AMORTIZE ARCGIS SOFTWARE SUPPORT (DEC 2022)</t>
  </si>
  <si>
    <t>(JE) AMORTIZE ANNUAL IDEM FEE (DEC 2022)</t>
  </si>
  <si>
    <t>AMORT IDEM FEE AMORTIZE ANNUAL IDEM FEE (DEC 2022)</t>
  </si>
  <si>
    <t>(AP) PO:LOCATES (591) - 4QTR/Indiana 811</t>
  </si>
  <si>
    <t>0955 102234/LOCATE TICKETS (591) - 4TH QTR 2022</t>
  </si>
  <si>
    <t>(AP) PO:PRIME (JAN 2023)/Amazon</t>
  </si>
  <si>
    <t>AMAZON DEBIT AMAZON PRIME (JANUARY 2023) 01.03.2023/AMAZON PRIME (JANUARY 2023)</t>
  </si>
  <si>
    <t>(AP) PO:LAREDO (JAN 2023)/Floyd County Recorders Office</t>
  </si>
  <si>
    <t>17 202321-1/LAREDO (JANUARY 2023)</t>
  </si>
  <si>
    <t>(AP) PO:LOCATES (196) JAN23/Indiana 811</t>
  </si>
  <si>
    <t>0955 103465/LOCATE TICKETS (196) - JANUARY 2023</t>
  </si>
  <si>
    <t>(JE) AMORTIZE .NET DOMAIN RENEWAL (JANUARY 2023)</t>
  </si>
  <si>
    <t>AMORTIZE .NET DOMAIN AMORTIZE .NET DOMAIN RENEWAL (JANUARY 2023)</t>
  </si>
  <si>
    <t>(JE) AMORTIZE 3YR WEBSITE RENEWAL (JANUARY 2023)</t>
  </si>
  <si>
    <t>AMORT 3YR WEBSITE AMORTIZE 3YR WEBSITE RENEWAL (JANUARY 2023)</t>
  </si>
  <si>
    <t>(JE) AMORTIZE 5YR DOMAIN RENEWAL (JANUARY 2023)</t>
  </si>
  <si>
    <t>AMORT 5YR DOMAIN AMORTIZE 5YR DOMAIN RENEWAL (JANUARY 2023)</t>
  </si>
  <si>
    <t>(JE) AMORTIZE ALLIANCE IN MEMBERSHIP (JANUARY 2023)</t>
  </si>
  <si>
    <t>AMORT ALLIANCE IN AMORTIZE ALLIANCE IN MEMBERSHIP (JANUARY 2023)</t>
  </si>
  <si>
    <t>(JE) AMORTIZE ANNUAL ELEVATE GIS MAPPING (JAN 2023)</t>
  </si>
  <si>
    <t>AMORT GIS MAPPING AMORTIZE ANNUAL ELEVATE GIS MAPPING (JAN 2023)</t>
  </si>
  <si>
    <t>(JE) AMORTIZE ANNUAL POST OFFICE BOX (JAN 2023)</t>
  </si>
  <si>
    <t>AMORT ANNUAL PO BOX AMORTIZE ANNUAL POST OFFICE BOX (JAN 2023)</t>
  </si>
  <si>
    <t>(JE) AMORTIZE ARCGIS SOFTWARE SUPPORT (JAN 2023)</t>
  </si>
  <si>
    <t>AMORT ARCGIS SUPPORT AMORTIZE ARCGIS SOFTWARE SUPPORT (JAN 2023)</t>
  </si>
  <si>
    <t>(JE) AMORTIZE AWWA MEMBERSHIP (JANUARY 2023)</t>
  </si>
  <si>
    <t>AMORT AWWA MMBRSHIP AMORTIZE AWWA MEMBERSHIP (JANUARY 2023)</t>
  </si>
  <si>
    <t>(JE) AMORTIZE BLANKET RD CUT  BOND (JAN 2023)</t>
  </si>
  <si>
    <t>AMORT RD CUT BOND AMORTIZE BLANKET RD CUT BOND (JAN 2023)</t>
  </si>
  <si>
    <t>(JE) AMORTIZE BNY ADMIN FEE (JANUARY 2023)</t>
  </si>
  <si>
    <t>AMORT BNY ADMIN FEE AMORTIZE BNY ADMIN FEE (JANUARY 2023)</t>
  </si>
  <si>
    <t>(JE) AMORTIZE HARRISON CO RD CUT (JANUARY 2023)</t>
  </si>
  <si>
    <t>AMORT HARRISON CO RD AMORTIZE HARRISON CO RD CUT (JANUARY 2023)</t>
  </si>
  <si>
    <t>(JE) AMORTIZE IDEM ANNUAL FEE (JANUARY 2023)</t>
  </si>
  <si>
    <t>AMORT IDEM FEE AMORTIZE IDEM ANNUAL FEE (JANUARY 2023)</t>
  </si>
  <si>
    <t>(JE) AMORTIZE PRESORT PERMIT (JANUARY 2023)</t>
  </si>
  <si>
    <t>AMORT PRESORT PERMIT AMORTIZE PRESORT PERMIT (JANUARY 2023)</t>
  </si>
  <si>
    <t>(JE) AMORTIZE RR MGMT PIPE AGREEMENT (JAN 2023)</t>
  </si>
  <si>
    <t>AMORT RR MGMT AMORTIZE RR MGMT PIPE AGREEMENT (JAN 2023)</t>
  </si>
  <si>
    <t>(JE) AMORTIZE SCADA ANNUAL MAINTENANCE (JAN 2023)</t>
  </si>
  <si>
    <t>AMORT SCADA MAINT AMORTIZE SCADA ANNUAL MAINTENANCE (JAN 2023)</t>
  </si>
  <si>
    <t>(AP) PO:AMAZON PRIME (FEB23)/Amazon</t>
  </si>
  <si>
    <t>AMAZON DEBIT AMAZON PRIME (FEBRUARY 2023) 02.03.2023/AMAZON PRIME (FEBRUARY 2023)</t>
  </si>
  <si>
    <t>(AP) PO:DSL CERT (DORTON)/IDEM</t>
  </si>
  <si>
    <t>IDEM DSL CERTIFICATION DORTON 02.08.2023/DSL CERTIFICATION (DORTON)</t>
  </si>
  <si>
    <t>(AP) PO:DSL CERT (N SMITH)/IDEM</t>
  </si>
  <si>
    <t>IDEM DSL CERTIFICATION NICK SMITH 02.08.2023/DSL CERTIFICATION (NICK SMITH)</t>
  </si>
  <si>
    <t>(AP) PO:DSL CERT (SHEPPARD)/IDEM</t>
  </si>
  <si>
    <t>IDEM DSL CERTIFICATION SHEPPARD 02.08.2023/DSL CERTIFICATION (SHEPPARD)</t>
  </si>
  <si>
    <t>(AP) PO:LAREDO (FEB 2023)/Floyd County Recorders Office</t>
  </si>
  <si>
    <t>17 202331-1/LAREDO (FEBRUARY 2023)</t>
  </si>
  <si>
    <t>(AP) PO:LOCATES (229) FEB23/Indiana 811</t>
  </si>
  <si>
    <t>0955 103706/LOCATE TICKETS (229) - FEBRUARY 2023</t>
  </si>
  <si>
    <t>(JE) AMORTIZE 3YR .NET DOMAIN RENEWAL (FEB 2023)</t>
  </si>
  <si>
    <t>AMORT 3YR .NET AMORTIZE 3YR .NET DOMAIN RENEWAL (FEB 2023)</t>
  </si>
  <si>
    <t>(JE) AMORTIZE 3YR WEBSITE RENEWAL (FEB 2023)</t>
  </si>
  <si>
    <t>AMORT 3YR WEBSITE AMORTIZE 3YR WEBSITE RENEWAL (FEB 2023)</t>
  </si>
  <si>
    <t>(JE) AMORTIZE 5YR DOMAIN RENEWAL (FEB 2023)</t>
  </si>
  <si>
    <t>AMORT 5YR DOMAIN AMORTIZE 5YR DOMAIN RENEWAL (FEB 2023)</t>
  </si>
  <si>
    <t>(JE) AMORTIZE ALLIANCE IN MEMBERSHIP (FEB 2023)</t>
  </si>
  <si>
    <t>AMORT ALLIANCE IN AMORTIZE ALLIANCE IN MEMBERSHIP (FEB 2023)</t>
  </si>
  <si>
    <t>(JE) AMORTIZE ANNUAL ELEVATE (FEB 2023)</t>
  </si>
  <si>
    <t>AMORT ANNUAL ELEVATE AMORTIZE ANNUAL ELEVATE (FEB 2023)</t>
  </si>
  <si>
    <t>(JE) AMORTIZE ANNUAL POST OFFICE BOX (FEB 2023)</t>
  </si>
  <si>
    <t>AMORT ANNUAL PO BOX AMORTIZE ANNUAL POST OFFICE BOX (FEB 2023)</t>
  </si>
  <si>
    <t>(JE) AMORTIZE ARCGIS SOFTWARE SUPPORT (FEB 2023)</t>
  </si>
  <si>
    <t>AMORT ARCGIS SUPPORT AMORTIZE ARCGIS SOFTWARE SUPPORT (FEB 2023)</t>
  </si>
  <si>
    <t>(JE) AMORTIZE AWWA MEMBERSHIP (FEB 2023)</t>
  </si>
  <si>
    <t>AMORT AWWA MBRSHIP AMORTIZE AWWA MEMBERSHIP (FEB 2023)</t>
  </si>
  <si>
    <t>(JE) AMORTIZE BLANKET ROAD CUT PERMIT (FEB 2023)</t>
  </si>
  <si>
    <t>AMORT RD CUT PERMIT AMORTIZE BLANKET ROAD CUT PERMIT (FEB 2023)</t>
  </si>
  <si>
    <t>(JE) AMORTIZE BNY ADMIN FEE (FEB 2023)</t>
  </si>
  <si>
    <t>AMORT BNY ADMIN FEE AMORTIZE BNY ADMIN FEE (FEB 2023)</t>
  </si>
  <si>
    <t>(JE) AMORTIZE HARRISON RD CUT BOND (FEB 2023)</t>
  </si>
  <si>
    <t>AMORT HARRISON BOND AMORTIZE HARRISON RD CUT BOND (FEB 2023)</t>
  </si>
  <si>
    <t>(JE) AMORTIZE IDEM ANNUAL FEE (FEB 2023)</t>
  </si>
  <si>
    <t>AMORT IDEM ANNUAL AMORTIZE IDEM ANNUAL FEE (FEB 2023)</t>
  </si>
  <si>
    <t>(JE) AMORTIZE PRESORT PERMIT (FEB 2023)</t>
  </si>
  <si>
    <t>AMORT PRESORT PERMIT AMORTIZE PRESORT PERMIT (FEB 2023)</t>
  </si>
  <si>
    <t>(JE) AMORTIZE RR PIPE AGREEMENT (FEB 2023)</t>
  </si>
  <si>
    <t>AMORT RR PIPE AGREMT AMORTIZE RR PIPE AGREEMENT (FEB 2023)</t>
  </si>
  <si>
    <t>(JE) AMORTIZE ANNUAL SCADA MAINT (FEB 2023)</t>
  </si>
  <si>
    <t>AMORT ANNUAL SCADA AMORTIZE ANNUAL SCADA MAINT (FEB 2023)</t>
  </si>
  <si>
    <t>(AP) PO:WT3 CERT (BLISS)/IDEM</t>
  </si>
  <si>
    <t>IDEM WT3 CERTIFICATION (BLISS) 03.01.2023/WT3 CERTIFICATION (BLISS)</t>
  </si>
  <si>
    <t>(AP) PO:AMAZON PRIME (MAR23)/Amazon</t>
  </si>
  <si>
    <t>AMAZON DEBIT AMAZON PRIME (MARCH 2023) 03.02.2023/AMAZON PRIME (MARCH 2023)</t>
  </si>
  <si>
    <t>(AP) PO:CONFERENCE (4)/ALLIANCE OF INDIANA RURAL WATER</t>
  </si>
  <si>
    <t>0569 DEBIT ALLIANCE FRENCH LICK CONFERENCE 03.08.2023/FRENCH LICK CONFERENCE (BECK/BLISS/WRIGHT/FERREE)</t>
  </si>
  <si>
    <t>(AP) PO:LAREDO (MAR 2023)/Floyd County Recorders Office</t>
  </si>
  <si>
    <t>17 202341-1/LAREDO (MARCH 2023)</t>
  </si>
  <si>
    <t>(AP) PO:LOCATES (237) MAR23/Indiana 811</t>
  </si>
  <si>
    <t>0955 104325/LOCATE TICKETS (237) - MARCH 2023</t>
  </si>
  <si>
    <t>(JE) AMORTIZE 3YR .NET DOMAIN RENEWAL (MARCH 2023)</t>
  </si>
  <si>
    <t>AMORT 3YR .NET AMORTIZE 3YR .NET DOMAIN RENEWAL (MARCH 2023)</t>
  </si>
  <si>
    <t>(JE) AMORTIZE 3YR WEBSITE RENEWAL (MARCH 2023)</t>
  </si>
  <si>
    <t>AMORT 3YR WEBSITE AMORTIZE 3YR WEBSITE RENEWAL (MARCH 2023)</t>
  </si>
  <si>
    <t>(JE) AMORTIZE 5YR DOMAIN RENEWAL (MARCH 2023)</t>
  </si>
  <si>
    <t>AMORT 5YR DOMAIN AMORTIZE 5YR DOMAIN RENEWAL (MARCH 2023)</t>
  </si>
  <si>
    <t>(JE) AMORTIZE ALLIANCE IN MEMBERSHIP (MARCH 2023)</t>
  </si>
  <si>
    <t>AMORT ALLIANCE IN  AMORTIZE ALLIANCE IN MEMBERSHIP (MARCH 2023)</t>
  </si>
  <si>
    <t>(JE) AMORTIZE ANNUAL ELEVATE (MARCH 2023)</t>
  </si>
  <si>
    <t>AMORT ELEVATE AMORTIZE ANNUAL ELEVATE (MARCH 2023)</t>
  </si>
  <si>
    <t>(JE) AMORTIZE ANNUAL POST OFFICE BOX (MARCH 2023)</t>
  </si>
  <si>
    <t>AMORT POST OFFICE BX AMORTIZE ANNUAL POST OFFICE BOX (MARCH 2023)</t>
  </si>
  <si>
    <t>(JE) AMORTIZE ARCGIS SOFTWARE (MARCH 2023)</t>
  </si>
  <si>
    <t>AMORT ARCGIS AMORTIZE ARCGIS SOFTWARE (MARCH 2023)</t>
  </si>
  <si>
    <t>(JE) AMORTIZE AWWA MEMBERSHIP (MARCH 2023)</t>
  </si>
  <si>
    <t>AMORT AWWA MBRSHIP AMORTIZE AWWA MEMBERSHIP (MARCH 2023)</t>
  </si>
  <si>
    <t>(JE) AMORTIZE BLANKET ROAD CUT BOND (MARCH 2023)</t>
  </si>
  <si>
    <t>AMORT RD CUT BOND AMORTIZE BLANKET ROAD CUT BOND (MARCH 2023)</t>
  </si>
  <si>
    <t>(JE) AMORTIZE BNY ADMIN FEE (MARCH 2023)</t>
  </si>
  <si>
    <t>AMORT BNY ADMIN FEE AMORTIZE BNY ADMIN FEE (MARCH 2023)</t>
  </si>
  <si>
    <t>(JE) AMORTIZE HARRISON CO RD CUT BOND (MARCH 2023)</t>
  </si>
  <si>
    <t>AMORT RD CUT BOND AMORTIZE HARRISON CO RD CUT BOND (MARCH 2023)</t>
  </si>
  <si>
    <t>(JE) AMORTIZE IDEM ANNUAL FEE (MARCH 2023)</t>
  </si>
  <si>
    <t>AMORT IDEM ANNUAL AMORTIZE IDEM ANNUAL FEE (MARCH 2023)</t>
  </si>
  <si>
    <t>(JE) AMORTIZE PRESORT PERMIT (MARCH 2023)</t>
  </si>
  <si>
    <t>AMORT PRESORT PERMIT AMORTIZE PRESORT PERMIT (MARCH 2023)</t>
  </si>
  <si>
    <t>(JE) AMORTIZE RR PIPE AGREEMENT (MARCH 2023)</t>
  </si>
  <si>
    <t>AMORT RR PIPE AGREE AMORTIZE RR PIPE AGREEMENT (MARCH 2023)</t>
  </si>
  <si>
    <t>(JE) AMORTIZE SCADA ANNUAL MAINT (MARCH 2023)</t>
  </si>
  <si>
    <t>AMORT SCADA MAINT AMORTIZE SCADA ANNUAL MAINT (MARCH 2023)</t>
  </si>
  <si>
    <t>(AP) PO:PRIME (APRIL 2023)/Amazon</t>
  </si>
  <si>
    <t>AMAZON DEBIT AMAZON PRIME (APRIL 2023) 04.02.2023/AMAZON PRIME (APRIL 2023)</t>
  </si>
  <si>
    <t>(AP) PO:DSL CERT (DORTON)/IVY TECH COMMUNITY COLLEGE</t>
  </si>
  <si>
    <t>IVYTECH DEBIT IVY TECH 04.24.2023/DSL CERTIFICATION EXAM (DORTON)</t>
  </si>
  <si>
    <t>(AP) PO:DSL CERT (N SMITH)/IVY TECH COMMUNITY COLLEGE</t>
  </si>
  <si>
    <t>IVYTECH DEBIT IVY TECH 04.24.2023 #3/DSL CERTIFICATION EXAM (NICK SMITH)</t>
  </si>
  <si>
    <t>(AP) PO:DSL CERT (SHEPPARD)/IVY TECH COMMUNITY COLLEGE</t>
  </si>
  <si>
    <t>IVYTECH DEBIT IVY TECH 04.24.2023 #2/DSL CERTIFICATION EXAM (SHEPPARD)</t>
  </si>
  <si>
    <t>(AP) PO:LAREDO (APRIL 2023)/Floyd County Recorders Offi</t>
  </si>
  <si>
    <t>17 202351-1/LAREDO (APRIL 2023)</t>
  </si>
  <si>
    <t>(AP) PO:LOCATES (255) APR23/Indiana 811</t>
  </si>
  <si>
    <t>0955 105498/LOCATE TICKETS (255) - APRIL 2023</t>
  </si>
  <si>
    <t>(Auto) AMORT RR PIPE AGREEMENT (APRIL 2023)</t>
  </si>
  <si>
    <t>AMORT RR PIPE AGREEMENT (APRIL 2023) (Auto) AMORT RR PIPE AGREEMENT (APRIL 2023)</t>
  </si>
  <si>
    <t>(Auto) AMORTIZE 3YR .NET DOMAIN RENEWAL (APRIL 202</t>
  </si>
  <si>
    <t>AMORTIZE 3YR .NET DOMAIN RENEWAL (APRIL 2023) (Auto) AMORTIZE 3YR .NET DOMAIN RENEWAL (APRIL 2023)</t>
  </si>
  <si>
    <t>(Auto) AMORTIZE ALLIANCE IN ANNUAL MMBERSHIP (APRI</t>
  </si>
  <si>
    <t>AMORTIZE ALLIANCE IN ANNUAL MMBRSHIP (APRIL 2023) (Auto) AMORTIZE ALLIANCE IN ANNUAL MMBERSHIP (APRIL 2023)</t>
  </si>
  <si>
    <t>(Auto) AMORTIZE ANNUAL ELEVATE GIS MAPPING (APRIL</t>
  </si>
  <si>
    <t>AMORTIZE ANNUAL ELEVATE GIS MAPPING (APRIL 2023) (Auto) AMORTIZE ANNUAL ELEVATE GIS MAPPING (APRIL 2023)</t>
  </si>
  <si>
    <t>(Auto) AMORTIZE ANNUAL POST OFFICE BOX (APRIL 2023</t>
  </si>
  <si>
    <t>AMORTIZE ANNUAL POST OFFICE BOX (APRIL 2023) (Auto) AMORTIZE ANNUAL POST OFFICE BOX (APRIL 2023)</t>
  </si>
  <si>
    <t>(Auto) AMORTIZE ARCGIS SOFTWARE SUPPORT (APRIL 202</t>
  </si>
  <si>
    <t>AMORTIZE ARCGIS SOFTWARE SUPPORT (APRIL 2023) (Auto) AMORTIZE ARCGIS SOFTWARE SUPPORT (APRIL 2023)</t>
  </si>
  <si>
    <t>(Auto) AMORTIZE AWWA MEMBERSHIP (APRIL 2023)</t>
  </si>
  <si>
    <t>AMORTIZE AWWA MEMBERSHIP (APRIL 2023) (Auto) AMORTIZE AWWA MEMBERSHIP (APRIL 2023)</t>
  </si>
  <si>
    <t>(Auto) AMORTIZE BLANKET ROAD CUT BOND (APRIL 2023)</t>
  </si>
  <si>
    <t>AMORTIZE BLANKET ROAD CUT BOND (APRIL 2023) (Auto) AMORTIZE BLANKET ROAD CUT BOND (APRIL 2023)</t>
  </si>
  <si>
    <t>(Auto) AMORTIZE BNY ADMIN FEE (APRIL 2023)</t>
  </si>
  <si>
    <t>AMORTIZE BNY ADMIN FEE (APRIL 2023) (Auto) AMORTIZE BNY ADMIN FEE (APRIL 2023)</t>
  </si>
  <si>
    <t>(Auto) AMORTIZE GODADDY 3YR WEBSITE RENEWAL (APRIL</t>
  </si>
  <si>
    <t>AMORTIZE GODADDY 3YR WEBSITE RENEWAL (APRIL 2023) (Auto) AMORTIZE GODADDY 3YR WEBSITE RENEWAL (APRIL 2023)</t>
  </si>
  <si>
    <t>(Auto) AMORTIZE GODADDY 5YR DOMAIN RENEWAL (APRIL</t>
  </si>
  <si>
    <t>AMORTIZE GODADDY 5YR DOMAIN RENEWAL (APRIL 2023) (Auto) AMORTIZE GODADDY 5YR DOMAIN RENEWAL (APRIL 2023)</t>
  </si>
  <si>
    <t>(Auto) AMORTIZE HARRISON CO RD CUT BOND (APRIL 202</t>
  </si>
  <si>
    <t>AMORTIZE HARRISON CO RD CUT BOND (APRIL 2023) (Auto) AMORTIZE HARRISON CO RD CUT BOND (APRIL 2023)</t>
  </si>
  <si>
    <t>(Auto) AMORTIZE IDEM ANNUAL FEE (APRIL 2023)</t>
  </si>
  <si>
    <t>AMORTIZE IDEM ANNUAL FEE (APRIL 2023) (Auto) AMORTIZE IDEM ANNUAL FEE (APRIL 2023)</t>
  </si>
  <si>
    <t>(Auto) AMORTIZE POST OFFICE PRESORT PERMIT (APRIL</t>
  </si>
  <si>
    <t>AMORTIZE POST OFFICE PRESORT PERMIT (APRIL 2023) (Auto) AMORTIZE POST OFFICE PRESORT PERMIT (APRIL 2023)</t>
  </si>
  <si>
    <t>(Auto) AMORTIZE SCADA ANNUAL MAINTENANCE (APRIL 20</t>
  </si>
  <si>
    <t>AMORTIZE SCADA ANNUAL MAINTENANCE (APRIL 2023) (Auto) AMORTIZE SCADA ANNUAL MAINTENANCE (APRIL 2023)</t>
  </si>
  <si>
    <t>(AP) PO:WT3 RENEWAL (FERREE)/IDEM</t>
  </si>
  <si>
    <t>IDEM 13521722/WT3 LICENSE RENEWAL (FERREE)</t>
  </si>
  <si>
    <t>(AP) PO:PRIME (MAY 2023)/Amazon</t>
  </si>
  <si>
    <t>AMAZON DEBIT AMAZON PRIME (MAY 2023) 05.02.2023/AMAZON PRIME (MAY 2023)</t>
  </si>
  <si>
    <t>IDEM DSL CERTIFICATION DORTON 05.10.2023/DSL CERTIFICATION (DORTON)</t>
  </si>
  <si>
    <t>IDEM DSL CERTIFICATION NICK SMITH 05.10.2023/DSL CERTIFICATION (NICK SMITH)</t>
  </si>
  <si>
    <t>IDEM DSL CERTIFICATION SHEPPARD 05.10.2023/DSL CERTIFICATION (SHEPPARD)</t>
  </si>
  <si>
    <t>(AP) PO:OPERATOR EXPO (3)/ALLIANCE OF INDIANA RURAL WAT</t>
  </si>
  <si>
    <t>0569 OPERATOR EXPO SOUTH 2023/OPERATOR EXPO SOUTH (3) - BECK/BLISS/SCHMELZ</t>
  </si>
  <si>
    <t>(AP) PO:LAREDO (MAY 2023)/Floyd County Recorders Office</t>
  </si>
  <si>
    <t>17 202361-1/LAREDO (MAY 2023)</t>
  </si>
  <si>
    <t>(AP) PO:LOCATES (291) MAY23/Indiana 811</t>
  </si>
  <si>
    <t>0955 106131/LOCATE TICKETS (291) - MAY 2023</t>
  </si>
  <si>
    <t>(Auto) AMORT RR PIPE AGREEMENT (MAY 2023)</t>
  </si>
  <si>
    <t>AMORT RR PIPE AGREEMENT (MAY 2023) (Auto) AMORT RR PIPE AGREEMENT (MAY 2023)</t>
  </si>
  <si>
    <t>(Auto) AMORTIZE 3YR .NET DOMAIN RENEWAL (MAY 2023)</t>
  </si>
  <si>
    <t>AMORTIZE 3YR .NET DOMAIN RENEWAL (MAY 2023) (Auto) AMORTIZE 3YR .NET DOMAIN RENEWAL (MAY 2023)</t>
  </si>
  <si>
    <t>(Auto) AMORTIZE ALLIANCE IN ANNUAL MMBERSHIP (MAY</t>
  </si>
  <si>
    <t>AMORTIZE ALLIANCE IN ANNUAL MMBRSHIP (MAY 2023) (Auto) AMORTIZE ALLIANCE IN ANNUAL MMBERSHIP (MAY 2023)</t>
  </si>
  <si>
    <t>(Auto) AMORTIZE ANNUAL ELEVATE GIS MAPPING (MAY 20</t>
  </si>
  <si>
    <t>AMORTIZE ANNUAL ELEVATE GIS MAPPING (MAY 2023) (Auto) AMORTIZE ANNUAL ELEVATE GIS MAPPING (MAY 2023)</t>
  </si>
  <si>
    <t>(Auto) AMORTIZE ANNUAL POST OFFICE BOX (MAY 2023)</t>
  </si>
  <si>
    <t>AMORTIZE ANNUAL POST OFFICE BOX (MAY 2023) (Auto) AMORTIZE ANNUAL POST OFFICE BOX (MAY 2023)</t>
  </si>
  <si>
    <t>(Auto) AMORTIZE ARCGIS SOFTWARE SUPPORT (MAY 2023)</t>
  </si>
  <si>
    <t>AMORTIZE ARCGIS SOFTWARE SUPPORT (MAY 2023) (Auto) AMORTIZE ARCGIS SOFTWARE SUPPORT (MAY 2023)</t>
  </si>
  <si>
    <t>(Auto) AMORTIZE AWWA MEMBERSHIP (MAY 2023)</t>
  </si>
  <si>
    <t>AMORTIZE AWWA MEMBERSHIP (MAY 2023) (Auto) AMORTIZE AWWA MEMBERSHIP (MAY 2023)</t>
  </si>
  <si>
    <t>(Auto) AMORTIZE BLANKET ROAD CUT BOND (MAY 2023)</t>
  </si>
  <si>
    <t>AMORTIZE BLANKET ROAD CUT BOND (MAY 2023) (Auto) AMORTIZE BLANKET ROAD CUT BOND (MAY 2023)</t>
  </si>
  <si>
    <t>(Auto) AMORTIZE BNY ADMIN FEE (MAY 2023)</t>
  </si>
  <si>
    <t>AMORTIZE BNY ADMIN FEE (MAY 2023) (Auto) AMORTIZE BNY ADMIN FEE (MAY 2023)</t>
  </si>
  <si>
    <t>(Auto) AMORTIZE GODADDY 3YR WEBSITE RENEWAL (MAY 2</t>
  </si>
  <si>
    <t>AMORTIZE GODADDY 3YR WEBSITE RENEWAL (MAY 2023) (Auto) AMORTIZE GODADDY 3YR WEBSITE RENEWAL (MAY 2023)</t>
  </si>
  <si>
    <t>(Auto) AMORTIZE GODADDY 5YR DOMAIN RENEWAL (MAY 20</t>
  </si>
  <si>
    <t>AMORTIZE GODADDY 5YR DOMAIN RENEWAL (MAY 2023) (Auto) AMORTIZE GODADDY 5YR DOMAIN RENEWAL (MAY 2023)</t>
  </si>
  <si>
    <t>(Auto) AMORTIZE HARRISON CO RD CUT BOND (MAY 2023)</t>
  </si>
  <si>
    <t>AMORTIZE HARRISON CO RD CUT BOND (MAY 2023) (Auto) AMORTIZE HARRISON CO RD CUT BOND (MAY 2023)</t>
  </si>
  <si>
    <t>(Auto) AMORTIZE IDEM ANNUAL FEE (MAY 2023)</t>
  </si>
  <si>
    <t>AMORTIZE IDEM ANNUAL FEE (MAY 2023) (Auto) AMORTIZE IDEM ANNUAL FEE (MAY 2023)</t>
  </si>
  <si>
    <t>(Auto) AMORTIZE POST OFFICE PRESORT PERMIT (MAY 20</t>
  </si>
  <si>
    <t>AMORTIZE POST OFFICE PRESORT PERMIT (MAY 2023) (Auto) AMORTIZE POST OFFICE PRESORT PERMIT (MAY 2023)</t>
  </si>
  <si>
    <t>(Auto) AMORTIZE SCADA ANNUAL MAINTENANCE (MAY 2023</t>
  </si>
  <si>
    <t>AMORTIZE SCADA ANNUAL MAINTENANCE (MAY 2023) (Auto) AMORTIZE SCADA ANNUAL MAINTENANCE (MAY 2023)</t>
  </si>
  <si>
    <t>(AP) PO:PRIME (JUNE 2023)/Amazon</t>
  </si>
  <si>
    <t>AMAZON DEBIT AMAZON PRIME (JUNE 2023) 06.02.2023/AMAZON PRIME (JUNE 2023)</t>
  </si>
  <si>
    <t>(AP) PO:LAREDO (JUNE 2023)/Floyd County Recorders Offic</t>
  </si>
  <si>
    <t>17 202371-1/LAREDO (JUNE 2023)</t>
  </si>
  <si>
    <t>(AP) PO:LOCATES (283) JUNE23/Indiana 811</t>
  </si>
  <si>
    <t>0955 106773/LOCATE TICKETS (283) - JUNE 2023</t>
  </si>
  <si>
    <t>(Auto) AMORT RR PIPE AGREEMENT (JUNE 2023)</t>
  </si>
  <si>
    <t>AMORT RR PIPE AGREEMENT (JUNE 2023) (Auto) AMORT RR PIPE AGREEMENT (JUNE 2023)</t>
  </si>
  <si>
    <t>(Auto) AMORTIZE 3YR .NET DOMAIN RENEWAL (JUNE 2023</t>
  </si>
  <si>
    <t>AMORTIZE 3YR .NET DOMAIN RENEWAL (JUNE 2023) (Auto) AMORTIZE 3YR .NET DOMAIN RENEWAL (JUNE 2023)</t>
  </si>
  <si>
    <t>(Auto) AMORTIZE ALLIANCE IN ANNUAL MMBERSHIP (JUNE</t>
  </si>
  <si>
    <t>AMORTIZE ALLIANCE IN ANNUAL MMBRSHIP (JUNE 2023) (Auto) AMORTIZE ALLIANCE IN ANNUAL MMBERSHIP (JUNE 2023)</t>
  </si>
  <si>
    <t>(Auto) AMORTIZE ANNUAL ELEVATE GIS MAPPING (JUNE 2</t>
  </si>
  <si>
    <t>AMORTIZE ANNUAL ELEVATE GIS MAPPING (JUNE 2023) (Auto) AMORTIZE ANNUAL ELEVATE GIS MAPPING (JUNE 2023)</t>
  </si>
  <si>
    <t>(Auto) AMORTIZE ANNUAL POST OFFICE BOX (JUNE 2023)</t>
  </si>
  <si>
    <t>AMORTIZE ANNUAL POST OFFICE BOX (JUNE 2023) (Auto) AMORTIZE ANNUAL POST OFFICE BOX (JUNE 2023)</t>
  </si>
  <si>
    <t>(Auto) AMORTIZE ARCGIS SOFTWARE SUPPORT (JUNE 2023</t>
  </si>
  <si>
    <t>AMORTIZE ARCGIS SOFTWARE SUPPORT (JUNE 2023) (Auto) AMORTIZE ARCGIS SOFTWARE SUPPORT (JUNE 2023)</t>
  </si>
  <si>
    <t>(Auto) AMORTIZE AWWA MEMBERSHIP (JUNE 2023)</t>
  </si>
  <si>
    <t>AMORTIZE AWWA MEMBERSHIP (JUNE 2023) (Auto) AMORTIZE AWWA MEMBERSHIP (JUNE 2023)</t>
  </si>
  <si>
    <t>(Auto) AMORTIZE BLANKET ROAD CUT BOND (JUNE 2023)</t>
  </si>
  <si>
    <t>AMORTIZE BLANKET ROAD CUT BOND (JUNE 2023) (Auto) AMORTIZE BLANKET ROAD CUT BOND (JUNE 2023)</t>
  </si>
  <si>
    <t>(Auto) AMORTIZE BNY ADMIN FEE (JUNE 2023)</t>
  </si>
  <si>
    <t>AMORTIZE BNY ADMIN FEE (JUNE 2023) (Auto) AMORTIZE BNY ADMIN FEE (JUNE 2023)</t>
  </si>
  <si>
    <t>(Auto) AMORTIZE GODADDY 3YR WEBSITE RENEWAL (JUNE</t>
  </si>
  <si>
    <t>AMORTIZE GODADDY 3YR WEBSITE RENEWAL (JUNE 2023) (Auto) AMORTIZE GODADDY 3YR WEBSITE RENEWAL (JUNE 2023)</t>
  </si>
  <si>
    <t>(Auto) AMORTIZE GODADDY 5YR DOMAIN RENEWAL (JUNE 2</t>
  </si>
  <si>
    <t>AMORTIZE GODADDY 5YR DOMAIN RENEWAL (JUNE 2023) (Auto) AMORTIZE GODADDY 5YR DOMAIN RENEWAL (JUNE 2023)</t>
  </si>
  <si>
    <t>(Auto) AMORTIZE HARRISON CO RD CUT BOND (JUNE 2023</t>
  </si>
  <si>
    <t>AMORTIZE HARRISON CO RD CUT BOND (JUNE 2023) (Auto) AMORTIZE HARRISON CO RD CUT BOND (JUNE 2023)</t>
  </si>
  <si>
    <t>(Auto) AMORTIZE IDEM ANNUAL FEE (JUNE 2023)</t>
  </si>
  <si>
    <t>AMORTIZE IDEM ANNUAL FEE (JUNE 2023) (Auto) AMORTIZE IDEM ANNUAL FEE (JUNE 2023)</t>
  </si>
  <si>
    <t>(Auto) AMORTIZE POST OFFICE PRESORT PERMIT (JUNE 2</t>
  </si>
  <si>
    <t>AMORTIZE POST OFFICE PRESORT PERMIT (JUNE 2023) (Auto) AMORTIZE POST OFFICE PRESORT PERMIT (JUNE 2023)</t>
  </si>
  <si>
    <t>(Auto) AMORTIZE SCADA ANNUAL MAINTENANCE (JUNE 202</t>
  </si>
  <si>
    <t>AMORTIZE SCADA ANNUAL MAINTENANCE (JUNE 2023) (Auto) AMORTIZE SCADA ANNUAL MAINTENANCE (JUNE 2023)</t>
  </si>
  <si>
    <t>(UB)  WRITE OFF</t>
  </si>
  <si>
    <t>(AP) PO:OFFICE CLEANING /Becky Reeves</t>
  </si>
  <si>
    <t>63 OFFICE CLEANING 07.04.2022/OFFICE CLEANING 07.04.2022</t>
  </si>
  <si>
    <t>(AP) PO:UNIFORMS 07.05.2022/CINTAS</t>
  </si>
  <si>
    <t>0515 4124249335/UNIFORMS 07.05.2022</t>
  </si>
  <si>
    <t>(AP) PO:MAT CLEANING 7.6.22/CINTAS</t>
  </si>
  <si>
    <t>0515 4124511555/MAT CLEANING 07.06.2022</t>
  </si>
  <si>
    <t>(AP) PO:OFFICE CLEANING/Becky Reeves</t>
  </si>
  <si>
    <t>63 OFFICE CLEANING 07.10.2022/OFFICE CLEANING 07.10.2022</t>
  </si>
  <si>
    <t>(AP) PO:UNIFORMS 07.12.2022/CINTAS</t>
  </si>
  <si>
    <t>0515 4125034160/UNIFORMS 07.12.2022</t>
  </si>
  <si>
    <t>(AP) PO:MAT CLEANING 7.13.22/CINTAS</t>
  </si>
  <si>
    <t>0515 4125181956/MAT CLEANING 07.13.2022</t>
  </si>
  <si>
    <t>63 OFFICE CLEANING 07.14.2022/OFFICE CLEANING 07.14.2022</t>
  </si>
  <si>
    <t>(AP) PO:UNIFORMS 07.19.2022/CINTAS</t>
  </si>
  <si>
    <t>0515 4125776228/UNIFORMS 07.19.2022</t>
  </si>
  <si>
    <t>(JE) 2022 BOOT ALLOWANCE REIMB (J SNYDER)</t>
  </si>
  <si>
    <t>2022 BOOT (J SNYDER) 2022 BOOT ALLOWANCE REIMB (J SNYDER)</t>
  </si>
  <si>
    <t>(AP) PO:MAT CLEANING 7.20.22/CINTAS</t>
  </si>
  <si>
    <t>0515 4125916659/MAT CLEANING 07.20.2022</t>
  </si>
  <si>
    <t>(AP) PO:MAT CLEANING/WIPES/CINTAS</t>
  </si>
  <si>
    <t>0515 4126453920/UNIFORMS &amp; CLEAN WIPES 07.26.2022</t>
  </si>
  <si>
    <t>(JE) 2022 BOOT ALLOWANCE REIMB (SHEPPARD)</t>
  </si>
  <si>
    <t>2022 BOOT (SHEPPARD) 2022 BOOT ALLOWANCE REIMB (SHEPPARD)</t>
  </si>
  <si>
    <t>(AP) PO:MAT CLEANING 7.27.22/CINTAS</t>
  </si>
  <si>
    <t>0515 4126589223/MAT CLEANING 07.27.2022</t>
  </si>
  <si>
    <t>63 OFFICE CLEANING 07.31.2022/OFFICE CLEANING 07.31.2022</t>
  </si>
  <si>
    <t>(AP) PO:UNIFORMS 08.02.2022/CINTAS</t>
  </si>
  <si>
    <t>0515 4127130393/UNIFORMS 08.02.2022</t>
  </si>
  <si>
    <t>(AP) PO:MAT CLEANING 8.3.22/CINTAS</t>
  </si>
  <si>
    <t>0515 4127281002/MAT CLEANING 08.03.2022</t>
  </si>
  <si>
    <t>63 OFFICE CLEANING 08.07.2022/OFFICE CLEANING 08.07.2022</t>
  </si>
  <si>
    <t>(AP) PO:UNIFORMS 08.09.22/CINTAS</t>
  </si>
  <si>
    <t>0515 4127825272/UNIFORMS 08.09.2022</t>
  </si>
  <si>
    <t>(AP) PO:MAT CLEANING 8.10.22/CINTAS</t>
  </si>
  <si>
    <t>0515 4127965975/MAT CLEANING 08.10.2022</t>
  </si>
  <si>
    <t>63 OFFICE CLEANING 08.12.2022/OFFICE CLEANING 08.12.2022</t>
  </si>
  <si>
    <t>(AP) PO:UNIFORMS 08.16.2022/CINTAS</t>
  </si>
  <si>
    <t>0515 4128500584/UNIFORMS 08.16.2022</t>
  </si>
  <si>
    <t>(AP) PO:MAT CLEANING 8.17.22/CINTAS</t>
  </si>
  <si>
    <t>0515 4128645138/MAT CLEANING 08.17.2022</t>
  </si>
  <si>
    <t>(AP) PO:SAFETY SHIRTS/FIELD/Kellum Imprints &amp; Awards</t>
  </si>
  <si>
    <t>KELLUM DEBIT KELLUM IMPRINTS 08.18.2022/YELLOW &amp; ORANGE SAFETY POCKET TSHIRTS (FIELD)</t>
  </si>
  <si>
    <t>63 OFFICE CLEANING 08.21.2022/OFFICE CLEANING 08.21.2022</t>
  </si>
  <si>
    <t>(AP) PO:UNIFORMS &amp; WIPES/CINTAS</t>
  </si>
  <si>
    <t>0515 4129178028/UNIFORMS &amp; CLEAN WIPES 08.23.2022</t>
  </si>
  <si>
    <t>(AP) PO:MAT CLEANING 8.25.22/CINTAS</t>
  </si>
  <si>
    <t>0515 4129322813/MAT CLEANING 08.25.2022</t>
  </si>
  <si>
    <t>63 OFFICE CLEANING 08.28.2022/OFFICE CLEANING 08.28.2022</t>
  </si>
  <si>
    <t>(AP) PO:UNIFORMS 08.30.2022/CINTAS</t>
  </si>
  <si>
    <t>0515 4129883066/UNIFORMS 08.30.2022</t>
  </si>
  <si>
    <t>(AP) PO:MAT CLEANING 8.31.22/CINTAS</t>
  </si>
  <si>
    <t>0515 4130008382/MAT CLEANING 08.31.2022</t>
  </si>
  <si>
    <t>63 OFFICE CLEANING 09.05.2022/OFFICE CLEANING 09.05.2022</t>
  </si>
  <si>
    <t>(AP) PO:UNIFORMS 09.07.2022/CINTAS</t>
  </si>
  <si>
    <t>0515 4130650482/UNIFORMS 09.07.2022</t>
  </si>
  <si>
    <t>(AP) PO:MAT CLEANING 9.8.22/CINTAS</t>
  </si>
  <si>
    <t>0515 4130760492/MAT CLEANING 09.08.2022</t>
  </si>
  <si>
    <t>63 OFFICE CLEANING 09.11.2022/OFFICE CLEANING 09.11.2022</t>
  </si>
  <si>
    <t>(AP) PO:UNIFORMS 09.13.2022/CINTAS</t>
  </si>
  <si>
    <t>0515 4131264486/UNIFORMS 09.13.2022</t>
  </si>
  <si>
    <t>(AP) PO:MAT CLEANING 9.14.22/CINTAS</t>
  </si>
  <si>
    <t>0515 4131417263/MAT CLEANING 09.14.2022</t>
  </si>
  <si>
    <t>63 OFFICE CLEANING 09.18.2022/OFFICE CLEANING 09.18.2022</t>
  </si>
  <si>
    <t>(AP) PO:POLOS (FERREE/BECK)/Kellum Imprints &amp; Awards</t>
  </si>
  <si>
    <t>KELLUM DEBIT KELLUM IMPRINTS 09.20.2022/POLO SHIRTS (FERREE/CBECK)</t>
  </si>
  <si>
    <t>0515 4131957058/UNIFORMS &amp; CLEAN WIPES 09.20.2022</t>
  </si>
  <si>
    <t>(AP) PO:MAT CLEANING 9.21.22/CINTAS</t>
  </si>
  <si>
    <t>0515 4132101202/MAT CLEANING 09.21.2022</t>
  </si>
  <si>
    <t>(AP) PO:OFFICE CLEANING/SUPP/Becky Reeves</t>
  </si>
  <si>
    <t>63 OFFICE CLEANING &amp; SUPPLIES 09.25.2022/OFFICE CLEANING &amp; SUPPLIES 09.25.2022</t>
  </si>
  <si>
    <t>(AP) PO:UNIFORMS 09.27.2022/CINTAS</t>
  </si>
  <si>
    <t>0515 4132645136/UNIFORMS 09.27.2022</t>
  </si>
  <si>
    <t>(JE) 2022 BOOT ALLOWANCE REIMB (A FERREE)</t>
  </si>
  <si>
    <t>BOOT ALLOW (FERREE) 2022 BOOT ALLOWANCE REIMB (A FERREE)</t>
  </si>
  <si>
    <t>(AP) PO:MAT CLEANING 9.28.22/CINTAS</t>
  </si>
  <si>
    <t>0515 4132757839/MAT CLEANING 09.28.2022</t>
  </si>
  <si>
    <t>63 OFFICE CLEANING 10.02.2022/OFFICE CLEANING 10.02.2022</t>
  </si>
  <si>
    <t>(AP) PO:UNIFORMS 10.04.2022/CINTAS</t>
  </si>
  <si>
    <t>0515 4133321393/UNIFORMS 10.04.2022</t>
  </si>
  <si>
    <t>(AP) PO:MAT CLEANING 10.5.22/CINTAS</t>
  </si>
  <si>
    <t>0515 4133447184/MAT CLEANING 10.05.2022</t>
  </si>
  <si>
    <t>63 OFFICE CLEANING 10.07.2022/OFFICE CLEANING 10.07.2022</t>
  </si>
  <si>
    <t>(AP) PO:UNIFORMS 10.11.20222/CINTAS</t>
  </si>
  <si>
    <t>0515 4133997040/UNIFORMS 10.11.2022</t>
  </si>
  <si>
    <t>(AP) PO:MAT CLEANING/CINTAS</t>
  </si>
  <si>
    <t>0515 4134122794/MAT CLEANING 10.12.2022</t>
  </si>
  <si>
    <t>63 OFFICE CLEANING &amp; SUPPLIES 10.14.2022/OFFICE CLEANING &amp; SUPPLIES 10.14.2022</t>
  </si>
  <si>
    <t>0515 4134693311/UNIFORMS &amp; CLEAN WIPES 10.18.2022</t>
  </si>
  <si>
    <t>0515 4134825618/MAT CLEANING 10.19.2022</t>
  </si>
  <si>
    <t>63 OFFICE CLEANING 10.23.2022/OFFICE CLEANING 10.23.2022</t>
  </si>
  <si>
    <t>(AP) PO:UNIFORMS 10.25.2022/CINTAS</t>
  </si>
  <si>
    <t>0515 4135381654/UNIFORMS 10.25.2022</t>
  </si>
  <si>
    <t>0515 4135532466/MAT CLEANING 10.26.2022</t>
  </si>
  <si>
    <t>63 OFFICE CLEANING 10.30.2022/OFFICE CLEANING 10.30.2022</t>
  </si>
  <si>
    <t>(AP) PO:UNIFORMS 11.01.2022/CINTAS</t>
  </si>
  <si>
    <t>0515 4136086419/UNIFORMS 11.01.2022</t>
  </si>
  <si>
    <t>(AP) PO:MAT CLEANING 11.2.22/CINTAS</t>
  </si>
  <si>
    <t>0515 4136218843/MAT CLEANING 11.02.2022</t>
  </si>
  <si>
    <t>63 OFFICE CLEANING 11.04.2022/OFFICE CLEANING 11.04.2022</t>
  </si>
  <si>
    <t>(AP) PO:UNIFORMS 11.08.2022/CINTAS</t>
  </si>
  <si>
    <t>0515 4136755996/UNIFORMS 11.08.2022</t>
  </si>
  <si>
    <t>(AP) PO:MAT CLEANING 11.9.22/CINTAS</t>
  </si>
  <si>
    <t>0515 4136897930/MAT CLEANING 11.09.2022</t>
  </si>
  <si>
    <t>63 OFFICE CLEANING 11.11.2022/OFFICE CLEANING 11.11.2022</t>
  </si>
  <si>
    <t>0515 4137417828/UNIFORMS &amp; CLEAN WIPES 11.15.2022</t>
  </si>
  <si>
    <t>0515 4137594653/MAT CLEANING 11.16.2022</t>
  </si>
  <si>
    <t>63 OFFICE CLEANING 11.18.2022/OFFICE CLEANING 11.18.2022</t>
  </si>
  <si>
    <t>(AP) PO:UNIFORMS 11.21.2022/CINTAS</t>
  </si>
  <si>
    <t>0515 4138083952/UNIFORMS 11.21.2022</t>
  </si>
  <si>
    <t>0515 4138310252/MAT CLEANING 11.22.2022</t>
  </si>
  <si>
    <t>63 OFFICE CLEANING 11.25.2022/OFFICE CLEANING 11.25.2022</t>
  </si>
  <si>
    <t>(AP) PO:UNIFORMS 11.29.2022/CINTAS</t>
  </si>
  <si>
    <t>0515 4138830440/UNIFORMS 11.29.2022</t>
  </si>
  <si>
    <t>0515 4139021925/MAT CLEANING 11.30.2022</t>
  </si>
  <si>
    <t>63 OFFICE CLEANING 12.02.2022/OFFICE CLEANING 12.02.2022</t>
  </si>
  <si>
    <t>(AP) PO:UNIFORMS 12.06.2022/CINTAS</t>
  </si>
  <si>
    <t>0515 4139547080/UNIFORMS 12.06.2022</t>
  </si>
  <si>
    <t>(JE) EMPLOYEE BOOT REIMB (N SMITH) - DECEMBER 2022</t>
  </si>
  <si>
    <t>EMPL BOOT REIMB EMPLOYEE BOOT REIMB (N SMITH) - DECEMBER 2022</t>
  </si>
  <si>
    <t>(AP) PO:MAT CLEANING 12.7.22/CINTAS</t>
  </si>
  <si>
    <t>0515 4139697210/MAT CLEANING 12.07.2022</t>
  </si>
  <si>
    <t>63 OFFICE CLEANING 12.09.2022/OFFICE CLEANING 12.09.2022</t>
  </si>
  <si>
    <t>0515 4140176571/UNIFORMS &amp; CLEAN WIPES 12.13.2022</t>
  </si>
  <si>
    <t>0515 4140326667/MAT CLEANING 12.14.2022</t>
  </si>
  <si>
    <t>63 OFFICE CLEANING 12.16.2022/OFFICE CLEANING 12.16.2022</t>
  </si>
  <si>
    <t>(AP) PO:UNIFORMS 12.20.2022/CINTAS</t>
  </si>
  <si>
    <t>0515 4140957344/UNIFORMS 12.20.2022</t>
  </si>
  <si>
    <t>0515 4141098086/MAT CLEANING 12.21.2022</t>
  </si>
  <si>
    <t>63 OFFICE CLEANING 12.26.2022/OFFICE CLEANING 12.26.2022</t>
  </si>
  <si>
    <t>(AP) PO:UNIFORMS 12.28.2022/CINTAS</t>
  </si>
  <si>
    <t>0515 4141758098/UNIFORMS 12.28.2022</t>
  </si>
  <si>
    <t>63 OFFICE CLEANING 12.30.2022/OFFICE CLEANING 12.30.2022</t>
  </si>
  <si>
    <t>(AP) PO:MAT CLEANING (2022)/CINTAS</t>
  </si>
  <si>
    <t>0515 4141909785/MAT CLEANING 12.29.2022</t>
  </si>
  <si>
    <t>(AP) PO:MAT CLEANING 1.5.23/CINTAS</t>
  </si>
  <si>
    <t>0515 4142552360/MAT CLEANING 01.05.2023</t>
  </si>
  <si>
    <t>63 OFFICE CLEANING 01.06.2023/OFFICE CLEANING 01.06.2023</t>
  </si>
  <si>
    <t>(JE) J DUNAWAY BOOT ALLOWANCE 2023</t>
  </si>
  <si>
    <t>DUNAWAY BOOT ALLOW J DUNAWAY BOOT ALLOWANCE 2023</t>
  </si>
  <si>
    <t>(AP) PO:MAT CLEANING 1.11.23/CINTAS</t>
  </si>
  <si>
    <t>0515 4143185612/MAT CLEANING 01.11.2023</t>
  </si>
  <si>
    <t>0515 4143183942/UNIFORMS &amp; CLEAN WIPES 01.11.2023</t>
  </si>
  <si>
    <t>63 OFFICE CLEANING 01.13.2023/OFFICE CLEANING 01.13.2023</t>
  </si>
  <si>
    <t>(AP) PO:UNIFORMS 01.17.2023/CINTAS</t>
  </si>
  <si>
    <t>0515 4143741564/UNIFORMS 01.17.2023</t>
  </si>
  <si>
    <t>(AP) PO:MAT CLEANING 1.18.23/CINTAS</t>
  </si>
  <si>
    <t>0515 4143875337/MAT CLEANING 01.18.2023</t>
  </si>
  <si>
    <t>63 OFFICE CLEANING &amp; SUPPLIES 01.20.2023/OFFICE CLEANING &amp; SUPPLIES 01.20.2023</t>
  </si>
  <si>
    <t>(AP) PO:UNIFORMS 01.24.2023/CINTAS</t>
  </si>
  <si>
    <t>0515 4144437073/UNIFORMS 01.24.2023</t>
  </si>
  <si>
    <t>(AP) PO:MAT CLEANING 1.25.23/CINTAS</t>
  </si>
  <si>
    <t>0515 4144534236/MAT CLEANING 01.25.2023</t>
  </si>
  <si>
    <t>63 OFFICE CLEANING 01.27.2023/OFFICE CLEANING 01.27.2023</t>
  </si>
  <si>
    <t>(AP) PO:UNIFORMS 01.31.2023/CINTAS</t>
  </si>
  <si>
    <t>0515 4145308248/UNFORMS 01.31.2023</t>
  </si>
  <si>
    <t>(AP) PO:MAT CLEANING 2.1.23/CINTAS</t>
  </si>
  <si>
    <t>0515 4145309655/MAT CLEANING 02.01.2023</t>
  </si>
  <si>
    <t>63 OFFICE CLEANING 02.03.2023/OFFICE CLEANING 02.03.2023</t>
  </si>
  <si>
    <t>(AP) PO:UNIFORMS 02.07.2023/CINTAS</t>
  </si>
  <si>
    <t>0515 4145835789/UNIFORMS 02.07.2023</t>
  </si>
  <si>
    <t>(AP) PO:MAT CLEANING 2.8.23/CINTAS</t>
  </si>
  <si>
    <t>0515 4145971668/MAT CLEANING 02.08.2023</t>
  </si>
  <si>
    <t>(JE) ERROR CORRECTION (RECLASS REEVES A/P TO 2023)</t>
  </si>
  <si>
    <t>RECLASS A/P TO 2023 ERROR CORRECTION (RECLASS REEVES A/P TO 2023)</t>
  </si>
  <si>
    <t>(AP) PO:UNIFORMS 02.14.2023/CINTAS</t>
  </si>
  <si>
    <t>0515 4146530343/UNIFORMS 02.14.2023</t>
  </si>
  <si>
    <t>(AP) PO:MAT CLEANING 2.15.23/CINTAS</t>
  </si>
  <si>
    <t>0515 4146672632/MAT CLEANING 02.15.2023</t>
  </si>
  <si>
    <t>63 OFFICE CLEANING 02.18.2023/OFFICE CLEANING 02.18.2023</t>
  </si>
  <si>
    <t>(AP) PO:UNIFORMS 02.21.2023/CINTAS</t>
  </si>
  <si>
    <t>0515 4147242976/UNIFORMS 02.21.2023</t>
  </si>
  <si>
    <t>(AP) PO:MAT CLEANING 2.22.23/CINTAS</t>
  </si>
  <si>
    <t>0515 4147375620/MAT CLEANING 02.22.2023</t>
  </si>
  <si>
    <t>(AP) PO:ANNUAL MTG VESTS (5)/Lands End</t>
  </si>
  <si>
    <t>LENDS DEBIT LAND'S END 02.24.2023/ANNUAL MEETING VESTS (5)</t>
  </si>
  <si>
    <t>63 OFFICE CLEANING 02.25.2023/OFFICE CLEANING 02.25.2023</t>
  </si>
  <si>
    <t>(AP) PO:UNIFORMS 02.28.2023/CINTAS</t>
  </si>
  <si>
    <t>0515 4147924121/UNIFORMS 02.28.2023</t>
  </si>
  <si>
    <t>(JE) BOOT REIMBURSEMENT (DORTON) - FEBRUARY 2023</t>
  </si>
  <si>
    <t>BOOT REIMB DORTON BOOT REIMBURSEMENT (DORTON) - FEBRUARY 2023</t>
  </si>
  <si>
    <t>(AP) PO:MAT CLEANING 3.1.23/CINTAS</t>
  </si>
  <si>
    <t>0515 4148066660/MAT CLEANING 03.01.2023</t>
  </si>
  <si>
    <t>63 OFFICE CLEANING 03.03.2023/OFFICE CLEANING 03.03.2023</t>
  </si>
  <si>
    <t>0515 4148654837/UNIFORMS &amp; CLEAN WIPES 03.07.2023</t>
  </si>
  <si>
    <t>(JE) BOOT REIMB 2023 (JOHN SNYDER) - MARCH 2023</t>
  </si>
  <si>
    <t>BOOT REIMB J SNYDER BOOT REIMB 2023 (JOHN SNYDER) - MARCH 2023</t>
  </si>
  <si>
    <t>(AP) PO:MAT CLEANING 3.8.23/CINTAS</t>
  </si>
  <si>
    <t>0515 4148774096/MAT CLEANING 03.08.2023</t>
  </si>
  <si>
    <t>(AP) PO:EWC HATS (24)/LOGO SPORTSWEAR</t>
  </si>
  <si>
    <t>LOGOSPORTS DEBIT LOGO SPORTSWEAR 03.10.2023/EWC HATS (FIELD CREW/BOARD) - 24</t>
  </si>
  <si>
    <t>63 OFFICE CLEANING 03.10.2023/OFFICE CLEANING 03.10.2023</t>
  </si>
  <si>
    <t>(AP) PO:UNIFORMS 03.14.2023/CINTAS</t>
  </si>
  <si>
    <t>0515 4149366232/UNIFORMS 03.14.2023</t>
  </si>
  <si>
    <t>(AP) PO:EMBROIDERY (VESTS)/Kellum Imprints &amp; Awards</t>
  </si>
  <si>
    <t>KELLUM DEBIT KELLUM IMPRINTS 03.15.2023/EMBROIDERY (VESTS FOR ANNUAL MTG) X 5</t>
  </si>
  <si>
    <t>(AP) PO:MAT CLEANING 3.15.23/CINTAS</t>
  </si>
  <si>
    <t>0515 4149481149/MAT CLEANING 03.15.2023</t>
  </si>
  <si>
    <t>63 OFFICE CLEANING 03.17.2023/OFFICE CLEANING 03.17.2023</t>
  </si>
  <si>
    <t>(AP) PO:UNIFORMS 03.21.2023/CINTAS</t>
  </si>
  <si>
    <t>0515 4150069906/UNIFORMS 03.21.2023</t>
  </si>
  <si>
    <t>(AP) PO:CLEANING SUPP/B-DAY/TARGET</t>
  </si>
  <si>
    <t>TARGET DEBIT TARGET 03.22.2023/CLEANING SUPPLIES/B-DAY (BECK/SCHMELZ)</t>
  </si>
  <si>
    <t>(AP) PO:MAT CLEANING 3.22.23/CINTAS</t>
  </si>
  <si>
    <t>0515 4150217925/MAT CLEANING 03.22.2023</t>
  </si>
  <si>
    <t>63 OFFICE CLEANING 03.26.2023/OFFICE CLEANING 03.26.2023</t>
  </si>
  <si>
    <t>(AP) PO:UNIFORM CLEANING/CINTAS</t>
  </si>
  <si>
    <t>0515 4150746659/UNIFORM CLEANING 03.28.2023</t>
  </si>
  <si>
    <t>(AP) PO:MAT CLEANING 3.29.23/CINTAS</t>
  </si>
  <si>
    <t>0515 4150889859/MAT CLEANING 03.29.2023</t>
  </si>
  <si>
    <t>63 OFFICE CLEANING 04.02.2023/OFFICE CLEANING 04.02.2023</t>
  </si>
  <si>
    <t>0515 4151385596/UNIFORMS &amp; WIPES 04.04.2023</t>
  </si>
  <si>
    <t>(AP) PO:MAT CLEANING 4.5.23/CINTAS</t>
  </si>
  <si>
    <t>0515 4151556667/MAT CLEANING 04.05.2023</t>
  </si>
  <si>
    <t>63 OFFICE CLEANING 04.07.2023/OFFICE CLEANING 04.07.2023</t>
  </si>
  <si>
    <t>(AP) PO:UNIFORMS 04.11.2023/CINTAS</t>
  </si>
  <si>
    <t>0515 4152151719/UNIFORMS 04.11.2023</t>
  </si>
  <si>
    <t>(AP) PO:MAT CLEANING 4.12.23/CINTAS</t>
  </si>
  <si>
    <t>0515 4152318481/MAT CLEANING 04.12.2023</t>
  </si>
  <si>
    <t>63 OFFICE CLEANING 04.16.2023/OFFICE CLEANING 04.16.2023</t>
  </si>
  <si>
    <t>(AP) PO:UNIFORMS 04.18.2023/CINTAS</t>
  </si>
  <si>
    <t>0515 4152859019/UNIFORMS 04.18.2023</t>
  </si>
  <si>
    <t>(AP) PO:MAT CLEANING 4.19.23/CINTAS</t>
  </si>
  <si>
    <t>0515 4152994774/MAT CLEANING 04.19.2023</t>
  </si>
  <si>
    <t>63 OFFICE CLEANING 04.23.2023/OFFICE CLEANING 04.23.2023</t>
  </si>
  <si>
    <t>(AP) PO:UNIFORMS 04.25.2023/CINTAS</t>
  </si>
  <si>
    <t>0515 4153557493/UNIFORMS 04.25.2023</t>
  </si>
  <si>
    <t>(AP) PO:MAT CLEANING 4.26.23/CINTAS</t>
  </si>
  <si>
    <t>0515 4153729053/MAT CLEANING 04.26.2023</t>
  </si>
  <si>
    <t>63 OFFICE CLEANING &amp; SUPPLIES 04.30.2023/OFFICE CLEANING &amp; SUPPLIES 04.30.2023</t>
  </si>
  <si>
    <t>0515 4154281641/UNIFORMS &amp; CLEAN WIPES 05.02.2023</t>
  </si>
  <si>
    <t>(AP) PO:MAT CLEANING 5.3.23/CINTAS</t>
  </si>
  <si>
    <t>0515 4154429776/MAT CLEANING 05.03.2023</t>
  </si>
  <si>
    <t>63 OFFICE CLEANING 05.07.2023/OFFICE CLEANING 05.07.2023</t>
  </si>
  <si>
    <t>(AP) PO:UNIFORMS 05.09.2023/CINTAS</t>
  </si>
  <si>
    <t>0515 4154966883/UNIFORMS 05.09.2023</t>
  </si>
  <si>
    <t>(AP) PO:MAT CLEANING 5.10.23/CINTAS</t>
  </si>
  <si>
    <t>0515 4155096647/MAT CLEANING 05.10.2023</t>
  </si>
  <si>
    <t>63 OFFICE CLEANING 05.12.2023/OFFICE CLEANING 05.12.2023</t>
  </si>
  <si>
    <t>(AP) PO:UNIFORMS 05.16.2023/CINTAS</t>
  </si>
  <si>
    <t>0515 4155623813/UNIFORMS 05.16.2023</t>
  </si>
  <si>
    <t>(AP) PO:MAT CLEANING 5.17.23/CINTAS</t>
  </si>
  <si>
    <t>0515 4155736229/MAT CLEANING 05.17.2023</t>
  </si>
  <si>
    <t>63 OFFICE CLEANING 05.21.2023/OFFICE CLEANING 05.21.2023</t>
  </si>
  <si>
    <t>(AP) PO:UNIFORMS 05.23.23/CINTAS</t>
  </si>
  <si>
    <t>0515 4156393501/UNIFORMS 05.23.2023</t>
  </si>
  <si>
    <t>(AP) PO:MAT CLEANING 5.24.23/CINTAS</t>
  </si>
  <si>
    <t>0515 4156501720/MAT CLEANING 05.24.2023</t>
  </si>
  <si>
    <t>63 OFFICE CLEANING 05.29.2023/OFFICE CLEANING 05.29.2023</t>
  </si>
  <si>
    <t>0515 4156918698/UNIFORMS &amp; CLEAN WIPES 05.30.2023</t>
  </si>
  <si>
    <t>(AP) PO:MAT CLEANING 5.31.23/CINTAS</t>
  </si>
  <si>
    <t>0515 4157051171/MAT CLEANING 05.31.2023</t>
  </si>
  <si>
    <t>63 OFFICE CLEANING 06.04.2023/OFFICE CLEANING 06.04.2023</t>
  </si>
  <si>
    <t>(AP) PO:UNIFORMS 06.06.23/CINTAS</t>
  </si>
  <si>
    <t>0515 4157773821/UNIFORMS 06.06.2023</t>
  </si>
  <si>
    <t>(AP) PO:MAT CLEANING 6.7.23/CINTAS</t>
  </si>
  <si>
    <t>0515 4157865781/MAT CLEANING 06.07.2023</t>
  </si>
  <si>
    <t>63 OFFICE CLEANING 06.11.2023/OFFICE CLEANING 06.11.2023</t>
  </si>
  <si>
    <t>(AP) PO:UNIFORMS 06.13.2023/CINTAS</t>
  </si>
  <si>
    <t>0515 4158477986/UNIFORMS 06.13.2023</t>
  </si>
  <si>
    <t>(AP) PO:MAT CLEANING /CINTAS</t>
  </si>
  <si>
    <t>0515 4158625347/MAT CLEANING 06.14.2023</t>
  </si>
  <si>
    <t>63 OFFICE CLEANING 06.18.2023/OFFICE CLEANING 06.18.2023</t>
  </si>
  <si>
    <t>(AP) PO:UNIFORMS 06.20.2023/CINTAS</t>
  </si>
  <si>
    <t>0515 4159149289/UNIFORMS 06.20.2023</t>
  </si>
  <si>
    <t>(AP) PO:MAT CLEANING 6.21.23/CINTAS</t>
  </si>
  <si>
    <t>0515 4159297548/MAT CLEANING 06.21.2023</t>
  </si>
  <si>
    <t>63 OFFICE CLEANING 06.25.2023/OFFICE CLEANING 06.25.2023</t>
  </si>
  <si>
    <t>0515 4159851813/UNIFORMS &amp; CLEAN WIPES 06.27.2023</t>
  </si>
  <si>
    <t>(AP) PO:MAT CLEANING 6.28.23/CINTAS</t>
  </si>
  <si>
    <t>0515 4159995934/MAT CLEANING 06.28.2023</t>
  </si>
  <si>
    <t>(AP) PO:LUNCH (BECK/FERREE)/LEE'S CHICKEN</t>
  </si>
  <si>
    <t>LEE'SCHICK DEBIT LEE'S CHICKEN 07.28.2022/LUNCH MEETING (C BECK/A FERREE)</t>
  </si>
  <si>
    <t>(AP) PO:TRASH BAGS/T PAPER/MEIJER</t>
  </si>
  <si>
    <t>MEIJER DEBIT MEIJER 07.31.2022/TRASH BAGS &amp; TOILET PAPER (PLANT)/OFFICE CANDY</t>
  </si>
  <si>
    <t>(AP) PO:PAPER TOWELS/KROGER</t>
  </si>
  <si>
    <t>0583 DEBIT KROGER 08.01.2022/PAPER TOWELS</t>
  </si>
  <si>
    <t>(AP) PO:P TOWELS/BOARD/MEIJER</t>
  </si>
  <si>
    <t>MEIJER DEBIT MEIJER 08.07.2022/PAPER TOWELS/BOARD DRINKS</t>
  </si>
  <si>
    <t>(AP) PO:LUNCH (BECK/SAMS)/LEE'S CHICKEN</t>
  </si>
  <si>
    <t>LEE'SCHICK DEBIT LEE'S CHICKEN 08.12.2022/LUNCH (C BECK &amp; C SAMS) - BMV</t>
  </si>
  <si>
    <t>(AP) PO:P TOWELS/SMARTIES/JAYC FOOD STORE</t>
  </si>
  <si>
    <t>JAYC FOOD DEBIT JAY-C FOODS 08.17.2022/PAPER TOWELS/SMARTIES</t>
  </si>
  <si>
    <t>(AP) PO:30 DAY FILING AD/PAXTON MEDIA (CORYDON DEMOCRAT</t>
  </si>
  <si>
    <t>PAXTONMEDI DEBIT PAXTON MEDIA/CORYDON DEMOCRAT 08.18.2022/30 DAY FILING AD</t>
  </si>
  <si>
    <t>(AP) PO:30 DAY FILING AD/NEWS &amp; TRIBUNE CLASSIFIED</t>
  </si>
  <si>
    <t>NEWS DEBIT NEWS &amp; TRIBUNE 08.18.2022/30 DAY FILING AD</t>
  </si>
  <si>
    <t>(AP) PO:DRINKS/CHIPS/DESSERT/KROGER</t>
  </si>
  <si>
    <t>0583 DEBIT KROGER 08.25.2022/DRINKS/CHIPS/DESSERT (BJ LAST DAY)</t>
  </si>
  <si>
    <t>(AP) PO:LUNCHEON (LILLPOP)/SUBWAY</t>
  </si>
  <si>
    <t>SUBWAYHP DEBIT SUBWAY 08.26.2022/LUNCHEON (BJ LILLPOP) - LAST DAY</t>
  </si>
  <si>
    <t>(AP) PO:P TOWELS/T BAGS/ETC/MEIJER</t>
  </si>
  <si>
    <t>MEIJER DEBIT MEIJER 08.28.2022/P TOWELS/PLATES/TR BAGS/WATER</t>
  </si>
  <si>
    <t>(AP) PO:COOKIES (SHOP)/CRUMBL COOKIE</t>
  </si>
  <si>
    <t>CRUMBL DEBIT CRUMBL COOKIE 08.30.2022/COOKIES (SHOP)</t>
  </si>
  <si>
    <t>(AP) PO:PAPER TOWELS/JAYC FOOD STORE</t>
  </si>
  <si>
    <t>JAYC FOOD DEBIT JAY-C FOODS 09.14.2022/PAPER TOWELS</t>
  </si>
  <si>
    <t>(AP) PO:SUPPLIES/BOARD MTG/MEIJER</t>
  </si>
  <si>
    <t>MEIJER DEBIT MEIJER 09.18.2022/AAA BATTERIES/T PAPER/P TOWELS/CUPS/SNACKS/WATER</t>
  </si>
  <si>
    <t>(AP) PO:P TOWELS/T PAPER//MEIJER</t>
  </si>
  <si>
    <t>MEIJER DEBIT MEIJER 10.07.2022/PAPER TOWELS/T PAPER/WATER/DRINKS/CANDY</t>
  </si>
  <si>
    <t>(AP) PO:K-CUPS (SHOP)/MEIJER</t>
  </si>
  <si>
    <t>MEIJER DEBIT MEIJER 10.15.2022/COFFEE K-CUPS (SHOP)</t>
  </si>
  <si>
    <t>(AP) PO:P TOWELS/SWIFFER/Jay C Food Store</t>
  </si>
  <si>
    <t>0717 DEBIT JAY-C FOODS 10.19.2022/PAPER TOWELS/SWIFFER DUSTERS</t>
  </si>
  <si>
    <t>(AP) *PO:P TOWELS/SWIFFER/Jay C Food Store</t>
  </si>
  <si>
    <t>RVRS*0717 DEBIT JAY-C FOODS 10.20.2022/PAPER TOWELS/SWIFFER DUSTERS</t>
  </si>
  <si>
    <t>VOID*0717 DEBIT JAY-C FOODS 10.20.2022/PAPER TOWELS/SWIFFER DUSTERS</t>
  </si>
  <si>
    <t>(AP) PO:LUNCH (OFFICE)/DOMINOS PIZZA</t>
  </si>
  <si>
    <t>DOMINOSPIZ DEBIT DOMINO'S PIZZA 11.01.2022/LUNCH (OFFICE) - SAMS/CROPPER</t>
  </si>
  <si>
    <t>(AP) PO:XMAS PARTY DEPOSIT/BILL'S ON THE HILL, LLC</t>
  </si>
  <si>
    <t>BILL'SHILL 000162/XMAS PARTY DEPOSIT (12.13.2022)</t>
  </si>
  <si>
    <t>(AP) PO:WATER/COFFEE/T PAPER/MEIJER</t>
  </si>
  <si>
    <t>MEIJER DEBIT MEIJER 11.06.2022/WATER/COFFEE/T PAPER/TRASH BAGS/SOAP./CANDY</t>
  </si>
  <si>
    <t>(AP) PO:TABLECLOTHS (XMAS)/Amazon</t>
  </si>
  <si>
    <t>AMAZON DEBIT AMAZON #2 11.16.2022/TABLECLOTHS (XMAS PARTY)</t>
  </si>
  <si>
    <t>(AP) PO:T'GIVING LUNCH/JAYC FOOD STORE</t>
  </si>
  <si>
    <t>JAYC FOOD DEBIT JAY-C FOODS 11.20.2022/THANKSGIVING LUNCH (OFFICE)</t>
  </si>
  <si>
    <t>(AP) PO:T'GIVING LUNCH/MEIJER</t>
  </si>
  <si>
    <t>MEIJER DEBIT MEIJER 11.20.2022/THANKSGIVING LUNCH (OFFICE)</t>
  </si>
  <si>
    <t>(AP) PO:PAPER TOWELS (2)/JAYC FOOD STORE</t>
  </si>
  <si>
    <t>JAYC FOOD DEBIT JAY-C FOODS 11.29.2022/PAPER TOWELS (2)</t>
  </si>
  <si>
    <t>(AP) PO:P TOWEL HOLDER/PLATE/BIG LOTS</t>
  </si>
  <si>
    <t>BIGLOTS DEBIT BIG LOTS 12.03.2022/PAPER TOWEL HOLDER/PLATES/NAPKINS (XMAS PARTY)</t>
  </si>
  <si>
    <t>(AP) PO:TREE SKIRT/TARGET</t>
  </si>
  <si>
    <t>TARGET DEBIT TARGET 12.03.2022/TREE SKIRT (OFFICE XMAS TREE)</t>
  </si>
  <si>
    <t>(AP) PO:CANDY FOR XMAS PARTY/WALMART GRANTLINE ROAD</t>
  </si>
  <si>
    <t>WALGRANTLI DEBIT WAL-MART 12.07.2022/CANDY FOR XMAS PARTY</t>
  </si>
  <si>
    <t>(AP) PO:TISSUES/G BAGS/CANDY/WALMART GRANTLINE ROAD</t>
  </si>
  <si>
    <t>WALGRANTLI DEBIT WAL-MART 12.10.2022/TISSUES/GIFT BAGS/CANDY (XMAS PARTY)</t>
  </si>
  <si>
    <t>(AP) PO:G CARDS (XMAS PARTY)/JAYC FOOD STORE</t>
  </si>
  <si>
    <t>JAYC FOOD DEBIT JAY-C FOODS 12.11.2022/GIFT CARD FOR XMAS PARTY</t>
  </si>
  <si>
    <t>(AP) PO:CUPCAKES XMAS PARTY/JAYC FOOD STORE</t>
  </si>
  <si>
    <t>JAYC FOOD DEBIT JAY-C FOODS 12.13.2022/CUPCAKES (XMAS PARTY)</t>
  </si>
  <si>
    <t>(AP) PO:XMAS BONUS 2022/JEFFREY DUNAWAY</t>
  </si>
  <si>
    <t>DUNAWAYJ CHRISTMAS BONUS 2022/CHRISTMAS BONUS 2022</t>
  </si>
  <si>
    <t>(AP) PO:XMAS BONUS 2022/LYNNETTE BARR</t>
  </si>
  <si>
    <t>BARRL CHRISTMAS BONUS 2022/CHRISTMAS BONUS 2022</t>
  </si>
  <si>
    <t>(AP) PO:XMAS BONUS 2022/ADAM FERREE</t>
  </si>
  <si>
    <t>ADAMFERREE CHRISTMAS BONUS 2022/CHRISTMAS BONUS 2022</t>
  </si>
  <si>
    <t>(AP) PO:XMAS BONUS 2022/BRENT SHEPPARD</t>
  </si>
  <si>
    <t>SHEPPARDB CHRISTMAS BONUS 2022/CHRISTMAS BONUS 2022</t>
  </si>
  <si>
    <t>(AP) PO:XMAS BONUS 2022/CHRISTINE SAMS</t>
  </si>
  <si>
    <t>SAMSC CHRISTMAS BONUS 2022/CHRISTMAS BONUS 2022</t>
  </si>
  <si>
    <t>(AP) PO:XMAS BONUS 2022/CHRISTOPHER BECK</t>
  </si>
  <si>
    <t>CHRISBECK CHRISTMAS BONUS 2022/CHRISTMAS BONUS 2022</t>
  </si>
  <si>
    <t>(AP) PO:XMAS BONUS 2022/JOHN SCHMELZ</t>
  </si>
  <si>
    <t>schmelzjoh CHRISTMAS BONUS 2022/CHRISTMAS BONUS 2022</t>
  </si>
  <si>
    <t>(AP) PO:XMAS BONUS 2022/JOHN SNYDER</t>
  </si>
  <si>
    <t>JOHNSNYDER CHRISTMAS BONUS 2022/CHRISTMAS BONUS 2022</t>
  </si>
  <si>
    <t>(AP) PO:XMAS BONUS 2022/JUSTIN BLISS</t>
  </si>
  <si>
    <t>BLISSJ CHRISTMAS BONUS 2022/CHRISTMAS BONUS 2022</t>
  </si>
  <si>
    <t>(AP) PO:XMAS BONUS 2022/NANCY CROPPER</t>
  </si>
  <si>
    <t>NANCYCROPP CHRISTMAS BONUS 2022/CHRISTMAS BONUS 2022</t>
  </si>
  <si>
    <t>(AP) PO:XMAS BONUS 2022/NICOLAS SMITH</t>
  </si>
  <si>
    <t>SMITHNICK CHRISTMAS BONUS 2022/CHRISTMAS BONUS 2022</t>
  </si>
  <si>
    <t>(AP) PO:XMAS BONUS 2022/STEPHEN DORTON</t>
  </si>
  <si>
    <t>STEVDORTON CHRISTMAS BONUS 2022/CHRISTMAS BONUS 2022</t>
  </si>
  <si>
    <t>(AP) PO:XMAS PARTY 2022/BILL'S ON THE HILL, LLC</t>
  </si>
  <si>
    <t>BILL'SHILL DEBIT BILL'S ON THE HILL XMAS PARTY 12.13.2022/XMAS PARTY (12.13.2022)</t>
  </si>
  <si>
    <t>(AP) PO:OFFICE XMAS PARTY/WALMART GRANTLINE ROAD</t>
  </si>
  <si>
    <t>WALGRANTLI DEBIT WAL-MART 12.17.2022/DRINKS/PLATES/FORKS/WATER (OFFICE XMAS)</t>
  </si>
  <si>
    <t>(JE) ADJUST AUTOZONE (DECEMBER 2022)</t>
  </si>
  <si>
    <t>ADJ AUTOZONE ADJUST AUTOZONE (DECEMBER 2022)</t>
  </si>
  <si>
    <t>(AP) PO:AIR FRESHENERS /Amazon</t>
  </si>
  <si>
    <t>AMAZON DEBIT AMAZON 01.05.2023 #2/AIR FRESHENERS (LOBBY &amp; BOARD ROOM)</t>
  </si>
  <si>
    <t>(AP) PO:LOBBY FRAMES/Amazon</t>
  </si>
  <si>
    <t>AMAZON DEBIT AMAZON 01.05.2023 #3/LOBBY PICTURE FRAMES (16)/DESK CALENDAR</t>
  </si>
  <si>
    <t>(AP) PO:MAT BOARDS (LOBBY)/Amazon</t>
  </si>
  <si>
    <t>AMAZON DEBIT AMAZON 01.05.2023 #1/MAT BOARDS FOR LOBBY FRAMES (20)</t>
  </si>
  <si>
    <t>(AP) PO:MANAGERS' LUNCH/TUMBLEWEED</t>
  </si>
  <si>
    <t>TUMBLEWEED DEBIT TUMBLEWEED 01.13.2023/MANAGERS' LUNCH 01.13.2023</t>
  </si>
  <si>
    <t>(AP) PO:P TOWELS/TRASH BAGS/MEIJER</t>
  </si>
  <si>
    <t>MEIJER DEBIT MEIJER 01.15.2023/P TOWELS/TISSUES/CUPS/TRASH BAGS/SPRAY CLEANER</t>
  </si>
  <si>
    <t>(AP) PO:LUNCH (OFFICE)/BEEF OBRADYS</t>
  </si>
  <si>
    <t>BEEFOBRADY DEBIT BEEF O'BRADYS 01.18.2023/LUNCH MTG (SAMS/BARR/CROPPER)</t>
  </si>
  <si>
    <t>(JE) C BECK REIMB (FOOD FOR FIELD/WATER FOR CUSTOMER)</t>
  </si>
  <si>
    <t>C BECK REIMB C BECK REIMB (FOOD FOR FIELD/WATER FOR CUSTOMER)</t>
  </si>
  <si>
    <t>(AP) PO:ENVELOPES/P TOWELS/MEIJER</t>
  </si>
  <si>
    <t>MEIJER DEBIT MEIJER 01.25.2023/ENVELOPES/P TOWELS/OFFICE CANDY</t>
  </si>
  <si>
    <t>(AP) PO:FURNITURE SLIDERS/HOME DEPOT</t>
  </si>
  <si>
    <t>0524 DEBIT HOME DEPOT 02.03.2023/FURNITURE SLIDERS/BRITE LIGHT</t>
  </si>
  <si>
    <t>(AP) PO:TOILET PAPER/MEIJER</t>
  </si>
  <si>
    <t>MEIJER DEBIT MEIJER 02.05.2023/TOILET PAPER</t>
  </si>
  <si>
    <t>(AP) PO:CLOSETMAID BRACKETS /Amazon</t>
  </si>
  <si>
    <t>AMAZON DEBIT AMAZON #2 02.06.2023/CLOSETMAID SHELF BRACKETS (4)</t>
  </si>
  <si>
    <t>(AP) PO:VALENTINE GIFTS /WALMART GRANTLINE ROAD</t>
  </si>
  <si>
    <t>WALGRANTLI DEBIT WAL-MART 02.08.2023/VALENTINE GIFTS (WIVES OF BOARD)</t>
  </si>
  <si>
    <t>(AP) PO:COFFEE PODS (OFFICE)/JAYC FOOD STORE</t>
  </si>
  <si>
    <t>JAYC FOOD DEBIT JAY-C FOODS 02.09.2023/COFFEE PODS (OFFICE)</t>
  </si>
  <si>
    <t>(AP) PO:CLOSET SHELVING/LOWE'S HOME CENTERS</t>
  </si>
  <si>
    <t>0903 DEBIT LOWE'S 02.16.2023/CLOSET SHELVING (OFFICE)</t>
  </si>
  <si>
    <t>(AP) PO:HOOK/SOAP/T PAPER/MEIJER</t>
  </si>
  <si>
    <t>MEIJER DEBIT MEIJER 02.19.2023/COAT HOOK/HAND SOAP/T PAPER/BRENT B-DAY</t>
  </si>
  <si>
    <t>(AP) PO:P TOWELS/TAPE REFILL/WALMART GRANTLINE ROAD</t>
  </si>
  <si>
    <t>WALGRANTLI DEBIT WAL-MART 03.04.2023/PAPER TOWELS/TAPE REFILLS/POST-IT NOTEPADS</t>
  </si>
  <si>
    <t>(AP) PO:HAND SOAP/T PAPER/MEIJER</t>
  </si>
  <si>
    <t>MEIJER DEBIT MEIJER 03.05.2023/HAND SOAP/TOILET PAPER</t>
  </si>
  <si>
    <t>(JE) ANNUAL MEETING DINNER (FERREE/CROPPER/BARR)</t>
  </si>
  <si>
    <t>ANNUAL MTG (DINNER) ANNUAL MEETING DINNER (FERREE/CROPPER/BARR)</t>
  </si>
  <si>
    <t>(AP) PO:OFFICE LUNCH/BEEF OBRADYS</t>
  </si>
  <si>
    <t>BEEFOBRADY DEBIT BEEF O'BRADYS 03.15.2023/OFFICE LUNCH (BARR/CROPPER/SAMS)</t>
  </si>
  <si>
    <t>(AP) PO:LUNCH (4)/FRENCH LICK RESORT</t>
  </si>
  <si>
    <t>FRENCHLICK DEBIT FRENCH LICK RESORT 03.16.2023/LUNCH (BECK/WRIGHT/BLISS/FERREE)</t>
  </si>
  <si>
    <t>(AP) PO:C BECK B-DAY/Amazon</t>
  </si>
  <si>
    <t>AMAZON DEBIT AMAZON 03.20.2023/C BECK B-DAY GIFT (MUG)</t>
  </si>
  <si>
    <t>(AP) PO:P TOWELS/C BECK BDAY/JAYC FOOD STORE</t>
  </si>
  <si>
    <t>JAYC FOOD DEBIT JAY-C FOODS 03.28.2023/C BECK COOKIE CAKE/PAPER TOWELS</t>
  </si>
  <si>
    <t>(JE) CBECK REIMB (PLANT LUNCH) - BECK/BLISS/LILLPOP</t>
  </si>
  <si>
    <t>CBECK REIMB (LUNCH) CBECK REIMB (PLANT LUNCH) - BECK/BLISS/LILLPOP</t>
  </si>
  <si>
    <t>(AP) PO:P TOWELS/TRASH BAGS/JAYC FOOD STORE</t>
  </si>
  <si>
    <t>JAYC FOOD DEBIT JAY-C FOODS 04.20.2023/TRASH BAGS &amp; PAPER TOWELS</t>
  </si>
  <si>
    <t>(AP) PO:B-DAY (S. DORTON)/JAYC FOOD STORE</t>
  </si>
  <si>
    <t>JAYC FOOD DEBIT JAY-C FOODS 05.04.2023/BIRTHDAY (S. DORTON)</t>
  </si>
  <si>
    <t>(AP) PO:PIZZA FOR BOARD MTG/DOMINOS PIZZA</t>
  </si>
  <si>
    <t>DOMINOSPIZ DEBIT DOMINO'S PIZZA 05.09.2023/PIZZA FOR MAY BOARD MEETING</t>
  </si>
  <si>
    <t>(AP) PO:PIZZA FOR FIELD CREW/LANESVILLE FOOD MART/SUNOC</t>
  </si>
  <si>
    <t>LNSVLLFOOD DEBIT LANESVILLE FOOD MART 05.10.2023/PIZZA FOR FIELD CREW (PLANT LEAK REPAIR)</t>
  </si>
  <si>
    <t>(AP) PO:WATER FOR FIELD CREW/CIRCLE K</t>
  </si>
  <si>
    <t>CIRCLEK DEBIT CIRCLE K 05.10.2023/WATER FOR FIELD CREW (PLANT LEAK)</t>
  </si>
  <si>
    <t>(AP) PO:PAPER TOWELS (PLANT)/KROGER</t>
  </si>
  <si>
    <t>0583 DEBIT KROGER 05.11.2023/PAPER TOWELS (PLANT)</t>
  </si>
  <si>
    <t>(AP) PO:LUNCH FOR FIELD CREW/BEEF OBRADYS</t>
  </si>
  <si>
    <t>BEEFOBRADY DEBIT BEEF O'BRADYS 05.12.2023/LUNCH FOR FIELD CREW (LEAK - PLANT)</t>
  </si>
  <si>
    <t>(AP) PO:TOILET PAPER (3)/MEIJER</t>
  </si>
  <si>
    <t>MEIJER DEBIT MEIJER 05.14.2023/TOILET PAPER (SHOP/PLANT/OFFICE) X 3</t>
  </si>
  <si>
    <t>(AP) PO:PAPER TOWELS/MEIJER</t>
  </si>
  <si>
    <t>MEIJER DEBIT MEIJER 05.20.2023/PAPER TOWELS</t>
  </si>
  <si>
    <t>(AP) PO:PALLET (WATER) SHOP/JAYC FOOD STORE</t>
  </si>
  <si>
    <t>JAYC FOOD DEBIT JAY-C FOODS 05.24.2023/PALLET (WATER) - SHOP</t>
  </si>
  <si>
    <t>JAYC FOOD DEBIT JAY-C FOODS 05.25.2023/PAPER TOWELS</t>
  </si>
  <si>
    <t>JAYC FOOD DEBIT JAY-C FOODS 06.01.2023/PAPER TOWELS</t>
  </si>
  <si>
    <t>(AP) PO:B'DAY (L. BARR)/Amazon</t>
  </si>
  <si>
    <t>AMAZON DEBIT AMAZON 06.13.2023/BIRTHDAY (L. BARR)</t>
  </si>
  <si>
    <t>(AP) PO:B'DAY (L. BARR)/JAYC FOOD STORE</t>
  </si>
  <si>
    <t>JAYC FOOD DEBIT JAY-C FOODS 06.18.2023/BIRTHDAY COOKIE (L. BARR)</t>
  </si>
  <si>
    <t>JAYC FOOD DEBIT JAY-C FOODS 06.21.2023/PAPER TOWELS</t>
  </si>
  <si>
    <t>(AP) PO:BAGELS/DESSERTS/BAGEL GIRLS LLC</t>
  </si>
  <si>
    <t>BAGELGIRLS DEBIT BAGEL GIRLS 06.30.2023/BAGELS/DESSERTS (OFFICE)</t>
  </si>
  <si>
    <t>(AP) PO:DESSERTS BOARD MTG/JAYC FOOD STORE</t>
  </si>
  <si>
    <t>JAYC FOOD DEBIT JAY-C FOODS 07.11.2022/DESSERTS FOR BOARD MTG</t>
  </si>
  <si>
    <t>(AP) PO:SUBS FOR BOARD MTG/SUBWAY</t>
  </si>
  <si>
    <t>SUBWAYHP DEBIT SUBWAY 07.12.2022/SUBS FOR BOARD MEETING</t>
  </si>
  <si>
    <t>(AP) PO:BOARD MTG SNACKS/JAYC FOOD STORE</t>
  </si>
  <si>
    <t>JAYC FOOD DEBIT JAY-C FOODS 08.08.2022/BOARD CHIPS/PLATES/CANDY/SNACKS/DRINKS</t>
  </si>
  <si>
    <t>DOMINOSPIZ DEBIT DOMINO'S PIZZA 08.09.2022/PIZZA FOR AUGUST BOARD MEETING</t>
  </si>
  <si>
    <t>(AP) PO:BOARD SNACKS/Jay C Food Store</t>
  </si>
  <si>
    <t>0717 DEBIT JAY-C FOODS 08.20.2022/BOARD SNACKS (CHEETOS)</t>
  </si>
  <si>
    <t>(AP) PO:NAPKINS/CUPS/TISSUES/MEIJER</t>
  </si>
  <si>
    <t>MEIJER DEBIT MEIJER 09.04.2022/NAPKINS/COFFEE CUPS/TISSUES/SPOONS</t>
  </si>
  <si>
    <t>SUBWAYHP DEBIT SUBWAY 09.20.2022/SUBS FOR BOARD MEETING</t>
  </si>
  <si>
    <t>(AP) PO:CANDY/COOKIES/SNACKS/WALMART GRANTLINE ROAD</t>
  </si>
  <si>
    <t>WALGRANTLI DEBIT WAL-MART 10.09.2022/CANDY/COOKIES/SNACKS (BOARD MTG)</t>
  </si>
  <si>
    <t>(AP) PO:PIZZA FOR BOARD MTG/Bearnos</t>
  </si>
  <si>
    <t>0418 DEBIT BEARNO'S PIZZA 10.11.2022/PIZZA &amp; CHICKEN FOR BOARD MEETING</t>
  </si>
  <si>
    <t>(AP) PO:BOARD MTG FOOD/JAYC FOOD STORE</t>
  </si>
  <si>
    <t>JAYC FOOD DEBIT JAY-C FOODS 11.08.2022/CHIPS/DRINKS/SNACKS FOR BOARD MTG/P TOWELS</t>
  </si>
  <si>
    <t>SUBWAYHP DEBIT SUBWAY 11.08.2022/SUBS FOR BOARD MEETING</t>
  </si>
  <si>
    <t>(AP) *PO:CAC RENTAL 03.14.23/TUNNEL HILL CHRISTIAN CHUR</t>
  </si>
  <si>
    <t>RVRS*501 CAC RENTAL (ANNUAL MTG) 03.14.2023/CAC RENTAL (ANNUAL MTG) 03.14.2023</t>
  </si>
  <si>
    <t>VOID*501 CAC RENTAL (ANNUAL MTG) 03.14.2023/CAC RENTAL (ANNUAL MTG) 03.14.2023</t>
  </si>
  <si>
    <t>(AP) PO:CAC RENTAL 03.14.23/TUNNEL HILL CHRISTIAN CHURC</t>
  </si>
  <si>
    <t>501 CAC RENTAL (ANNUAL MTG) 03.14.2023/CAC RENTAL (ANNUAL MTG) 03.14.2023</t>
  </si>
  <si>
    <t>(JE) TUNNEL HILL DAMAGE REFUND (2022 MTG) - CK #7579</t>
  </si>
  <si>
    <t>TUNNEL HILL REFUND TUNNEL HILL DAMAGE REFUND (2022 MTG) - CK #7579</t>
  </si>
  <si>
    <t>(AP) PO:XMAS GIFTS (BOARD)/Amazon</t>
  </si>
  <si>
    <t>AMAZON DEBIT AMAZON 12.09.2022/XMAS GIFTS FOR BOARD (JOURNALS X 5)</t>
  </si>
  <si>
    <t>(AP) PO:CANDY (BOARD/OFFICE)/KROGER</t>
  </si>
  <si>
    <t>0583 DEBIT KROGER 01.07.2023/CANDY (OFFICE &amp; BOARD)</t>
  </si>
  <si>
    <t>(AP) PO:CHIPS/DRINKS (BOARD)/MEIJER</t>
  </si>
  <si>
    <t>MEIJER DEBIT MEIJER 01.08.2023/DRINKS/CHIPS (BOARD MEETING)</t>
  </si>
  <si>
    <t>(AP) PO:FOOD FOR BOARD MTG/CHICK FIL A</t>
  </si>
  <si>
    <t>CHICKFILA DEBIT CHICK-FIL-A  01.10.2023/CHICKEN FOR BOARD MEETING</t>
  </si>
  <si>
    <t>(AP) PO:BOARD SNACKS/DRINKS/MEIJER</t>
  </si>
  <si>
    <t>MEIJER DEBIT MEIJER 02.12.2023/BOARD SNACKS/DRINKS/CLOSET TOTES/DUSTER</t>
  </si>
  <si>
    <t>(AP) PO:FOOD FOR BOARD MTG/BEEF OBRADYS</t>
  </si>
  <si>
    <t>BEEFOBRADY DEBIT BEEF O'BRADYS 02.14.2023/FOOD FOR FEB BOARD MEETING</t>
  </si>
  <si>
    <t>(AP) PO:BOARD JACKET (JASON)/Amazon</t>
  </si>
  <si>
    <t>AMAZON DEBIT AMAZON #3 03.10.2023/BOARD JACKET (JASON COPPERWAITE)</t>
  </si>
  <si>
    <t>MEIJER DEBIT MEIJER 03.12.2023/BOARD WATER/DRINKS/CHIPS/CANDY/NUTS/PLATES/POST-IT</t>
  </si>
  <si>
    <t>(AP) PO:PIZZA FOR ANNUAL MTG/Bearnos</t>
  </si>
  <si>
    <t>0418 DEBIT BEARNO'S PIZZA 03.14.2023/PIZZA (ANNUAL MTG)</t>
  </si>
  <si>
    <t>(AP) PO:G CARD (L CROPPER)/JAYC FOOD STORE</t>
  </si>
  <si>
    <t>JAYC FOOD DEBIT JAY-C FOODS 03.23.2023/GIFT CARD (L CROPPER) - ANNUAL MTG</t>
  </si>
  <si>
    <t>(AP) PO:BOARD SNACKS/DRINKS/JAYC FOOD STORE</t>
  </si>
  <si>
    <t>JAYC FOOD DEBIT JAY-C FOODS 04.10.2023/SNACKS/CANDY/DRINKS/COOKIES (BOARD MTG)</t>
  </si>
  <si>
    <t>SUBWAYHP DEBIT SUBWAY 04.11.2023/SUBS FOR APRIL BOARD MEETING</t>
  </si>
  <si>
    <t>MEIJER DEBIT MEIJER 05.07.2023/CHIPS/CUPS/SNACKS/WATER/DRINKS/CANDY (BOARD)</t>
  </si>
  <si>
    <t>MEIJER DEBIT MEIJER 06.11.2023/BOARD DRINKS/CHIPS/SNACKS/CAKE/CANDY/CUTLERY</t>
  </si>
  <si>
    <t>SUBWAYHP DEBIT SUBWAY 06.13.2023/SUBS FOR BOARD MEETING</t>
  </si>
  <si>
    <t>(AP) PO:DEPOSIT TICKETS/HARLAND CLARKE</t>
  </si>
  <si>
    <t>HARLANDCLK DEBIT HARLAND CLARKE 09.21.2022/DUPLICATE DEPOSIT TICKETS (600)</t>
  </si>
  <si>
    <t>(AP) PO:INVOICES (4,000)/DERBY CITY LITHO</t>
  </si>
  <si>
    <t>DERBYLITHO 66465/INVOICES (4,000)</t>
  </si>
  <si>
    <t>(AP) PO:CHECKS REORDER/HARLAND CLARKE</t>
  </si>
  <si>
    <t>HARLANDCLK DEBIT HARLAND CLARKE 12.02.2022/CHECKS REORDER (500)</t>
  </si>
  <si>
    <t>(AP) PO:#10 ENVELOPES/DERBY CITY LITHO</t>
  </si>
  <si>
    <t>DERBYLITHO 66772/#10 ENVELOPES (2,500)</t>
  </si>
  <si>
    <t>(AP) PO:OFFICE LUNCH/SAMS RESTAURANT</t>
  </si>
  <si>
    <t>488 DEBIT SAM'S FOOD &amp; SPIRITS 02.15.2023/OFFICE LUNCH (BARR/CROPPER/SAMS)</t>
  </si>
  <si>
    <t>(AP) PO:ENVELOPES (2,500)/DERBY CITY LITHO</t>
  </si>
  <si>
    <t>DERBYLITHO 67009/#10 WINDOW ENVELOPES (2,500)</t>
  </si>
  <si>
    <t>(AP) PO:INV/DISC (5000)/DERBY CITY LITHO</t>
  </si>
  <si>
    <t>DERBYLITHO 67008/INVOICES &amp; DISCONNECT NOTICES (5,000)</t>
  </si>
  <si>
    <t>(AP) PO:DOOR HANGERS (2,500)/DERBY CITY LITHO</t>
  </si>
  <si>
    <t>DERBYLITHO 67021/DOOR HANGERS (2,500)</t>
  </si>
  <si>
    <t>HARLANDCLK DEBIT HARLAND CLARKE 05.12.2023/DEPOSIT TICKETS (300)</t>
  </si>
  <si>
    <t>(AP) PO:INVOICES (5,000)/DERBY CITY LITHO</t>
  </si>
  <si>
    <t>DERBYLITHO 67377/INVOICES (5,000)</t>
  </si>
  <si>
    <t>(JE) AMORTIZE OFFICE TRASH REMOVAL (JULY 2022)</t>
  </si>
  <si>
    <t>AMORT OFFICE TRASH AMORTIZE OFFICE TRASH REMOVAL (JULY 2022)</t>
  </si>
  <si>
    <t>(JE) AMORTIZE SHOP DUMPSTER RENTAL (JULY 2022)</t>
  </si>
  <si>
    <t>AMORT SHOP DUMPSTER AMORTIZE SHOP DUMPSTER RENTAL (JULY 2022)</t>
  </si>
  <si>
    <t>(JE) AMORTIZE OFFICE TRASH REMOVAL (AUG 2022)</t>
  </si>
  <si>
    <t>AMORT OFFICE TRASH AMORTIZE OFFICE TRASH REMOVAL (AUG 2022)</t>
  </si>
  <si>
    <t>(JE) AMORTIZE SHOP DUMPSTER RENTAL (AUG 2022)</t>
  </si>
  <si>
    <t>AMORT SHOP DUMPSTER AMORTIZE SHOP DUMPSTER RENTAL (AUG 2022)</t>
  </si>
  <si>
    <t>(JE) AMORTIZE OFFICE TRASH REMOVAL (SEPT 2022)</t>
  </si>
  <si>
    <t>AMORT OFFICE TRASH AMORTIZE OFFICE TRASH REMOVAL (SEPT 2022)</t>
  </si>
  <si>
    <t>(JE) AMORTIZE SHOP DUMPSTER (SEPT 2022)</t>
  </si>
  <si>
    <t>AMORT SHOP DUMPSTER AMORTIZE SHOP DUMPSTER (SEPT 2022)</t>
  </si>
  <si>
    <t>(JE) AMORTIZE OFFICE TRASH REMOVAL (OCT 2022)</t>
  </si>
  <si>
    <t>AMORT OFFICE TRASH AMORTIZE OFFICE TRASH REMOVAL (OCT 2022)</t>
  </si>
  <si>
    <t>(JE) AMORTIZE SHOP DUMPSTER (OCT 2022)</t>
  </si>
  <si>
    <t>AMORT SHOP DUMPSTER AMORTIZE SHOP DUMPSTER (OCT 2022)</t>
  </si>
  <si>
    <t>(JE) AMORTIZE OFFICE TRASH REMOVAL (NOV 2022)</t>
  </si>
  <si>
    <t>AMORT OFFICE TRASH AMORTIZE OFFICE TRASH REMOVAL (NOV 2022)</t>
  </si>
  <si>
    <t>(JE) AMORTIZE SHOP DUMPSTER (NOV 2022)</t>
  </si>
  <si>
    <t>AMORT SHOP DUMPSTER AMORTIZE SHOP DUMPSTER (NOV 2022)</t>
  </si>
  <si>
    <t>(JE) AMORTIZE OFFICE TRASH REMOVAL (DEC 2022)</t>
  </si>
  <si>
    <t>AMORT OFFICE TRASH  AMORTIZE OFFICE TRASH REMOVAL (DEC 2022)</t>
  </si>
  <si>
    <t>(JE) AMORTIZE SHOP DUMPSTER (DEC 2022)</t>
  </si>
  <si>
    <t>AMORT SHOP DUMPSTER AMORTIZE SHOP DUMPSTER (DEC 2022)</t>
  </si>
  <si>
    <t>(JE) AMORTIZE OFFICE TRASH REMOVAL (JAN 2023)</t>
  </si>
  <si>
    <t>AMORT OFFICE TRASH AMORTIZE OFFICE TRASH REMOVAL (JAN 2023)</t>
  </si>
  <si>
    <t>(JE) AMORTIZE SHOP DUMPSTER (JANUARY 2023)</t>
  </si>
  <si>
    <t>AMORT SHOP DUMPSTER AMORTIZE SHOP DUMPSTER (JANUARY 2023)</t>
  </si>
  <si>
    <t>(JE) AMORTIZE OFFICE TRASH REMOVAL (FEB 2023)</t>
  </si>
  <si>
    <t>AMORT OFFICE TRASH AMORTIZE OFFICE TRASH REMOVAL (FEB 2023)</t>
  </si>
  <si>
    <t>(JE) AMORTIZE SHOP DUMPSTER (FEB 2023)</t>
  </si>
  <si>
    <t>AMORT SHOP DUMSTER AMORTIZE SHOP DUMPSTER (FEB 2023)</t>
  </si>
  <si>
    <t>(JE) AMORTIZE OFFICE TRASH REMOVAL (MARCH 2023)</t>
  </si>
  <si>
    <t>AMORT OFFICE TRASH AMORTIZE OFFICE TRASH REMOVAL (MARCH 2023)</t>
  </si>
  <si>
    <t>(JE) AMORTIZE SHOP DUMPSTER (MARCH 2023)</t>
  </si>
  <si>
    <t>AMORT SHOP DUMPSTER AMORTIZE SHOP DUMPSTER (MARCH 2023)</t>
  </si>
  <si>
    <t>(Auto) AMORTIZE OFFICE TRASH REMOVAL (APRIL 2023)</t>
  </si>
  <si>
    <t>AMORTIZE OFFICE TRASH REMOVAL (APRIL 2023) (Auto) AMORTIZE OFFICE TRASH REMOVAL (APRIL 2023)</t>
  </si>
  <si>
    <t>(Auto) AMORTIZE QUARTERLY SHOP DUMPSTER (APRIL 202</t>
  </si>
  <si>
    <t>AMORTIZE QUARTERLY SHOP DUMPSTER (APRIL 2023) (Auto) AMORTIZE QUARTERLY SHOP DUMPSTER (APRIL 2023)</t>
  </si>
  <si>
    <t>(Auto) AMORTIZE OFFICE TRASH REMOVAL (MAY 2023)</t>
  </si>
  <si>
    <t>AMORTIZE OFFICE TRASH REMOVAL (MAY 2023) (Auto) AMORTIZE OFFICE TRASH REMOVAL (MAY 2023)</t>
  </si>
  <si>
    <t>(Auto) AMORTIZE QUARTERLY SHOP DUMPSTER (MAY 2023)</t>
  </si>
  <si>
    <t>AMORTIZE QUARTERLY SHOP DUMPSTER (MAY 2023) (Auto) AMORTIZE QUARTERLY SHOP DUMPSTER (MAY 2023)</t>
  </si>
  <si>
    <t>(Auto) AMORTIZE OFFICE TRASH REMOVAL (JUNE 2023)</t>
  </si>
  <si>
    <t>AMORTIZE OFFICE TRASH REMOVAL (JUNE 2023) (Auto) AMORTIZE OFFICE TRASH REMOVAL (JUNE 2023)</t>
  </si>
  <si>
    <t>(Auto) AMORTIZE QUARTERLY SHOP DUMPSTER (JUNE 2023</t>
  </si>
  <si>
    <t>AMORTIZE QUARTERLY SHOP DUMPSTER (JUNE 2023) (Auto) AMORTIZE QUARTERLY SHOP DUMPSTER (JUNE 2023)</t>
  </si>
  <si>
    <t>(AP) PO:DEVELOPER REIMB 2022/J S AND ASSOCIATES LLC</t>
  </si>
  <si>
    <t>JSAND ASSO LEGACY SPRINGS REIMB 2022 PYMT 3/LEGACY SPRINGS REIMB 2022 PYMT 3</t>
  </si>
  <si>
    <t>JSAND ASSO LEGACY SPRINGS REIMB 2022 PYMT 1/LEGACY SPRINGS REIMB 2022 PYMT 1</t>
  </si>
  <si>
    <t>JSAND ASSO LEGACY SPRINGS REIMB 2022 PYMT 2/LEGACY SPRINGS REIMB 2022 PYMT 2</t>
  </si>
  <si>
    <t>(AP) PO:DEVELOPER REIMB 2022/Timbers Development LLC</t>
  </si>
  <si>
    <t>TIMBERSLLC TIMBERS REIMB 2022 PYMT 3/TIMBERS REIMB 2022 PYMT 3</t>
  </si>
  <si>
    <t>TIMBERSLLC TIMBERS REIMB 2022 PYMT 2/TIMBERS REIMB 2022 PYMT 2</t>
  </si>
  <si>
    <t>TIMBERSLLC TIMBERS REIMB 2022 PYMT 1/TIMBERS REIMB 2022 PYMT 1</t>
  </si>
  <si>
    <t>(AP) PO:2022 REIMB PYMT 1/HSW INVESTORS, LLC</t>
  </si>
  <si>
    <t>HSW INVEST SPRINGS OF OLD G'TOWN REIMB 2022 PYMNT 1/SPRINGS OF OLD G'TOWN REIMB 2022 PYMT 1</t>
  </si>
  <si>
    <t>(AP) PO:AUG 2022 BOARD PYMT/JASON COPPERWAITE</t>
  </si>
  <si>
    <t>COPPERJAS AUGUST 2022 BOARD PAYMENT 08.09.2022/AUGUST 2022 BOARD PAYMENT</t>
  </si>
  <si>
    <t>(AP) PO:SEPT 2022 BOARD PYMT/JASON COPPERWAITE</t>
  </si>
  <si>
    <t>COPPERJAS SEPTEMBER 2022 BOARD PAYMENT 09.20.2022/SEPTEMBER 2022 BOARD PAYMENT</t>
  </si>
  <si>
    <t>(AP) PO:OCT 2022 BOARD PYMT/JASON COPPERWAITE</t>
  </si>
  <si>
    <t>COPPERJAS OCTOBER 2022 BOARD PAYMENT 10.11.2022/OCTOBER 2022 BOARD PAYMENT</t>
  </si>
  <si>
    <t>(AP) PO:NOV 2022 BOARD PYMT/JASON COPPERWAITE</t>
  </si>
  <si>
    <t>COPPERJAS NOVEMBER 2022 BOARD PAYMENT 11.08.2022/NOVEMBER 2022 BOARD PAYMENT</t>
  </si>
  <si>
    <t>(AP) PO:DEC 2022 BOARD PYMT/JASON COPPERWAITE</t>
  </si>
  <si>
    <t>COPPERJAS DECEMBER 2022 BOARD PAYMENT 12.13.2022/DECEMBER 2022 BOARD PAYMENT</t>
  </si>
  <si>
    <t>(AP) PO:JAN 2023 BOARD PYMNT/JASON COPPERWAITE</t>
  </si>
  <si>
    <t>COPPERJAS JANUARY 2023 BOARD PAYMENT 01.10.2023/JANUARY 2023 BOARD PAYMENT</t>
  </si>
  <si>
    <t>(AP) PO:FEB 2023 BOARD PYMT/JASON COPPERWAITE</t>
  </si>
  <si>
    <t>COPPERJAS FEBRUARY 2023 BOARD PAYMENT 02.14.2023/FEBRUARY 2023 BOARD PAYMENT</t>
  </si>
  <si>
    <t>(AP) PO:MAR 2023 BOARD PYMT/JASON COPPERWAITE</t>
  </si>
  <si>
    <t>COPPERJAS MARCH 2023 BOARD PAYMENT 03.14.2023/MARCH 2023 BOARD PAYMENT</t>
  </si>
  <si>
    <t>(AP) PO:APR 2023 BOARD PYMT/JASON COPPERWAITE</t>
  </si>
  <si>
    <t>COPPERJAS APRIL 2023 BOARD PAYMENT 04.11.2023/APRIL 2023 BOARD PAYMENT</t>
  </si>
  <si>
    <t>(AP) PO:MAY 2023 BOARD PYMT/JASON COPPERWAITE</t>
  </si>
  <si>
    <t>COPPERJAS MAY 2023 BOARD PAYMENT 05.09.2023/MAY 2023 BOARD PAYMENT</t>
  </si>
  <si>
    <t>(AP) PO:JUNE 2023 BOARD PYMT/JASON COPPERWAITE</t>
  </si>
  <si>
    <t>COPPERJAS JUNE 2023 BOARD PAYMENT 06.13.2023/JUNE 2023 BOARD PAYMENT</t>
  </si>
  <si>
    <t>(AP) PO:JULY 2022 BOARD PYMT/Guy Heitkemper</t>
  </si>
  <si>
    <t>HEIG JULY 2022 BOARD PAYMENT 07.12.2022/JULY 2022 BOARD PAYMENT</t>
  </si>
  <si>
    <t>(AP) PO:AUG 2022 BOARD PYMT/Guy Heitkemper</t>
  </si>
  <si>
    <t>HEIG AUGUST 2022 BOARD PAYMENT 08.09.2022/AUGUST 2022 BOARD PAYMENT</t>
  </si>
  <si>
    <t>(AP) PO:SEPT 2022 BOARD PYMT/Guy Heitkemper</t>
  </si>
  <si>
    <t>HEIG SEPTEMBER 2022 BOARD PAYMENT 09.20.2022/SEPTEMBER 2022 BOARD PAYMENT</t>
  </si>
  <si>
    <t>(AP) PO:OCT 2022 BOARD PYMT/Guy Heitkemper</t>
  </si>
  <si>
    <t>HEIG OCTOBER 2022 BOARD PAYMENT 10.11.2022/OCTOBER 2022 BOARD PAYMENT</t>
  </si>
  <si>
    <t>(AP) PO:NOV 2022 BOARD PYMT/Guy Heitkemper</t>
  </si>
  <si>
    <t>HEIG NOVEMBER 2022 BOARD PAYMENT 11.08.2022\/NOVEMBER 2022 BOARD PAYMENT</t>
  </si>
  <si>
    <t>(AP) PO:DEC 2022 BOARD PYMT/Guy Heitkemper</t>
  </si>
  <si>
    <t>HEIG DECEMBER 2022 BOARD PAYMENT 12.13.2022/DECEMBER 2022 BOARD PAYMENT</t>
  </si>
  <si>
    <t>(AP) PO:JAN 2023 BOARD PYMNT/Guy Heitkemper</t>
  </si>
  <si>
    <t>HEIG JANUARY 2023 BOARD PAYMENT 01.10.2023/JANUARY 2023 BOARD PAYMENT</t>
  </si>
  <si>
    <t>(AP) PO:FEB 2023 BOARD PYMT/Guy Heitkemper</t>
  </si>
  <si>
    <t>HEIG FEBRUARY 2023 BOARD PAYMENT 02.14.2023/FEBRUARY 2023 BOARD PAYMENT</t>
  </si>
  <si>
    <t>(AP) PO:MAR 2023 BOARD PYMT/Guy Heitkemper</t>
  </si>
  <si>
    <t>HEIG MARCH 2023 BOARD PAYMENT 03.14.2023/MARCH 2023 BOARD PAYMENT</t>
  </si>
  <si>
    <t>(AP) PO:APR 2023 BOARD PYMT/Guy Heitkemper</t>
  </si>
  <si>
    <t>HEIG APRIL 2023 BOARD PAYMENT 04.11.2023/APRIL 2023 BOARD PAYMENT</t>
  </si>
  <si>
    <t>(AP) PO:MAY 2023 BOARD PYMT/Guy Heitkemper</t>
  </si>
  <si>
    <t>HEIG MAY 2023 BOARD PAYMENT 05.09.2023/MAY 2023 BOARD PAYMENT</t>
  </si>
  <si>
    <t>(AP) PO:JUNE 2023 BOARD PYMT/Guy Heitkemper</t>
  </si>
  <si>
    <t>HEIG JUNE 2023 BOARD PAYMENT 06.13.2023/JUNE 2023 BOARD PAYMENT</t>
  </si>
  <si>
    <t>(AP) *PO:JULY 2022 BOARD PYMT/Gary Carter</t>
  </si>
  <si>
    <t>RVRS*GARYCARTER JULY 2022 BOARD PAYMENT 07.12.2022/JULY 2022 BOARD PAYMENT</t>
  </si>
  <si>
    <t>VOID*GARYCARTER JULY 2022 BOARD PAYMENT 07.12.2022/JULY 2022 BOARD PAYMENT</t>
  </si>
  <si>
    <t>(AP) PO:JULY 2022 BOARD PYMT/Gary Carter</t>
  </si>
  <si>
    <t>GARYCARTER JULY 2022 BOARD PAYMENT 07.12.2022/JULY 2022 BOARD PAYMENT</t>
  </si>
  <si>
    <t>(AP) PO:AUG 2022 BOARD PYMT/Gary Carter</t>
  </si>
  <si>
    <t>GARYCARTER AUGUST 2022 BOARD PAYMENT 08.09.2022/AUGUST 2022 BOARD PAYMENT</t>
  </si>
  <si>
    <t>(AP) PO:SEPT 2022 BOARD PYMT/Gary Carter</t>
  </si>
  <si>
    <t>GARYCARTER SEPTEMBER 2022 BOARD PAYMENT 09.20.2022/SEPTEMBER 2022 BOARD PAYMENT</t>
  </si>
  <si>
    <t>(AP) PO:OCT 2022 BOARD PYMT/Gary Carter</t>
  </si>
  <si>
    <t>GARYCARTER OCTOBER 2022 BOARD PAYMENT 10.11.2022/OCTOBER 2022 BOARD PAYMENT</t>
  </si>
  <si>
    <t>(AP) PO:NOV 2022 BOARD PYMT/Gary Carter</t>
  </si>
  <si>
    <t>GARYCARTER NOVEMBER 2022 BOARD PAYMENT 11.08.2022/NOVEMBER 2022 BOARD PAYMENT</t>
  </si>
  <si>
    <t>(AP) PO:DEC 2022 BOARD PYMT/Gary Carter</t>
  </si>
  <si>
    <t>GARYCARTER DECEMBER 2022 BOARD PAYMENT 12.13.2022/DECEMBER 2022 BOARD PAYMENT</t>
  </si>
  <si>
    <t>(AP) PO:JAN 2023 BOARD PYMNT/Gary Carter</t>
  </si>
  <si>
    <t>GARYCARTER JANUARY 2023 BOARD PAYMENT 01.10.2023/JANUARY 2023 BOARD PAYMENT</t>
  </si>
  <si>
    <t>(AP) PO:FEB 2023 BOARD PYMT/Gary Carter</t>
  </si>
  <si>
    <t>GARYCARTER FEBRUARY 2023 BOARD PAYMENT 02.14.2023/FEBRUARY 2023 BOARD PAYMENT</t>
  </si>
  <si>
    <t>(AP) PO:MAR 2023 BOARD PYMT/Gary Carter</t>
  </si>
  <si>
    <t>GARYCARTER MARCH 2023 BOARD PAYMENT 03.14.2023/MARCH 2023 BOARD PAYMENT</t>
  </si>
  <si>
    <t>(AP) PO:APR 2023 BOARD PYMT/Gary Carter</t>
  </si>
  <si>
    <t>GARYCARTER APRIL 2023 BOARD PAYMENT 04.11.2023/APRIL 2023 BOARD PAYMENT</t>
  </si>
  <si>
    <t>(AP) PO:MAY 2023 BOARD PYMT/Gary Carter</t>
  </si>
  <si>
    <t>GARYCARTER MAY 2023 BOARD PAYMENT 05.09.2023/MAY 2023 BOARD PAYMENT</t>
  </si>
  <si>
    <t>(AP) PO:JUNE 2023 BOARD PYMT/Gary Carter</t>
  </si>
  <si>
    <t>GARYCARTER JUNE 2023 BOARD PAYMENT 06.13.2023/JUNE 2023 BOARD PAYMENT</t>
  </si>
  <si>
    <t>(AP) PO:JULY 2022 BOARD PYMT/JEREMY LOFTUS</t>
  </si>
  <si>
    <t>JERELOFTUS JULY 2022 BOARD PAYMENT 07.12.2022/JULY 2022 BOARD PAYMENT</t>
  </si>
  <si>
    <t>(AP) PO:AUG 2022 BOARD PYMT/JEREMY LOFTUS</t>
  </si>
  <si>
    <t>JERELOFTUS AUGUST 2022 BOARD PAYMENT 08.09.2022/AUGUST 2022 BOARD PAYMENT</t>
  </si>
  <si>
    <t>(AP) PO:SEPT 2022 BOARD PYMT/JEREMY LOFTUS</t>
  </si>
  <si>
    <t>JERELOFTUS SEPTEMBER 2022 BOARD PAYMENT 09.20.2022/SEPTEMBER 2022 BOARD PAYMENT</t>
  </si>
  <si>
    <t>(AP) PO:OCT 2022 BOARD PYMT/JEREMY LOFTUS</t>
  </si>
  <si>
    <t>JERELOFTUS OCTOBER 2022 BOARD PAYMENT 10.11.2022/OCTOBER 2022 BOARD PAYMENT</t>
  </si>
  <si>
    <t>(AP) PO:NOV 2022 BOARD PYMT/JEREMY LOFTUS</t>
  </si>
  <si>
    <t>JERELOFTUS NOVEMBER 2022 BOARD PAYMENT 11.08.2022/NOVEMBER 2022 BOARD PAYMENT</t>
  </si>
  <si>
    <t>(AP) PO:DEC 2022 BOARD PYMT/JEREMY LOFTUS</t>
  </si>
  <si>
    <t>JERELOFTUS DECEMBER 2022 BOARD PAYMENT 12.13.2022/DECEMBER 2022 BOARD PAYMENT</t>
  </si>
  <si>
    <t>(AP) PO:JAN 2023 BOARD PYMNT/JEREMY LOFTUS</t>
  </si>
  <si>
    <t>JERELOFTUS JANUARY 2023 BOARD PAYMENT 01.10.2023/JANUARY 2023 BOARD PAYMENT</t>
  </si>
  <si>
    <t>(AP) PO:FEB 2023 BOARD PYMT/JEREMY LOFTUS</t>
  </si>
  <si>
    <t>JERELOFTUS FEBRUARY 2023 BOARD PAYMENT 02.14.2023/FEBRUARY 2023 BOARD PAYMENT</t>
  </si>
  <si>
    <t>(AP) PO:MAR 2023 BOARD PYMT/JEREMY LOFTUS</t>
  </si>
  <si>
    <t>JERELOFTUS MARCH 2023 BOARD PAYMENT 03.14.2023/MARCH 2023 BOARD PAYMENT</t>
  </si>
  <si>
    <t>(AP) PO:APR 2023 BOARD PYMT/JEREMY LOFTUS</t>
  </si>
  <si>
    <t>JERELOFTUS APRIL 2023 BOARD PAYMENT 04.11.2023/APRIL 2023 BOARD PAYMENT</t>
  </si>
  <si>
    <t>(AP) PO:MAY 2023 BOARD PYMT/JEREMY LOFTUS</t>
  </si>
  <si>
    <t>JERELOFTUS MAY 2023 BOARD PAYMENT 05.09.2023/MAY 2023 BOARD PAYMENT</t>
  </si>
  <si>
    <t>(AP) PO:JUNE 2023 BOARD PYMT/JEREMY LOFTUS</t>
  </si>
  <si>
    <t>JERELOFTUS JUNE 2023 BOARD PAYMENT 06.13.2023/JUNE 2023 BOARD PAYMENT</t>
  </si>
  <si>
    <t>(AP) PO:JULY 2022 BOARD PYMT/JASON COPPERWAITE</t>
  </si>
  <si>
    <t>COPPERJAS JULY 2022 BOARD PAYMENT 07.12.2022/JULY 2022 BOARD PAYMENT</t>
  </si>
  <si>
    <t>(AP) PO:JULY 2022 BOARD PYMT/DAVID WRIGHT</t>
  </si>
  <si>
    <t>DWRIGHT JULY 2022 BOARD PAYMENT 07.12.2022/JULY 2022 BOARD PAYMENT</t>
  </si>
  <si>
    <t>(AP) PO:AUG 2022 BOARD PYMT/DAVID WRIGHT</t>
  </si>
  <si>
    <t>DWRIGHT AUGUST 2022 BOARD PAYMENT 08.09.2022/AUGUST 2022 BOARD PAYMENT</t>
  </si>
  <si>
    <t>(AP) PO:SEPT 2022 BOARD PYMT/DAVID WRIGHT</t>
  </si>
  <si>
    <t>DWRIGHT SEPTEMBER 2022 BOARD PAYMENT 09.20.2022/SEPTEMBER 2022 BOARD PAYMENT</t>
  </si>
  <si>
    <t>(AP) PO:OCT 2022 BOARD PYMT/DAVID WRIGHT</t>
  </si>
  <si>
    <t>DWRIGHT OCTOBER 2022 BOARD PAYMENT 10.11.2022/OCTOBER 2022 BOARD PAYMENT</t>
  </si>
  <si>
    <t>(AP) PO:NOV 2022 BOARD PYMT/DAVID WRIGHT</t>
  </si>
  <si>
    <t>DWRIGHT NOVEMBER 2022 BOARD PAYMENT 11.08.2022/NOVEMBER 2022 BOARD PAYMENT</t>
  </si>
  <si>
    <t>(AP) PO:DEC 2022 BOARD PYMT/DAVID WRIGHT</t>
  </si>
  <si>
    <t>DWRIGHT DECEMBER 2022 BOARD PAYMENT 12.13.2022/DECEMBER 2022 BOARD PAYMENT</t>
  </si>
  <si>
    <t>(AP) PO:JAN 2023 BOARD PYMNT/DAVID WRIGHT</t>
  </si>
  <si>
    <t>DWRIGHT JANUARY 2023 BOARD PAYMENT 01.10.2023/JANUARY 2023 BOARD PAYMENT</t>
  </si>
  <si>
    <t>(AP) PO:FEB 2023 BOARD PYMT/DAVID WRIGHT</t>
  </si>
  <si>
    <t>DWRIGHT FEBRUARY 2023 BOARD PAYMENT 02.14.2023/FEBRUARY 2023 BOARD PAYMENT</t>
  </si>
  <si>
    <t>(AP) PO:MAR 2023 BOARD PYMT/DAVID WRIGHT</t>
  </si>
  <si>
    <t>DWRIGHT MARCH 2023 BOARD PAYMENT 03.14.2023/MARCH 2023 BOARD PAYMENT</t>
  </si>
  <si>
    <t>(AP) PO:APR 2023 BOARD PYMT/DAVID WRIGHT</t>
  </si>
  <si>
    <t>DWRIGHT APRIL 2023 BOARD PAYMENT 04.11.2023/APRIL 2023 BOARD PAYMENT</t>
  </si>
  <si>
    <t>(AP) PO:MAY 2023 BOARD PYMT/DAVID WRIGHT</t>
  </si>
  <si>
    <t>DWRIGHT MAY 2023 BOARD PAYMENT 05.09.2023/MAY 2023 BOARD PAYMENT</t>
  </si>
  <si>
    <t>(AP) PO:JUNE 2023 BOARD PYMT/DAVID WRIGHT</t>
  </si>
  <si>
    <t>DWRIGHT JUNE 2023 BOARD PAYMENT 06.13.2023/JUNE 2023 BOARD PAYMENT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</si>
</sst>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5" formatCode="&quot;$&quot;#,##0_);\(&quot;$&quot;#,##0\)"/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0.000000%"/>
    <numFmt numFmtId="167" formatCode="0.0000000%"/>
    <numFmt numFmtId="168" formatCode="_(&quot;$&quot;* #,##0.0_);_(&quot;$&quot;* \(#,##0.0\);_(&quot;$&quot;* &quot;-&quot;??_);_(@_)"/>
    <numFmt numFmtId="169" formatCode="_(* #,##0.000000_);_(* \(#,##0.000000\);_(* &quot;-&quot;??_);_(@_)"/>
    <numFmt numFmtId="170" formatCode="_(&quot;$&quot;* #,##0.000000_);_(&quot;$&quot;* \(#,##0.000000\);_(&quot;$&quot;* &quot;-&quot;??_);_(@_)"/>
    <numFmt numFmtId="171" formatCode="0.00000%"/>
    <numFmt numFmtId="172" formatCode="_(* #,##0.0000000_);_(* \(#,##0.0000000\);_(* &quot;-&quot;??_);_(@_)"/>
    <numFmt numFmtId="173" formatCode="\ mm\/dd\/yyyy"/>
    <numFmt numFmtId="174" formatCode="m/d/yy;@"/>
    <numFmt numFmtId="175" formatCode="_(* #,##0.0000_);_(* \(#,##0.0000\);_(* &quot;-&quot;??_);_(@_)"/>
  </numFmts>
  <fonts count="39" x14ac:knownFonts="1">
    <font>
      <sz val="12"/>
      <name val="Times New Roman"/>
    </font>
    <font>
      <sz val="12"/>
      <name val="Times New Roman"/>
      <family val="1"/>
    </font>
    <font>
      <b/>
      <sz val="12"/>
      <name val="Times New Roman"/>
      <family val="1"/>
    </font>
    <font>
      <b/>
      <sz val="16"/>
      <name val="Times New Roman"/>
      <family val="1"/>
    </font>
    <font>
      <sz val="16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sz val="8"/>
      <name val="Times New Roman"/>
      <family val="1"/>
    </font>
    <font>
      <i/>
      <sz val="12"/>
      <name val="Times New Roman"/>
      <family val="1"/>
    </font>
    <font>
      <b/>
      <u/>
      <sz val="12"/>
      <name val="Times New Roman"/>
      <family val="1"/>
    </font>
    <font>
      <b/>
      <i/>
      <sz val="12"/>
      <name val="Times New Roman"/>
      <family val="1"/>
    </font>
    <font>
      <sz val="12"/>
      <name val="Times New Roman"/>
      <family val="1"/>
    </font>
    <font>
      <sz val="10"/>
      <color indexed="81"/>
      <name val="Tahoma"/>
      <family val="2"/>
    </font>
    <font>
      <b/>
      <sz val="10"/>
      <color indexed="81"/>
      <name val="Tahoma"/>
      <family val="2"/>
    </font>
    <font>
      <b/>
      <sz val="14"/>
      <color indexed="81"/>
      <name val="Tahoma"/>
      <family val="2"/>
    </font>
    <font>
      <sz val="14"/>
      <color indexed="81"/>
      <name val="Tahoma"/>
      <family val="2"/>
    </font>
    <font>
      <sz val="12"/>
      <name val="Times New Roman"/>
      <family val="1"/>
    </font>
    <font>
      <b/>
      <sz val="10"/>
      <color rgb="FFFFFF00"/>
      <name val="Times New Roman"/>
      <family val="1"/>
    </font>
    <font>
      <b/>
      <sz val="12"/>
      <color rgb="FFFFFF00"/>
      <name val="Times New Roman"/>
      <family val="1"/>
    </font>
    <font>
      <b/>
      <sz val="10"/>
      <name val="Times New Roman"/>
      <family val="1"/>
    </font>
    <font>
      <sz val="12"/>
      <color rgb="FFFFFF00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sz val="12"/>
      <color indexed="8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sz val="10"/>
      <color rgb="FF000000"/>
      <name val="Times New Roman"/>
      <family val="1"/>
    </font>
    <font>
      <b/>
      <sz val="10"/>
      <color rgb="FF000000"/>
      <name val="Times New Roman"/>
      <family val="1"/>
    </font>
    <font>
      <b/>
      <sz val="12"/>
      <color theme="0"/>
      <name val="Times New Roman"/>
      <family val="1"/>
    </font>
    <font>
      <b/>
      <sz val="10"/>
      <color theme="0"/>
      <name val="Times New Roman"/>
      <family val="1"/>
    </font>
    <font>
      <sz val="10"/>
      <name val="Times New Roman"/>
      <family val="1"/>
    </font>
    <font>
      <sz val="10"/>
      <color rgb="FF010101"/>
      <name val="Times New Roman"/>
      <family val="1"/>
    </font>
    <font>
      <b/>
      <sz val="10"/>
      <color rgb="FF010101"/>
      <name val="Times New Roman"/>
      <family val="1"/>
    </font>
    <font>
      <sz val="10"/>
      <color indexed="8"/>
      <name val="Times New Roman"/>
      <family val="1"/>
    </font>
    <font>
      <vertAlign val="superscript"/>
      <sz val="12"/>
      <name val="Times New Roman"/>
      <family val="1"/>
    </font>
  </fonts>
  <fills count="1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6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rgb="FFFFC000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1" fillId="0" borderId="0"/>
    <xf numFmtId="9" fontId="1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21" fillId="0" borderId="0"/>
  </cellStyleXfs>
  <cellXfs count="468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/>
    </xf>
    <xf numFmtId="0" fontId="8" fillId="0" borderId="0" xfId="0" applyFont="1"/>
    <xf numFmtId="0" fontId="3" fillId="0" borderId="0" xfId="0" applyFont="1"/>
    <xf numFmtId="0" fontId="5" fillId="0" borderId="0" xfId="0" applyFont="1"/>
    <xf numFmtId="0" fontId="1" fillId="0" borderId="0" xfId="0" applyFont="1" applyAlignment="1">
      <alignment horizontal="right"/>
    </xf>
    <xf numFmtId="0" fontId="0" fillId="2" borderId="0" xfId="0" applyFill="1"/>
    <xf numFmtId="0" fontId="0" fillId="3" borderId="0" xfId="0" applyFill="1"/>
    <xf numFmtId="166" fontId="0" fillId="3" borderId="0" xfId="4" applyNumberFormat="1" applyFont="1" applyFill="1"/>
    <xf numFmtId="0" fontId="8" fillId="4" borderId="0" xfId="0" applyFont="1" applyFill="1"/>
    <xf numFmtId="0" fontId="0" fillId="4" borderId="0" xfId="0" applyFill="1"/>
    <xf numFmtId="165" fontId="0" fillId="0" borderId="0" xfId="1" applyNumberFormat="1" applyFont="1"/>
    <xf numFmtId="0" fontId="8" fillId="5" borderId="0" xfId="0" applyFont="1" applyFill="1"/>
    <xf numFmtId="0" fontId="0" fillId="5" borderId="0" xfId="0" applyFill="1"/>
    <xf numFmtId="167" fontId="0" fillId="5" borderId="0" xfId="4" applyNumberFormat="1" applyFont="1" applyFill="1"/>
    <xf numFmtId="0" fontId="2" fillId="5" borderId="0" xfId="0" applyFont="1" applyFill="1" applyAlignment="1">
      <alignment horizontal="center"/>
    </xf>
    <xf numFmtId="167" fontId="0" fillId="0" borderId="0" xfId="4" applyNumberFormat="1" applyFont="1" applyFill="1"/>
    <xf numFmtId="44" fontId="0" fillId="2" borderId="0" xfId="2" applyFont="1" applyFill="1"/>
    <xf numFmtId="164" fontId="1" fillId="0" borderId="0" xfId="2" applyNumberFormat="1" applyFont="1" applyFill="1"/>
    <xf numFmtId="165" fontId="1" fillId="0" borderId="0" xfId="1" applyNumberFormat="1" applyFont="1" applyFill="1"/>
    <xf numFmtId="165" fontId="1" fillId="0" borderId="2" xfId="1" applyNumberFormat="1" applyFont="1" applyFill="1" applyBorder="1"/>
    <xf numFmtId="164" fontId="1" fillId="0" borderId="3" xfId="2" applyNumberFormat="1" applyFont="1" applyFill="1" applyBorder="1"/>
    <xf numFmtId="10" fontId="1" fillId="0" borderId="3" xfId="4" applyNumberFormat="1" applyFont="1" applyFill="1" applyBorder="1"/>
    <xf numFmtId="164" fontId="0" fillId="0" borderId="0" xfId="2" applyNumberFormat="1" applyFont="1" applyFill="1"/>
    <xf numFmtId="165" fontId="0" fillId="0" borderId="0" xfId="1" applyNumberFormat="1" applyFont="1" applyFill="1"/>
    <xf numFmtId="165" fontId="1" fillId="0" borderId="12" xfId="1" applyNumberFormat="1" applyFont="1" applyFill="1" applyBorder="1"/>
    <xf numFmtId="164" fontId="0" fillId="0" borderId="3" xfId="2" applyNumberFormat="1" applyFont="1" applyFill="1" applyBorder="1"/>
    <xf numFmtId="0" fontId="1" fillId="2" borderId="0" xfId="0" applyFont="1" applyFill="1"/>
    <xf numFmtId="14" fontId="0" fillId="2" borderId="0" xfId="0" applyNumberFormat="1" applyFill="1"/>
    <xf numFmtId="167" fontId="1" fillId="6" borderId="0" xfId="4" applyNumberFormat="1" applyFont="1" applyFill="1"/>
    <xf numFmtId="0" fontId="7" fillId="0" borderId="0" xfId="0" applyFont="1" applyAlignment="1">
      <alignment horizontal="center"/>
    </xf>
    <xf numFmtId="0" fontId="18" fillId="0" borderId="0" xfId="0" applyFont="1"/>
    <xf numFmtId="49" fontId="1" fillId="2" borderId="0" xfId="0" quotePrefix="1" applyNumberFormat="1" applyFont="1" applyFill="1"/>
    <xf numFmtId="0" fontId="0" fillId="0" borderId="1" xfId="0" applyBorder="1"/>
    <xf numFmtId="0" fontId="1" fillId="0" borderId="0" xfId="0" applyFont="1" applyAlignment="1">
      <alignment horizontal="center"/>
    </xf>
    <xf numFmtId="0" fontId="4" fillId="0" borderId="0" xfId="0" applyFont="1"/>
    <xf numFmtId="0" fontId="6" fillId="0" borderId="0" xfId="0" applyFont="1"/>
    <xf numFmtId="0" fontId="1" fillId="0" borderId="0" xfId="2" applyNumberFormat="1" applyFont="1" applyFill="1" applyAlignment="1">
      <alignment horizontal="center"/>
    </xf>
    <xf numFmtId="0" fontId="1" fillId="0" borderId="0" xfId="1" applyNumberFormat="1" applyFont="1" applyFill="1" applyAlignment="1">
      <alignment horizontal="center"/>
    </xf>
    <xf numFmtId="0" fontId="17" fillId="0" borderId="0" xfId="0" applyFont="1"/>
    <xf numFmtId="165" fontId="1" fillId="0" borderId="0" xfId="0" applyNumberFormat="1" applyFont="1"/>
    <xf numFmtId="0" fontId="1" fillId="0" borderId="2" xfId="0" applyFont="1" applyBorder="1"/>
    <xf numFmtId="10" fontId="1" fillId="0" borderId="0" xfId="4" applyNumberFormat="1" applyFont="1" applyFill="1"/>
    <xf numFmtId="0" fontId="1" fillId="0" borderId="0" xfId="4" applyNumberFormat="1" applyFont="1" applyFill="1" applyAlignment="1">
      <alignment horizontal="center"/>
    </xf>
    <xf numFmtId="0" fontId="1" fillId="0" borderId="10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9" fillId="0" borderId="5" xfId="0" applyFont="1" applyBorder="1"/>
    <xf numFmtId="0" fontId="2" fillId="0" borderId="12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1" fillId="0" borderId="5" xfId="0" applyFont="1" applyBorder="1"/>
    <xf numFmtId="0" fontId="1" fillId="0" borderId="6" xfId="0" applyFont="1" applyBorder="1"/>
    <xf numFmtId="44" fontId="1" fillId="0" borderId="0" xfId="2" applyFont="1" applyFill="1" applyBorder="1" applyAlignment="1">
      <alignment horizontal="left"/>
    </xf>
    <xf numFmtId="44" fontId="1" fillId="0" borderId="0" xfId="2" applyFont="1" applyFill="1" applyBorder="1"/>
    <xf numFmtId="44" fontId="1" fillId="0" borderId="6" xfId="2" applyFont="1" applyFill="1" applyBorder="1"/>
    <xf numFmtId="0" fontId="1" fillId="0" borderId="7" xfId="0" applyFont="1" applyBorder="1"/>
    <xf numFmtId="0" fontId="1" fillId="0" borderId="8" xfId="0" applyFont="1" applyBorder="1"/>
    <xf numFmtId="0" fontId="1" fillId="0" borderId="8" xfId="0" applyFont="1" applyBorder="1" applyAlignment="1">
      <alignment horizontal="center"/>
    </xf>
    <xf numFmtId="0" fontId="1" fillId="0" borderId="9" xfId="0" applyFont="1" applyBorder="1"/>
    <xf numFmtId="164" fontId="1" fillId="0" borderId="0" xfId="2" applyNumberFormat="1" applyFont="1" applyFill="1" applyAlignment="1">
      <alignment horizontal="center"/>
    </xf>
    <xf numFmtId="165" fontId="1" fillId="0" borderId="0" xfId="1" applyNumberFormat="1" applyFont="1" applyFill="1" applyAlignment="1">
      <alignment horizontal="center"/>
    </xf>
    <xf numFmtId="0" fontId="7" fillId="0" borderId="0" xfId="0" applyFont="1"/>
    <xf numFmtId="164" fontId="1" fillId="0" borderId="0" xfId="0" applyNumberFormat="1" applyFont="1"/>
    <xf numFmtId="0" fontId="0" fillId="0" borderId="0" xfId="0" applyAlignment="1">
      <alignment horizontal="center"/>
    </xf>
    <xf numFmtId="0" fontId="19" fillId="0" borderId="0" xfId="0" applyFont="1"/>
    <xf numFmtId="0" fontId="16" fillId="0" borderId="0" xfId="0" applyFont="1"/>
    <xf numFmtId="165" fontId="1" fillId="0" borderId="12" xfId="0" applyNumberFormat="1" applyFont="1" applyBorder="1"/>
    <xf numFmtId="165" fontId="18" fillId="0" borderId="0" xfId="1" applyNumberFormat="1" applyFont="1" applyFill="1"/>
    <xf numFmtId="0" fontId="1" fillId="0" borderId="0" xfId="0" quotePrefix="1" applyFont="1" applyAlignment="1">
      <alignment horizontal="center"/>
    </xf>
    <xf numFmtId="16" fontId="2" fillId="0" borderId="0" xfId="0" quotePrefix="1" applyNumberFormat="1" applyFont="1" applyAlignment="1">
      <alignment horizontal="center"/>
    </xf>
    <xf numFmtId="0" fontId="20" fillId="0" borderId="0" xfId="0" applyFont="1"/>
    <xf numFmtId="0" fontId="0" fillId="0" borderId="0" xfId="0" applyAlignment="1">
      <alignment horizontal="right"/>
    </xf>
    <xf numFmtId="14" fontId="2" fillId="0" borderId="1" xfId="0" applyNumberFormat="1" applyFont="1" applyBorder="1" applyAlignment="1">
      <alignment horizontal="center"/>
    </xf>
    <xf numFmtId="0" fontId="0" fillId="0" borderId="0" xfId="0" quotePrefix="1" applyAlignment="1">
      <alignment horizontal="center"/>
    </xf>
    <xf numFmtId="165" fontId="0" fillId="0" borderId="12" xfId="1" applyNumberFormat="1" applyFont="1" applyFill="1" applyBorder="1"/>
    <xf numFmtId="43" fontId="0" fillId="0" borderId="0" xfId="1" applyFont="1" applyFill="1"/>
    <xf numFmtId="165" fontId="0" fillId="0" borderId="0" xfId="0" applyNumberFormat="1"/>
    <xf numFmtId="164" fontId="0" fillId="0" borderId="6" xfId="2" applyNumberFormat="1" applyFont="1" applyFill="1" applyBorder="1"/>
    <xf numFmtId="165" fontId="0" fillId="0" borderId="6" xfId="1" applyNumberFormat="1" applyFont="1" applyFill="1" applyBorder="1"/>
    <xf numFmtId="165" fontId="0" fillId="0" borderId="0" xfId="1" applyNumberFormat="1" applyFont="1" applyFill="1" applyBorder="1"/>
    <xf numFmtId="0" fontId="0" fillId="0" borderId="7" xfId="0" applyBorder="1"/>
    <xf numFmtId="0" fontId="0" fillId="0" borderId="8" xfId="0" applyBorder="1"/>
    <xf numFmtId="0" fontId="18" fillId="0" borderId="0" xfId="0" applyFont="1" applyAlignment="1">
      <alignment vertical="center"/>
    </xf>
    <xf numFmtId="0" fontId="0" fillId="0" borderId="2" xfId="0" applyBorder="1"/>
    <xf numFmtId="0" fontId="9" fillId="0" borderId="0" xfId="0" applyFont="1"/>
    <xf numFmtId="44" fontId="0" fillId="0" borderId="0" xfId="2" applyFont="1" applyFill="1"/>
    <xf numFmtId="44" fontId="0" fillId="0" borderId="0" xfId="0" applyNumberFormat="1"/>
    <xf numFmtId="164" fontId="0" fillId="0" borderId="0" xfId="0" applyNumberFormat="1"/>
    <xf numFmtId="0" fontId="2" fillId="0" borderId="0" xfId="3" applyFont="1"/>
    <xf numFmtId="0" fontId="5" fillId="0" borderId="0" xfId="3" applyFont="1"/>
    <xf numFmtId="0" fontId="11" fillId="0" borderId="0" xfId="3"/>
    <xf numFmtId="43" fontId="0" fillId="0" borderId="0" xfId="1" applyFont="1"/>
    <xf numFmtId="0" fontId="22" fillId="0" borderId="0" xfId="7" applyFont="1"/>
    <xf numFmtId="5" fontId="22" fillId="0" borderId="0" xfId="7" applyNumberFormat="1" applyFont="1"/>
    <xf numFmtId="37" fontId="22" fillId="0" borderId="0" xfId="7" applyNumberFormat="1" applyFont="1"/>
    <xf numFmtId="37" fontId="22" fillId="0" borderId="1" xfId="7" applyNumberFormat="1" applyFont="1" applyBorder="1"/>
    <xf numFmtId="9" fontId="22" fillId="0" borderId="1" xfId="4" applyFont="1" applyFill="1" applyBorder="1"/>
    <xf numFmtId="165" fontId="1" fillId="0" borderId="0" xfId="1" applyNumberFormat="1" applyFont="1"/>
    <xf numFmtId="0" fontId="22" fillId="0" borderId="0" xfId="0" applyFont="1"/>
    <xf numFmtId="5" fontId="22" fillId="0" borderId="0" xfId="0" applyNumberFormat="1" applyFont="1"/>
    <xf numFmtId="165" fontId="22" fillId="0" borderId="0" xfId="1" applyNumberFormat="1" applyFont="1"/>
    <xf numFmtId="165" fontId="22" fillId="0" borderId="1" xfId="1" applyNumberFormat="1" applyFont="1" applyBorder="1"/>
    <xf numFmtId="14" fontId="1" fillId="0" borderId="0" xfId="0" applyNumberFormat="1" applyFont="1"/>
    <xf numFmtId="0" fontId="23" fillId="0" borderId="1" xfId="0" applyFont="1" applyBorder="1" applyAlignment="1">
      <alignment horizontal="center" wrapText="1"/>
    </xf>
    <xf numFmtId="0" fontId="24" fillId="0" borderId="0" xfId="0" applyFont="1"/>
    <xf numFmtId="164" fontId="0" fillId="0" borderId="0" xfId="2" applyNumberFormat="1" applyFont="1"/>
    <xf numFmtId="165" fontId="0" fillId="0" borderId="1" xfId="1" applyNumberFormat="1" applyFont="1" applyBorder="1"/>
    <xf numFmtId="0" fontId="23" fillId="0" borderId="0" xfId="0" applyFont="1"/>
    <xf numFmtId="164" fontId="23" fillId="0" borderId="3" xfId="2" applyNumberFormat="1" applyFont="1" applyBorder="1"/>
    <xf numFmtId="10" fontId="0" fillId="0" borderId="1" xfId="4" applyNumberFormat="1" applyFont="1" applyBorder="1"/>
    <xf numFmtId="164" fontId="23" fillId="0" borderId="3" xfId="0" applyNumberFormat="1" applyFont="1" applyBorder="1"/>
    <xf numFmtId="43" fontId="24" fillId="0" borderId="0" xfId="1" applyFont="1" applyBorder="1" applyAlignment="1">
      <alignment vertical="top"/>
    </xf>
    <xf numFmtId="43" fontId="24" fillId="0" borderId="0" xfId="1" applyFont="1" applyAlignment="1">
      <alignment horizontal="left" vertical="top"/>
    </xf>
    <xf numFmtId="44" fontId="24" fillId="0" borderId="0" xfId="2" applyFont="1" applyAlignment="1">
      <alignment horizontal="left" vertical="top"/>
    </xf>
    <xf numFmtId="43" fontId="25" fillId="0" borderId="0" xfId="1" applyFont="1" applyAlignment="1">
      <alignment horizontal="left" vertical="top"/>
    </xf>
    <xf numFmtId="165" fontId="24" fillId="0" borderId="1" xfId="1" applyNumberFormat="1" applyFont="1" applyBorder="1" applyAlignment="1">
      <alignment horizontal="left" vertical="top"/>
    </xf>
    <xf numFmtId="169" fontId="24" fillId="0" borderId="0" xfId="1" applyNumberFormat="1" applyFont="1" applyAlignment="1">
      <alignment horizontal="left" vertical="top"/>
    </xf>
    <xf numFmtId="170" fontId="24" fillId="0" borderId="0" xfId="2" applyNumberFormat="1" applyFont="1" applyAlignment="1">
      <alignment horizontal="left" vertical="top"/>
    </xf>
    <xf numFmtId="164" fontId="24" fillId="0" borderId="0" xfId="2" applyNumberFormat="1" applyFont="1" applyAlignment="1">
      <alignment horizontal="left" vertical="top"/>
    </xf>
    <xf numFmtId="164" fontId="24" fillId="0" borderId="0" xfId="1" applyNumberFormat="1" applyFont="1" applyAlignment="1">
      <alignment horizontal="left" vertical="top"/>
    </xf>
    <xf numFmtId="43" fontId="26" fillId="0" borderId="0" xfId="1" applyFont="1" applyAlignment="1">
      <alignment horizontal="left" vertical="top"/>
    </xf>
    <xf numFmtId="164" fontId="26" fillId="0" borderId="0" xfId="1" applyNumberFormat="1" applyFont="1" applyAlignment="1">
      <alignment horizontal="left" vertical="top"/>
    </xf>
    <xf numFmtId="164" fontId="26" fillId="0" borderId="3" xfId="2" applyNumberFormat="1" applyFont="1" applyBorder="1" applyAlignment="1">
      <alignment horizontal="left" vertical="top"/>
    </xf>
    <xf numFmtId="0" fontId="24" fillId="0" borderId="0" xfId="0" applyFont="1" applyAlignment="1">
      <alignment vertical="top"/>
    </xf>
    <xf numFmtId="44" fontId="27" fillId="0" borderId="0" xfId="2" applyFont="1" applyFill="1" applyAlignment="1">
      <alignment vertical="top"/>
    </xf>
    <xf numFmtId="0" fontId="24" fillId="0" borderId="1" xfId="0" applyFont="1" applyBorder="1"/>
    <xf numFmtId="44" fontId="24" fillId="0" borderId="0" xfId="2" applyFont="1"/>
    <xf numFmtId="43" fontId="27" fillId="0" borderId="1" xfId="1" applyFont="1" applyFill="1" applyBorder="1" applyAlignment="1"/>
    <xf numFmtId="0" fontId="28" fillId="0" borderId="0" xfId="0" applyFont="1" applyAlignment="1">
      <alignment horizontal="left"/>
    </xf>
    <xf numFmtId="0" fontId="28" fillId="0" borderId="0" xfId="0" applyFont="1"/>
    <xf numFmtId="164" fontId="28" fillId="0" borderId="3" xfId="2" applyNumberFormat="1" applyFont="1" applyBorder="1"/>
    <xf numFmtId="44" fontId="24" fillId="0" borderId="0" xfId="2" applyFont="1" applyAlignment="1">
      <alignment vertical="top"/>
    </xf>
    <xf numFmtId="43" fontId="27" fillId="0" borderId="1" xfId="1" applyFont="1" applyFill="1" applyBorder="1" applyAlignment="1">
      <alignment vertical="top"/>
    </xf>
    <xf numFmtId="164" fontId="28" fillId="0" borderId="3" xfId="2" applyNumberFormat="1" applyFont="1" applyBorder="1" applyAlignment="1">
      <alignment vertical="top"/>
    </xf>
    <xf numFmtId="44" fontId="24" fillId="0" borderId="0" xfId="2" applyFont="1" applyFill="1" applyBorder="1" applyAlignment="1">
      <alignment vertical="top"/>
    </xf>
    <xf numFmtId="43" fontId="24" fillId="0" borderId="0" xfId="1" applyFont="1" applyFill="1" applyBorder="1" applyAlignment="1">
      <alignment vertical="top"/>
    </xf>
    <xf numFmtId="43" fontId="24" fillId="0" borderId="1" xfId="1" applyFont="1" applyFill="1" applyBorder="1" applyAlignment="1">
      <alignment vertical="top"/>
    </xf>
    <xf numFmtId="164" fontId="24" fillId="0" borderId="0" xfId="2" applyNumberFormat="1" applyFont="1" applyFill="1" applyBorder="1" applyAlignment="1">
      <alignment vertical="top"/>
    </xf>
    <xf numFmtId="44" fontId="24" fillId="0" borderId="0" xfId="0" applyNumberFormat="1" applyFont="1" applyAlignment="1">
      <alignment vertical="top"/>
    </xf>
    <xf numFmtId="43" fontId="27" fillId="0" borderId="0" xfId="1" applyFont="1" applyFill="1" applyBorder="1" applyAlignment="1">
      <alignment vertical="top"/>
    </xf>
    <xf numFmtId="165" fontId="24" fillId="0" borderId="0" xfId="1" applyNumberFormat="1" applyFont="1" applyFill="1" applyBorder="1" applyAlignment="1">
      <alignment vertical="top"/>
    </xf>
    <xf numFmtId="165" fontId="24" fillId="0" borderId="1" xfId="1" applyNumberFormat="1" applyFont="1" applyBorder="1"/>
    <xf numFmtId="164" fontId="28" fillId="0" borderId="3" xfId="0" applyNumberFormat="1" applyFont="1" applyBorder="1"/>
    <xf numFmtId="0" fontId="25" fillId="0" borderId="0" xfId="0" applyFont="1" applyAlignment="1">
      <alignment horizontal="left" vertical="top"/>
    </xf>
    <xf numFmtId="0" fontId="24" fillId="0" borderId="0" xfId="0" applyFont="1" applyAlignment="1">
      <alignment horizontal="left" vertical="top"/>
    </xf>
    <xf numFmtId="164" fontId="24" fillId="0" borderId="0" xfId="2" applyNumberFormat="1" applyFont="1" applyAlignment="1">
      <alignment horizontal="right"/>
    </xf>
    <xf numFmtId="0" fontId="24" fillId="0" borderId="0" xfId="0" applyFont="1" applyAlignment="1">
      <alignment horizontal="right" vertical="top"/>
    </xf>
    <xf numFmtId="165" fontId="24" fillId="0" borderId="0" xfId="1" applyNumberFormat="1" applyFont="1" applyAlignment="1">
      <alignment horizontal="right"/>
    </xf>
    <xf numFmtId="165" fontId="24" fillId="0" borderId="1" xfId="1" applyNumberFormat="1" applyFont="1" applyBorder="1" applyAlignment="1">
      <alignment horizontal="right"/>
    </xf>
    <xf numFmtId="164" fontId="24" fillId="0" borderId="0" xfId="0" applyNumberFormat="1" applyFont="1" applyAlignment="1">
      <alignment horizontal="right" vertical="top"/>
    </xf>
    <xf numFmtId="164" fontId="24" fillId="0" borderId="0" xfId="2" applyNumberFormat="1" applyFont="1" applyAlignment="1">
      <alignment horizontal="right" vertical="top"/>
    </xf>
    <xf numFmtId="171" fontId="24" fillId="0" borderId="1" xfId="4" applyNumberFormat="1" applyFont="1" applyBorder="1" applyAlignment="1">
      <alignment horizontal="right"/>
    </xf>
    <xf numFmtId="44" fontId="24" fillId="0" borderId="0" xfId="2" applyFont="1" applyAlignment="1">
      <alignment horizontal="right" vertical="top"/>
    </xf>
    <xf numFmtId="43" fontId="24" fillId="0" borderId="1" xfId="1" applyFont="1" applyBorder="1" applyAlignment="1">
      <alignment horizontal="right"/>
    </xf>
    <xf numFmtId="165" fontId="26" fillId="0" borderId="0" xfId="1" applyNumberFormat="1" applyFont="1" applyAlignment="1">
      <alignment horizontal="left" vertical="top"/>
    </xf>
    <xf numFmtId="164" fontId="24" fillId="0" borderId="3" xfId="2" applyNumberFormat="1" applyFont="1" applyBorder="1" applyAlignment="1">
      <alignment horizontal="left" vertical="top"/>
    </xf>
    <xf numFmtId="0" fontId="29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43" fontId="25" fillId="0" borderId="16" xfId="1" applyFont="1" applyBorder="1" applyAlignment="1">
      <alignment horizontal="left" vertical="top"/>
    </xf>
    <xf numFmtId="43" fontId="25" fillId="0" borderId="2" xfId="1" applyFont="1" applyBorder="1" applyAlignment="1">
      <alignment horizontal="left" vertical="top"/>
    </xf>
    <xf numFmtId="43" fontId="24" fillId="0" borderId="2" xfId="1" applyFont="1" applyBorder="1" applyAlignment="1">
      <alignment horizontal="left" vertical="top"/>
    </xf>
    <xf numFmtId="43" fontId="24" fillId="0" borderId="18" xfId="1" applyFont="1" applyBorder="1" applyAlignment="1">
      <alignment horizontal="left" vertical="top"/>
    </xf>
    <xf numFmtId="43" fontId="24" fillId="0" borderId="0" xfId="1" applyFont="1" applyBorder="1" applyAlignment="1">
      <alignment horizontal="left" vertical="top"/>
    </xf>
    <xf numFmtId="165" fontId="24" fillId="0" borderId="0" xfId="1" applyNumberFormat="1" applyFont="1" applyBorder="1" applyAlignment="1">
      <alignment horizontal="left" vertical="top"/>
    </xf>
    <xf numFmtId="0" fontId="0" fillId="0" borderId="20" xfId="0" applyBorder="1"/>
    <xf numFmtId="0" fontId="0" fillId="0" borderId="21" xfId="0" applyBorder="1"/>
    <xf numFmtId="43" fontId="24" fillId="0" borderId="17" xfId="1" applyFont="1" applyBorder="1" applyAlignment="1">
      <alignment horizontal="left" vertical="top"/>
    </xf>
    <xf numFmtId="0" fontId="0" fillId="0" borderId="19" xfId="0" applyBorder="1"/>
    <xf numFmtId="43" fontId="24" fillId="0" borderId="0" xfId="1" applyFont="1" applyBorder="1" applyAlignment="1">
      <alignment horizontal="left" vertical="top" indent="2"/>
    </xf>
    <xf numFmtId="0" fontId="30" fillId="0" borderId="0" xfId="0" applyFont="1" applyAlignment="1">
      <alignment horizontal="left" vertical="top"/>
    </xf>
    <xf numFmtId="165" fontId="32" fillId="7" borderId="0" xfId="1" applyNumberFormat="1" applyFont="1" applyFill="1" applyBorder="1" applyAlignment="1">
      <alignment horizontal="left"/>
    </xf>
    <xf numFmtId="165" fontId="33" fillId="7" borderId="0" xfId="1" applyNumberFormat="1" applyFont="1" applyFill="1" applyBorder="1" applyAlignment="1">
      <alignment horizontal="left" wrapText="1"/>
    </xf>
    <xf numFmtId="165" fontId="33" fillId="7" borderId="0" xfId="1" applyNumberFormat="1" applyFont="1" applyFill="1" applyAlignment="1">
      <alignment horizontal="center" wrapText="1"/>
    </xf>
    <xf numFmtId="0" fontId="33" fillId="7" borderId="0" xfId="0" applyFont="1" applyFill="1" applyAlignment="1">
      <alignment horizontal="center" wrapText="1"/>
    </xf>
    <xf numFmtId="165" fontId="31" fillId="0" borderId="0" xfId="1" applyNumberFormat="1" applyFont="1" applyAlignment="1">
      <alignment horizontal="left" vertical="top" wrapText="1"/>
    </xf>
    <xf numFmtId="165" fontId="30" fillId="0" borderId="0" xfId="1" applyNumberFormat="1" applyFont="1" applyBorder="1" applyAlignment="1">
      <alignment horizontal="left" wrapText="1"/>
    </xf>
    <xf numFmtId="165" fontId="30" fillId="0" borderId="0" xfId="1" applyNumberFormat="1" applyFont="1" applyBorder="1" applyAlignment="1">
      <alignment horizontal="left"/>
    </xf>
    <xf numFmtId="165" fontId="30" fillId="0" borderId="0" xfId="1" applyNumberFormat="1" applyFont="1" applyAlignment="1">
      <alignment horizontal="left" vertical="top"/>
    </xf>
    <xf numFmtId="0" fontId="34" fillId="8" borderId="10" xfId="0" applyFont="1" applyFill="1" applyBorder="1" applyAlignment="1">
      <alignment vertical="top"/>
    </xf>
    <xf numFmtId="0" fontId="34" fillId="8" borderId="4" xfId="0" applyFont="1" applyFill="1" applyBorder="1" applyAlignment="1">
      <alignment vertical="top"/>
    </xf>
    <xf numFmtId="165" fontId="34" fillId="8" borderId="4" xfId="1" applyNumberFormat="1" applyFont="1" applyFill="1" applyBorder="1" applyAlignment="1">
      <alignment horizontal="right" vertical="top"/>
    </xf>
    <xf numFmtId="165" fontId="34" fillId="8" borderId="4" xfId="1" applyNumberFormat="1" applyFont="1" applyFill="1" applyBorder="1" applyAlignment="1">
      <alignment horizontal="right"/>
    </xf>
    <xf numFmtId="165" fontId="30" fillId="8" borderId="4" xfId="1" applyNumberFormat="1" applyFont="1" applyFill="1" applyBorder="1" applyAlignment="1">
      <alignment horizontal="left" vertical="top"/>
    </xf>
    <xf numFmtId="165" fontId="30" fillId="8" borderId="4" xfId="1" applyNumberFormat="1" applyFont="1" applyFill="1" applyBorder="1" applyAlignment="1">
      <alignment horizontal="right" shrinkToFit="1"/>
    </xf>
    <xf numFmtId="165" fontId="30" fillId="8" borderId="4" xfId="1" applyNumberFormat="1" applyFont="1" applyFill="1" applyBorder="1" applyAlignment="1">
      <alignment horizontal="right"/>
    </xf>
    <xf numFmtId="165" fontId="35" fillId="8" borderId="4" xfId="1" applyNumberFormat="1" applyFont="1" applyFill="1" applyBorder="1" applyAlignment="1">
      <alignment horizontal="right"/>
    </xf>
    <xf numFmtId="165" fontId="30" fillId="8" borderId="11" xfId="1" applyNumberFormat="1" applyFont="1" applyFill="1" applyBorder="1" applyAlignment="1">
      <alignment horizontal="left" vertical="top"/>
    </xf>
    <xf numFmtId="0" fontId="34" fillId="8" borderId="5" xfId="0" applyFont="1" applyFill="1" applyBorder="1" applyAlignment="1">
      <alignment vertical="top"/>
    </xf>
    <xf numFmtId="0" fontId="34" fillId="8" borderId="0" xfId="0" applyFont="1" applyFill="1" applyAlignment="1">
      <alignment vertical="top"/>
    </xf>
    <xf numFmtId="165" fontId="34" fillId="8" borderId="0" xfId="1" applyNumberFormat="1" applyFont="1" applyFill="1" applyBorder="1" applyAlignment="1">
      <alignment horizontal="right" vertical="top"/>
    </xf>
    <xf numFmtId="165" fontId="34" fillId="8" borderId="0" xfId="1" applyNumberFormat="1" applyFont="1" applyFill="1" applyBorder="1" applyAlignment="1">
      <alignment horizontal="right"/>
    </xf>
    <xf numFmtId="165" fontId="30" fillId="8" borderId="0" xfId="1" applyNumberFormat="1" applyFont="1" applyFill="1" applyBorder="1" applyAlignment="1">
      <alignment horizontal="left" vertical="top"/>
    </xf>
    <xf numFmtId="165" fontId="30" fillId="8" borderId="0" xfId="1" applyNumberFormat="1" applyFont="1" applyFill="1" applyBorder="1" applyAlignment="1">
      <alignment horizontal="right" shrinkToFit="1"/>
    </xf>
    <xf numFmtId="165" fontId="30" fillId="8" borderId="0" xfId="1" applyNumberFormat="1" applyFont="1" applyFill="1" applyBorder="1" applyAlignment="1">
      <alignment horizontal="right"/>
    </xf>
    <xf numFmtId="165" fontId="35" fillId="8" borderId="0" xfId="1" applyNumberFormat="1" applyFont="1" applyFill="1" applyBorder="1" applyAlignment="1">
      <alignment horizontal="right"/>
    </xf>
    <xf numFmtId="165" fontId="30" fillId="8" borderId="6" xfId="1" applyNumberFormat="1" applyFont="1" applyFill="1" applyBorder="1" applyAlignment="1">
      <alignment horizontal="left" vertical="top"/>
    </xf>
    <xf numFmtId="165" fontId="34" fillId="8" borderId="5" xfId="1" applyNumberFormat="1" applyFont="1" applyFill="1" applyBorder="1" applyAlignment="1">
      <alignment horizontal="left" indent="1"/>
    </xf>
    <xf numFmtId="165" fontId="34" fillId="8" borderId="0" xfId="1" applyNumberFormat="1" applyFont="1" applyFill="1" applyBorder="1" applyAlignment="1">
      <alignment horizontal="left" indent="1"/>
    </xf>
    <xf numFmtId="165" fontId="30" fillId="8" borderId="12" xfId="1" applyNumberFormat="1" applyFont="1" applyFill="1" applyBorder="1" applyAlignment="1">
      <alignment horizontal="left" vertical="top"/>
    </xf>
    <xf numFmtId="165" fontId="30" fillId="8" borderId="22" xfId="1" applyNumberFormat="1" applyFont="1" applyFill="1" applyBorder="1" applyAlignment="1">
      <alignment horizontal="left" vertical="top"/>
    </xf>
    <xf numFmtId="165" fontId="34" fillId="8" borderId="7" xfId="1" applyNumberFormat="1" applyFont="1" applyFill="1" applyBorder="1" applyAlignment="1">
      <alignment horizontal="left" indent="1"/>
    </xf>
    <xf numFmtId="165" fontId="34" fillId="8" borderId="8" xfId="1" applyNumberFormat="1" applyFont="1" applyFill="1" applyBorder="1" applyAlignment="1">
      <alignment horizontal="left" indent="1"/>
    </xf>
    <xf numFmtId="165" fontId="30" fillId="8" borderId="8" xfId="1" applyNumberFormat="1" applyFont="1" applyFill="1" applyBorder="1" applyAlignment="1">
      <alignment horizontal="left" vertical="top"/>
    </xf>
    <xf numFmtId="165" fontId="30" fillId="8" borderId="9" xfId="1" applyNumberFormat="1" applyFont="1" applyFill="1" applyBorder="1" applyAlignment="1">
      <alignment horizontal="left" vertical="top"/>
    </xf>
    <xf numFmtId="165" fontId="30" fillId="0" borderId="10" xfId="1" applyNumberFormat="1" applyFont="1" applyBorder="1" applyAlignment="1">
      <alignment horizontal="left"/>
    </xf>
    <xf numFmtId="0" fontId="34" fillId="0" borderId="4" xfId="0" applyFont="1" applyBorder="1" applyAlignment="1">
      <alignment vertical="top"/>
    </xf>
    <xf numFmtId="165" fontId="30" fillId="0" borderId="4" xfId="1" applyNumberFormat="1" applyFont="1" applyBorder="1" applyAlignment="1">
      <alignment horizontal="left" vertical="top"/>
    </xf>
    <xf numFmtId="165" fontId="35" fillId="0" borderId="4" xfId="1" applyNumberFormat="1" applyFont="1" applyBorder="1" applyAlignment="1">
      <alignment horizontal="right"/>
    </xf>
    <xf numFmtId="165" fontId="30" fillId="0" borderId="4" xfId="1" applyNumberFormat="1" applyFont="1" applyBorder="1" applyAlignment="1">
      <alignment horizontal="right"/>
    </xf>
    <xf numFmtId="165" fontId="30" fillId="0" borderId="11" xfId="1" applyNumberFormat="1" applyFont="1" applyBorder="1" applyAlignment="1">
      <alignment horizontal="left" vertical="top"/>
    </xf>
    <xf numFmtId="43" fontId="30" fillId="0" borderId="0" xfId="1" applyFont="1" applyAlignment="1">
      <alignment horizontal="left" vertical="top"/>
    </xf>
    <xf numFmtId="165" fontId="35" fillId="0" borderId="5" xfId="1" applyNumberFormat="1" applyFont="1" applyBorder="1" applyAlignment="1">
      <alignment vertical="top"/>
    </xf>
    <xf numFmtId="0" fontId="34" fillId="0" borderId="0" xfId="0" applyFont="1" applyAlignment="1">
      <alignment vertical="top"/>
    </xf>
    <xf numFmtId="165" fontId="30" fillId="0" borderId="0" xfId="1" applyNumberFormat="1" applyFont="1" applyBorder="1" applyAlignment="1">
      <alignment horizontal="left" vertical="top"/>
    </xf>
    <xf numFmtId="165" fontId="35" fillId="0" borderId="0" xfId="1" applyNumberFormat="1" applyFont="1" applyBorder="1" applyAlignment="1">
      <alignment horizontal="right"/>
    </xf>
    <xf numFmtId="165" fontId="30" fillId="0" borderId="6" xfId="1" applyNumberFormat="1" applyFont="1" applyBorder="1" applyAlignment="1">
      <alignment horizontal="left" vertical="top"/>
    </xf>
    <xf numFmtId="0" fontId="35" fillId="0" borderId="5" xfId="0" applyFont="1" applyBorder="1" applyAlignment="1">
      <alignment vertical="center"/>
    </xf>
    <xf numFmtId="0" fontId="35" fillId="0" borderId="0" xfId="0" applyFont="1" applyAlignment="1">
      <alignment vertical="center"/>
    </xf>
    <xf numFmtId="165" fontId="30" fillId="0" borderId="12" xfId="1" applyNumberFormat="1" applyFont="1" applyBorder="1" applyAlignment="1">
      <alignment horizontal="left" vertical="top"/>
    </xf>
    <xf numFmtId="165" fontId="30" fillId="0" borderId="22" xfId="1" applyNumberFormat="1" applyFont="1" applyBorder="1" applyAlignment="1">
      <alignment horizontal="left" vertical="top"/>
    </xf>
    <xf numFmtId="0" fontId="35" fillId="0" borderId="7" xfId="0" applyFont="1" applyBorder="1" applyAlignment="1">
      <alignment vertical="center"/>
    </xf>
    <xf numFmtId="0" fontId="35" fillId="0" borderId="8" xfId="0" applyFont="1" applyBorder="1" applyAlignment="1">
      <alignment vertical="center"/>
    </xf>
    <xf numFmtId="165" fontId="30" fillId="0" borderId="8" xfId="1" applyNumberFormat="1" applyFont="1" applyBorder="1" applyAlignment="1">
      <alignment horizontal="left" vertical="top"/>
    </xf>
    <xf numFmtId="165" fontId="30" fillId="0" borderId="9" xfId="1" applyNumberFormat="1" applyFont="1" applyBorder="1" applyAlignment="1">
      <alignment horizontal="left" vertical="top"/>
    </xf>
    <xf numFmtId="165" fontId="30" fillId="0" borderId="0" xfId="1" applyNumberFormat="1" applyFont="1" applyBorder="1" applyAlignment="1">
      <alignment horizontal="right"/>
    </xf>
    <xf numFmtId="165" fontId="30" fillId="0" borderId="0" xfId="0" applyNumberFormat="1" applyFont="1" applyAlignment="1">
      <alignment horizontal="left" vertical="top"/>
    </xf>
    <xf numFmtId="165" fontId="32" fillId="9" borderId="0" xfId="1" applyNumberFormat="1" applyFont="1" applyFill="1" applyBorder="1" applyAlignment="1">
      <alignment horizontal="left"/>
    </xf>
    <xf numFmtId="165" fontId="33" fillId="9" borderId="0" xfId="1" applyNumberFormat="1" applyFont="1" applyFill="1" applyBorder="1" applyAlignment="1">
      <alignment horizontal="left" wrapText="1"/>
    </xf>
    <xf numFmtId="165" fontId="34" fillId="0" borderId="4" xfId="1" applyNumberFormat="1" applyFont="1" applyBorder="1" applyAlignment="1">
      <alignment horizontal="right"/>
    </xf>
    <xf numFmtId="165" fontId="34" fillId="0" borderId="0" xfId="1" applyNumberFormat="1" applyFont="1" applyBorder="1" applyAlignment="1">
      <alignment vertical="top"/>
    </xf>
    <xf numFmtId="165" fontId="35" fillId="0" borderId="0" xfId="1" applyNumberFormat="1" applyFont="1" applyBorder="1" applyAlignment="1">
      <alignment vertical="top"/>
    </xf>
    <xf numFmtId="0" fontId="35" fillId="10" borderId="0" xfId="0" applyFont="1" applyFill="1" applyAlignment="1">
      <alignment vertical="center"/>
    </xf>
    <xf numFmtId="165" fontId="30" fillId="10" borderId="0" xfId="1" applyNumberFormat="1" applyFont="1" applyFill="1" applyAlignment="1">
      <alignment horizontal="left" vertical="top"/>
    </xf>
    <xf numFmtId="0" fontId="34" fillId="10" borderId="0" xfId="0" applyFont="1" applyFill="1" applyAlignment="1">
      <alignment vertical="top"/>
    </xf>
    <xf numFmtId="172" fontId="30" fillId="10" borderId="0" xfId="1" applyNumberFormat="1" applyFont="1" applyFill="1" applyAlignment="1">
      <alignment horizontal="left" vertical="top"/>
    </xf>
    <xf numFmtId="172" fontId="30" fillId="0" borderId="0" xfId="1" applyNumberFormat="1" applyFont="1" applyAlignment="1">
      <alignment horizontal="left" vertical="top"/>
    </xf>
    <xf numFmtId="0" fontId="32" fillId="11" borderId="0" xfId="0" applyFont="1" applyFill="1" applyAlignment="1">
      <alignment horizontal="left"/>
    </xf>
    <xf numFmtId="0" fontId="33" fillId="11" borderId="0" xfId="0" applyFont="1" applyFill="1" applyAlignment="1">
      <alignment horizontal="left" wrapText="1"/>
    </xf>
    <xf numFmtId="0" fontId="30" fillId="0" borderId="0" xfId="0" applyFont="1" applyAlignment="1">
      <alignment horizontal="left" wrapText="1"/>
    </xf>
    <xf numFmtId="44" fontId="30" fillId="0" borderId="4" xfId="2" applyFont="1" applyBorder="1" applyAlignment="1">
      <alignment horizontal="left" vertical="top"/>
    </xf>
    <xf numFmtId="44" fontId="35" fillId="0" borderId="4" xfId="2" applyFont="1" applyBorder="1" applyAlignment="1">
      <alignment horizontal="right"/>
    </xf>
    <xf numFmtId="44" fontId="30" fillId="0" borderId="4" xfId="2" applyFont="1" applyBorder="1" applyAlignment="1">
      <alignment horizontal="right"/>
    </xf>
    <xf numFmtId="44" fontId="30" fillId="0" borderId="11" xfId="0" applyNumberFormat="1" applyFont="1" applyBorder="1" applyAlignment="1">
      <alignment horizontal="left" vertical="top"/>
    </xf>
    <xf numFmtId="165" fontId="30" fillId="0" borderId="5" xfId="1" applyNumberFormat="1" applyFont="1" applyBorder="1" applyAlignment="1">
      <alignment horizontal="left"/>
    </xf>
    <xf numFmtId="43" fontId="30" fillId="0" borderId="0" xfId="1" applyFont="1" applyBorder="1" applyAlignment="1">
      <alignment horizontal="left" vertical="top"/>
    </xf>
    <xf numFmtId="43" fontId="35" fillId="0" borderId="0" xfId="1" applyFont="1" applyBorder="1" applyAlignment="1">
      <alignment horizontal="right"/>
    </xf>
    <xf numFmtId="43" fontId="30" fillId="0" borderId="0" xfId="1" applyFont="1" applyBorder="1" applyAlignment="1">
      <alignment horizontal="right"/>
    </xf>
    <xf numFmtId="43" fontId="30" fillId="0" borderId="6" xfId="0" applyNumberFormat="1" applyFont="1" applyBorder="1" applyAlignment="1">
      <alignment horizontal="left" vertical="top"/>
    </xf>
    <xf numFmtId="43" fontId="34" fillId="0" borderId="0" xfId="1" applyFont="1" applyBorder="1" applyAlignment="1">
      <alignment horizontal="right"/>
    </xf>
    <xf numFmtId="43" fontId="30" fillId="0" borderId="0" xfId="0" applyNumberFormat="1" applyFont="1" applyAlignment="1">
      <alignment horizontal="left" vertical="top"/>
    </xf>
    <xf numFmtId="0" fontId="30" fillId="0" borderId="6" xfId="0" applyFont="1" applyBorder="1" applyAlignment="1">
      <alignment horizontal="left" vertical="top"/>
    </xf>
    <xf numFmtId="43" fontId="30" fillId="0" borderId="12" xfId="1" applyFont="1" applyBorder="1" applyAlignment="1">
      <alignment horizontal="right"/>
    </xf>
    <xf numFmtId="43" fontId="30" fillId="0" borderId="22" xfId="0" applyNumberFormat="1" applyFont="1" applyBorder="1" applyAlignment="1">
      <alignment horizontal="left" vertical="top"/>
    </xf>
    <xf numFmtId="165" fontId="30" fillId="0" borderId="7" xfId="1" applyNumberFormat="1" applyFont="1" applyBorder="1" applyAlignment="1">
      <alignment horizontal="left"/>
    </xf>
    <xf numFmtId="0" fontId="34" fillId="0" borderId="8" xfId="0" applyFont="1" applyBorder="1" applyAlignment="1">
      <alignment vertical="top"/>
    </xf>
    <xf numFmtId="43" fontId="30" fillId="0" borderId="8" xfId="1" applyFont="1" applyBorder="1" applyAlignment="1">
      <alignment horizontal="right"/>
    </xf>
    <xf numFmtId="43" fontId="30" fillId="0" borderId="9" xfId="0" applyNumberFormat="1" applyFont="1" applyBorder="1" applyAlignment="1">
      <alignment horizontal="left" vertical="top"/>
    </xf>
    <xf numFmtId="43" fontId="30" fillId="0" borderId="4" xfId="1" applyFont="1" applyBorder="1" applyAlignment="1">
      <alignment horizontal="right"/>
    </xf>
    <xf numFmtId="43" fontId="30" fillId="0" borderId="11" xfId="0" applyNumberFormat="1" applyFont="1" applyBorder="1" applyAlignment="1">
      <alignment horizontal="left" vertical="top"/>
    </xf>
    <xf numFmtId="43" fontId="30" fillId="0" borderId="4" xfId="1" applyFont="1" applyBorder="1" applyAlignment="1">
      <alignment horizontal="left" vertical="top"/>
    </xf>
    <xf numFmtId="0" fontId="34" fillId="0" borderId="5" xfId="0" applyFont="1" applyBorder="1" applyAlignment="1">
      <alignment vertical="top"/>
    </xf>
    <xf numFmtId="0" fontId="34" fillId="0" borderId="7" xfId="0" applyFont="1" applyBorder="1" applyAlignment="1">
      <alignment vertical="top"/>
    </xf>
    <xf numFmtId="0" fontId="33" fillId="11" borderId="0" xfId="0" applyFont="1" applyFill="1" applyAlignment="1">
      <alignment horizontal="center" wrapText="1"/>
    </xf>
    <xf numFmtId="0" fontId="35" fillId="0" borderId="0" xfId="0" quotePrefix="1" applyFont="1" applyAlignment="1">
      <alignment wrapText="1"/>
    </xf>
    <xf numFmtId="0" fontId="35" fillId="0" borderId="0" xfId="0" applyFont="1" applyAlignment="1">
      <alignment wrapText="1"/>
    </xf>
    <xf numFmtId="165" fontId="30" fillId="0" borderId="4" xfId="0" applyNumberFormat="1" applyFont="1" applyBorder="1" applyAlignment="1">
      <alignment horizontal="left" vertical="top"/>
    </xf>
    <xf numFmtId="165" fontId="30" fillId="0" borderId="4" xfId="0" applyNumberFormat="1" applyFont="1" applyBorder="1" applyAlignment="1">
      <alignment horizontal="right"/>
    </xf>
    <xf numFmtId="165" fontId="30" fillId="0" borderId="11" xfId="0" applyNumberFormat="1" applyFont="1" applyBorder="1" applyAlignment="1">
      <alignment horizontal="left" vertical="top"/>
    </xf>
    <xf numFmtId="165" fontId="30" fillId="0" borderId="6" xfId="0" applyNumberFormat="1" applyFont="1" applyBorder="1" applyAlignment="1">
      <alignment horizontal="left" vertical="top"/>
    </xf>
    <xf numFmtId="165" fontId="36" fillId="0" borderId="0" xfId="1" applyNumberFormat="1" applyFont="1" applyBorder="1" applyAlignment="1">
      <alignment horizontal="right"/>
    </xf>
    <xf numFmtId="165" fontId="30" fillId="0" borderId="12" xfId="1" applyNumberFormat="1" applyFont="1" applyBorder="1" applyAlignment="1">
      <alignment horizontal="right"/>
    </xf>
    <xf numFmtId="165" fontId="30" fillId="0" borderId="22" xfId="0" applyNumberFormat="1" applyFont="1" applyBorder="1" applyAlignment="1">
      <alignment horizontal="left" vertical="top"/>
    </xf>
    <xf numFmtId="165" fontId="30" fillId="0" borderId="8" xfId="1" applyNumberFormat="1" applyFont="1" applyBorder="1" applyAlignment="1">
      <alignment horizontal="right"/>
    </xf>
    <xf numFmtId="165" fontId="30" fillId="0" borderId="9" xfId="0" applyNumberFormat="1" applyFont="1" applyBorder="1" applyAlignment="1">
      <alignment horizontal="left" vertical="top"/>
    </xf>
    <xf numFmtId="165" fontId="30" fillId="0" borderId="12" xfId="0" applyNumberFormat="1" applyFont="1" applyBorder="1" applyAlignment="1">
      <alignment horizontal="left" vertical="top"/>
    </xf>
    <xf numFmtId="165" fontId="30" fillId="0" borderId="8" xfId="0" applyNumberFormat="1" applyFont="1" applyBorder="1" applyAlignment="1">
      <alignment horizontal="left" vertical="top"/>
    </xf>
    <xf numFmtId="165" fontId="30" fillId="10" borderId="0" xfId="1" applyNumberFormat="1" applyFont="1" applyFill="1" applyBorder="1" applyAlignment="1">
      <alignment horizontal="right"/>
    </xf>
    <xf numFmtId="165" fontId="30" fillId="10" borderId="0" xfId="0" applyNumberFormat="1" applyFont="1" applyFill="1" applyAlignment="1">
      <alignment horizontal="left" vertical="top"/>
    </xf>
    <xf numFmtId="43" fontId="30" fillId="10" borderId="0" xfId="1" applyFont="1" applyFill="1" applyBorder="1" applyAlignment="1">
      <alignment horizontal="right"/>
    </xf>
    <xf numFmtId="0" fontId="32" fillId="12" borderId="0" xfId="0" applyFont="1" applyFill="1" applyAlignment="1">
      <alignment horizontal="left"/>
    </xf>
    <xf numFmtId="0" fontId="33" fillId="12" borderId="0" xfId="0" applyFont="1" applyFill="1" applyAlignment="1">
      <alignment horizontal="center" wrapText="1"/>
    </xf>
    <xf numFmtId="165" fontId="30" fillId="0" borderId="10" xfId="1" applyNumberFormat="1" applyFont="1" applyBorder="1" applyAlignment="1">
      <alignment horizontal="left" vertical="top"/>
    </xf>
    <xf numFmtId="0" fontId="35" fillId="0" borderId="4" xfId="0" applyFont="1" applyBorder="1" applyAlignment="1">
      <alignment vertical="top"/>
    </xf>
    <xf numFmtId="165" fontId="30" fillId="0" borderId="7" xfId="1" applyNumberFormat="1" applyFont="1" applyBorder="1" applyAlignment="1">
      <alignment horizontal="left" vertical="top"/>
    </xf>
    <xf numFmtId="0" fontId="30" fillId="0" borderId="8" xfId="0" applyFont="1" applyBorder="1" applyAlignment="1">
      <alignment horizontal="left" vertical="top"/>
    </xf>
    <xf numFmtId="165" fontId="35" fillId="0" borderId="8" xfId="1" applyNumberFormat="1" applyFont="1" applyBorder="1" applyAlignment="1">
      <alignment horizontal="right"/>
    </xf>
    <xf numFmtId="14" fontId="30" fillId="0" borderId="0" xfId="0" applyNumberFormat="1" applyFont="1" applyAlignment="1">
      <alignment horizontal="right" vertical="top"/>
    </xf>
    <xf numFmtId="14" fontId="35" fillId="0" borderId="0" xfId="0" applyNumberFormat="1" applyFont="1" applyAlignment="1">
      <alignment horizontal="right"/>
    </xf>
    <xf numFmtId="14" fontId="35" fillId="0" borderId="0" xfId="0" applyNumberFormat="1" applyFont="1" applyAlignment="1">
      <alignment horizontal="right" vertical="center"/>
    </xf>
    <xf numFmtId="17" fontId="25" fillId="0" borderId="0" xfId="0" applyNumberFormat="1" applyFont="1" applyAlignment="1">
      <alignment horizontal="left" vertical="top"/>
    </xf>
    <xf numFmtId="165" fontId="1" fillId="0" borderId="0" xfId="1" applyNumberFormat="1" applyFont="1" applyAlignment="1">
      <alignment horizontal="left" vertical="top"/>
    </xf>
    <xf numFmtId="165" fontId="1" fillId="0" borderId="1" xfId="1" applyNumberFormat="1" applyFont="1" applyBorder="1" applyAlignment="1">
      <alignment horizontal="left" vertical="top"/>
    </xf>
    <xf numFmtId="0" fontId="1" fillId="0" borderId="0" xfId="0" applyFont="1" applyAlignment="1">
      <alignment horizontal="left" vertical="top"/>
    </xf>
    <xf numFmtId="44" fontId="1" fillId="0" borderId="1" xfId="2" applyFont="1" applyBorder="1" applyAlignment="1">
      <alignment horizontal="left" vertical="top"/>
    </xf>
    <xf numFmtId="164" fontId="26" fillId="0" borderId="3" xfId="2" applyNumberFormat="1" applyFont="1" applyBorder="1" applyAlignment="1">
      <alignment horizontal="left"/>
    </xf>
    <xf numFmtId="0" fontId="30" fillId="0" borderId="1" xfId="0" applyFont="1" applyBorder="1" applyAlignment="1">
      <alignment horizontal="center" wrapText="1"/>
    </xf>
    <xf numFmtId="43" fontId="0" fillId="0" borderId="0" xfId="1" applyFont="1" applyBorder="1" applyAlignment="1">
      <alignment horizontal="center" wrapText="1"/>
    </xf>
    <xf numFmtId="43" fontId="0" fillId="0" borderId="0" xfId="1" applyFont="1" applyBorder="1" applyAlignment="1">
      <alignment horizontal="left" vertical="top"/>
    </xf>
    <xf numFmtId="165" fontId="0" fillId="0" borderId="0" xfId="1" applyNumberFormat="1" applyFont="1" applyBorder="1" applyAlignment="1">
      <alignment horizontal="left" vertical="top"/>
    </xf>
    <xf numFmtId="9" fontId="0" fillId="0" borderId="1" xfId="4" applyFont="1" applyBorder="1"/>
    <xf numFmtId="164" fontId="24" fillId="0" borderId="0" xfId="2" applyNumberFormat="1" applyFont="1" applyBorder="1" applyAlignment="1">
      <alignment vertical="top"/>
    </xf>
    <xf numFmtId="165" fontId="24" fillId="0" borderId="0" xfId="1" applyNumberFormat="1" applyFont="1" applyBorder="1" applyAlignment="1">
      <alignment vertical="top"/>
    </xf>
    <xf numFmtId="165" fontId="1" fillId="0" borderId="0" xfId="1" applyNumberFormat="1" applyFont="1" applyFill="1" applyBorder="1"/>
    <xf numFmtId="43" fontId="0" fillId="0" borderId="0" xfId="1" applyFont="1" applyFill="1" applyBorder="1"/>
    <xf numFmtId="165" fontId="0" fillId="0" borderId="0" xfId="1" applyNumberFormat="1" applyFont="1" applyBorder="1"/>
    <xf numFmtId="43" fontId="0" fillId="0" borderId="0" xfId="1" applyFont="1" applyAlignment="1">
      <alignment horizontal="left" vertical="top"/>
    </xf>
    <xf numFmtId="44" fontId="0" fillId="0" borderId="0" xfId="2" applyFont="1" applyAlignment="1">
      <alignment horizontal="left" vertical="top"/>
    </xf>
    <xf numFmtId="0" fontId="28" fillId="0" borderId="1" xfId="0" applyFont="1" applyBorder="1" applyAlignment="1">
      <alignment horizontal="center"/>
    </xf>
    <xf numFmtId="43" fontId="37" fillId="0" borderId="0" xfId="1" applyFont="1" applyFill="1" applyAlignment="1">
      <alignment vertical="top"/>
    </xf>
    <xf numFmtId="2" fontId="34" fillId="0" borderId="0" xfId="0" applyNumberFormat="1" applyFont="1" applyAlignment="1">
      <alignment vertical="top"/>
    </xf>
    <xf numFmtId="173" fontId="34" fillId="0" borderId="0" xfId="0" applyNumberFormat="1" applyFont="1" applyAlignment="1">
      <alignment vertical="top"/>
    </xf>
    <xf numFmtId="0" fontId="34" fillId="0" borderId="0" xfId="0" applyFont="1"/>
    <xf numFmtId="43" fontId="34" fillId="0" borderId="0" xfId="1" applyFont="1" applyAlignment="1">
      <alignment vertical="top"/>
    </xf>
    <xf numFmtId="43" fontId="34" fillId="0" borderId="0" xfId="1" applyFont="1"/>
    <xf numFmtId="2" fontId="33" fillId="7" borderId="0" xfId="0" applyNumberFormat="1" applyFont="1" applyFill="1" applyAlignment="1">
      <alignment vertical="top"/>
    </xf>
    <xf numFmtId="0" fontId="33" fillId="7" borderId="0" xfId="0" applyFont="1" applyFill="1" applyAlignment="1">
      <alignment vertical="top"/>
    </xf>
    <xf numFmtId="43" fontId="33" fillId="7" borderId="0" xfId="1" applyFont="1" applyFill="1" applyAlignment="1">
      <alignment horizontal="center" vertical="top"/>
    </xf>
    <xf numFmtId="0" fontId="0" fillId="0" borderId="16" xfId="0" applyBorder="1"/>
    <xf numFmtId="0" fontId="0" fillId="0" borderId="17" xfId="0" applyBorder="1"/>
    <xf numFmtId="0" fontId="0" fillId="0" borderId="18" xfId="0" applyBorder="1"/>
    <xf numFmtId="43" fontId="0" fillId="0" borderId="0" xfId="1" applyFont="1" applyBorder="1"/>
    <xf numFmtId="43" fontId="0" fillId="0" borderId="17" xfId="0" applyNumberFormat="1" applyBorder="1"/>
    <xf numFmtId="0" fontId="0" fillId="0" borderId="12" xfId="0" applyBorder="1"/>
    <xf numFmtId="43" fontId="0" fillId="0" borderId="24" xfId="0" applyNumberFormat="1" applyBorder="1"/>
    <xf numFmtId="43" fontId="0" fillId="0" borderId="19" xfId="0" applyNumberFormat="1" applyBorder="1"/>
    <xf numFmtId="43" fontId="0" fillId="0" borderId="21" xfId="0" applyNumberFormat="1" applyBorder="1"/>
    <xf numFmtId="0" fontId="0" fillId="0" borderId="5" xfId="0" applyBorder="1"/>
    <xf numFmtId="43" fontId="0" fillId="0" borderId="6" xfId="1" applyFont="1" applyBorder="1"/>
    <xf numFmtId="0" fontId="32" fillId="7" borderId="5" xfId="0" applyFont="1" applyFill="1" applyBorder="1"/>
    <xf numFmtId="0" fontId="32" fillId="7" borderId="0" xfId="0" applyFont="1" applyFill="1"/>
    <xf numFmtId="43" fontId="32" fillId="7" borderId="6" xfId="1" applyFont="1" applyFill="1" applyBorder="1"/>
    <xf numFmtId="0" fontId="0" fillId="0" borderId="25" xfId="0" applyBorder="1"/>
    <xf numFmtId="43" fontId="0" fillId="0" borderId="26" xfId="1" applyFont="1" applyBorder="1"/>
    <xf numFmtId="0" fontId="0" fillId="0" borderId="23" xfId="0" applyBorder="1"/>
    <xf numFmtId="43" fontId="0" fillId="0" borderId="15" xfId="1" applyFont="1" applyBorder="1"/>
    <xf numFmtId="0" fontId="0" fillId="0" borderId="27" xfId="0" applyBorder="1"/>
    <xf numFmtId="43" fontId="0" fillId="0" borderId="22" xfId="1" applyFont="1" applyBorder="1"/>
    <xf numFmtId="43" fontId="0" fillId="0" borderId="9" xfId="1" applyFont="1" applyBorder="1"/>
    <xf numFmtId="165" fontId="0" fillId="0" borderId="6" xfId="1" applyNumberFormat="1" applyFont="1" applyBorder="1"/>
    <xf numFmtId="165" fontId="0" fillId="0" borderId="26" xfId="1" applyNumberFormat="1" applyFont="1" applyBorder="1"/>
    <xf numFmtId="165" fontId="0" fillId="0" borderId="15" xfId="1" applyNumberFormat="1" applyFont="1" applyBorder="1"/>
    <xf numFmtId="165" fontId="0" fillId="0" borderId="22" xfId="1" applyNumberFormat="1" applyFont="1" applyBorder="1"/>
    <xf numFmtId="0" fontId="1" fillId="0" borderId="25" xfId="0" applyFont="1" applyBorder="1"/>
    <xf numFmtId="165" fontId="0" fillId="0" borderId="9" xfId="1" applyNumberFormat="1" applyFont="1" applyBorder="1"/>
    <xf numFmtId="43" fontId="0" fillId="0" borderId="0" xfId="0" applyNumberFormat="1"/>
    <xf numFmtId="165" fontId="1" fillId="0" borderId="1" xfId="1" applyNumberFormat="1" applyFont="1" applyFill="1" applyBorder="1"/>
    <xf numFmtId="165" fontId="1" fillId="0" borderId="1" xfId="0" applyNumberFormat="1" applyFont="1" applyBorder="1"/>
    <xf numFmtId="165" fontId="34" fillId="0" borderId="0" xfId="0" applyNumberFormat="1" applyFont="1" applyAlignment="1">
      <alignment vertical="top"/>
    </xf>
    <xf numFmtId="44" fontId="22" fillId="0" borderId="0" xfId="0" applyNumberFormat="1" applyFont="1"/>
    <xf numFmtId="165" fontId="22" fillId="0" borderId="0" xfId="0" applyNumberFormat="1" applyFont="1"/>
    <xf numFmtId="43" fontId="22" fillId="0" borderId="0" xfId="0" applyNumberFormat="1" applyFont="1"/>
    <xf numFmtId="0" fontId="22" fillId="0" borderId="0" xfId="0" applyFont="1" applyAlignment="1">
      <alignment vertical="top"/>
    </xf>
    <xf numFmtId="43" fontId="22" fillId="0" borderId="0" xfId="0" applyNumberFormat="1" applyFont="1" applyAlignment="1">
      <alignment vertical="top"/>
    </xf>
    <xf numFmtId="165" fontId="0" fillId="0" borderId="1" xfId="1" applyNumberFormat="1" applyFont="1" applyFill="1" applyBorder="1"/>
    <xf numFmtId="165" fontId="38" fillId="0" borderId="0" xfId="1" applyNumberFormat="1" applyFont="1" applyFill="1" applyBorder="1"/>
    <xf numFmtId="165" fontId="1" fillId="0" borderId="0" xfId="1" applyNumberFormat="1" applyFont="1" applyFill="1" applyBorder="1" applyAlignment="1">
      <alignment horizontal="center"/>
    </xf>
    <xf numFmtId="164" fontId="0" fillId="0" borderId="0" xfId="2" applyNumberFormat="1" applyFont="1" applyFill="1" applyBorder="1"/>
    <xf numFmtId="165" fontId="2" fillId="0" borderId="0" xfId="1" applyNumberFormat="1" applyFont="1"/>
    <xf numFmtId="164" fontId="1" fillId="0" borderId="0" xfId="2" applyNumberFormat="1" applyFont="1" applyAlignment="1">
      <alignment horizontal="center"/>
    </xf>
    <xf numFmtId="164" fontId="2" fillId="0" borderId="3" xfId="2" applyNumberFormat="1" applyFont="1" applyBorder="1" applyAlignment="1">
      <alignment horizontal="center"/>
    </xf>
    <xf numFmtId="167" fontId="0" fillId="0" borderId="1" xfId="4" applyNumberFormat="1" applyFont="1" applyBorder="1"/>
    <xf numFmtId="165" fontId="1" fillId="0" borderId="1" xfId="1" applyNumberFormat="1" applyFont="1" applyBorder="1"/>
    <xf numFmtId="164" fontId="2" fillId="0" borderId="8" xfId="2" applyNumberFormat="1" applyFont="1" applyBorder="1" applyAlignment="1">
      <alignment horizontal="right"/>
    </xf>
    <xf numFmtId="165" fontId="0" fillId="13" borderId="0" xfId="1" applyNumberFormat="1" applyFont="1" applyFill="1"/>
    <xf numFmtId="0" fontId="0" fillId="13" borderId="0" xfId="0" applyFill="1"/>
    <xf numFmtId="0" fontId="0" fillId="13" borderId="5" xfId="0" applyFill="1" applyBorder="1"/>
    <xf numFmtId="165" fontId="0" fillId="13" borderId="6" xfId="1" applyNumberFormat="1" applyFont="1" applyFill="1" applyBorder="1"/>
    <xf numFmtId="165" fontId="0" fillId="13" borderId="1" xfId="1" applyNumberFormat="1" applyFont="1" applyFill="1" applyBorder="1"/>
    <xf numFmtId="0" fontId="1" fillId="13" borderId="5" xfId="0" applyFont="1" applyFill="1" applyBorder="1"/>
    <xf numFmtId="164" fontId="0" fillId="13" borderId="0" xfId="2" applyNumberFormat="1" applyFont="1" applyFill="1"/>
    <xf numFmtId="165" fontId="1" fillId="0" borderId="0" xfId="1" applyNumberFormat="1" applyFont="1" applyFill="1" applyAlignment="1">
      <alignment horizontal="left"/>
    </xf>
    <xf numFmtId="0" fontId="22" fillId="0" borderId="0" xfId="7" applyFont="1" applyAlignment="1">
      <alignment wrapText="1"/>
    </xf>
    <xf numFmtId="0" fontId="22" fillId="0" borderId="1" xfId="0" applyFont="1" applyBorder="1"/>
    <xf numFmtId="165" fontId="1" fillId="0" borderId="0" xfId="1" applyNumberFormat="1" applyFont="1" applyBorder="1" applyAlignment="1">
      <alignment horizontal="center"/>
    </xf>
    <xf numFmtId="165" fontId="2" fillId="0" borderId="0" xfId="1" applyNumberFormat="1" applyFont="1" applyBorder="1" applyAlignment="1">
      <alignment horizontal="center"/>
    </xf>
    <xf numFmtId="165" fontId="2" fillId="0" borderId="0" xfId="1" applyNumberFormat="1" applyFont="1" applyAlignment="1">
      <alignment horizontal="center"/>
    </xf>
    <xf numFmtId="165" fontId="1" fillId="0" borderId="1" xfId="1" applyNumberFormat="1" applyFont="1" applyBorder="1" applyAlignment="1">
      <alignment horizontal="center"/>
    </xf>
    <xf numFmtId="164" fontId="1" fillId="0" borderId="0" xfId="2" applyNumberFormat="1" applyFont="1"/>
    <xf numFmtId="44" fontId="22" fillId="0" borderId="0" xfId="2" applyFont="1"/>
    <xf numFmtId="43" fontId="0" fillId="0" borderId="1" xfId="1" applyFont="1" applyFill="1" applyBorder="1"/>
    <xf numFmtId="16" fontId="2" fillId="0" borderId="1" xfId="0" quotePrefix="1" applyNumberFormat="1" applyFont="1" applyBorder="1" applyAlignment="1">
      <alignment horizontal="center"/>
    </xf>
    <xf numFmtId="0" fontId="2" fillId="0" borderId="1" xfId="0" quotePrefix="1" applyFont="1" applyBorder="1" applyAlignment="1">
      <alignment horizontal="center"/>
    </xf>
    <xf numFmtId="44" fontId="1" fillId="0" borderId="0" xfId="0" applyNumberFormat="1" applyFont="1"/>
    <xf numFmtId="164" fontId="1" fillId="0" borderId="0" xfId="2" applyNumberFormat="1" applyFont="1" applyBorder="1" applyAlignment="1">
      <alignment horizontal="center" shrinkToFit="1"/>
    </xf>
    <xf numFmtId="0" fontId="2" fillId="0" borderId="0" xfId="0" applyFont="1" applyAlignment="1">
      <alignment shrinkToFit="1"/>
    </xf>
    <xf numFmtId="0" fontId="34" fillId="0" borderId="1" xfId="0" applyFont="1" applyBorder="1" applyAlignment="1">
      <alignment horizontal="center" wrapText="1"/>
    </xf>
    <xf numFmtId="0" fontId="0" fillId="0" borderId="0" xfId="0" applyAlignment="1">
      <alignment horizontal="center" wrapText="1"/>
    </xf>
    <xf numFmtId="165" fontId="30" fillId="0" borderId="1" xfId="1" applyNumberFormat="1" applyFont="1" applyBorder="1" applyAlignment="1">
      <alignment horizontal="center" wrapText="1"/>
    </xf>
    <xf numFmtId="0" fontId="34" fillId="0" borderId="0" xfId="0" applyFont="1" applyAlignment="1">
      <alignment horizontal="left" vertical="top"/>
    </xf>
    <xf numFmtId="17" fontId="34" fillId="0" borderId="0" xfId="0" applyNumberFormat="1" applyFont="1" applyAlignment="1">
      <alignment horizontal="left" vertical="top"/>
    </xf>
    <xf numFmtId="165" fontId="0" fillId="0" borderId="1" xfId="1" applyNumberFormat="1" applyFont="1" applyBorder="1" applyAlignment="1">
      <alignment horizontal="left" vertical="top"/>
    </xf>
    <xf numFmtId="44" fontId="0" fillId="0" borderId="1" xfId="2" applyFont="1" applyBorder="1" applyAlignment="1">
      <alignment horizontal="left" vertical="top"/>
    </xf>
    <xf numFmtId="164" fontId="0" fillId="0" borderId="3" xfId="2" applyNumberFormat="1" applyFont="1" applyBorder="1" applyAlignment="1">
      <alignment horizontal="left" vertical="top"/>
    </xf>
    <xf numFmtId="164" fontId="0" fillId="0" borderId="0" xfId="2" applyNumberFormat="1" applyFont="1" applyBorder="1" applyAlignment="1">
      <alignment horizontal="left" vertical="top"/>
    </xf>
    <xf numFmtId="44" fontId="0" fillId="0" borderId="0" xfId="2" applyFont="1"/>
    <xf numFmtId="164" fontId="2" fillId="0" borderId="3" xfId="2" applyNumberFormat="1" applyFont="1" applyBorder="1"/>
    <xf numFmtId="0" fontId="1" fillId="0" borderId="0" xfId="0" applyFont="1" applyAlignment="1">
      <alignment horizontal="left" indent="1"/>
    </xf>
    <xf numFmtId="8" fontId="0" fillId="0" borderId="0" xfId="0" applyNumberFormat="1" applyAlignment="1">
      <alignment horizontal="left"/>
    </xf>
    <xf numFmtId="6" fontId="0" fillId="0" borderId="0" xfId="0" applyNumberFormat="1" applyAlignment="1">
      <alignment horizontal="left"/>
    </xf>
    <xf numFmtId="165" fontId="0" fillId="0" borderId="0" xfId="1" applyNumberFormat="1" applyFont="1" applyAlignment="1">
      <alignment horizontal="left" wrapText="1"/>
    </xf>
    <xf numFmtId="164" fontId="0" fillId="0" borderId="0" xfId="2" applyNumberFormat="1" applyFont="1" applyAlignment="1">
      <alignment horizontal="left" wrapText="1"/>
    </xf>
    <xf numFmtId="165" fontId="0" fillId="0" borderId="1" xfId="1" applyNumberFormat="1" applyFont="1" applyBorder="1" applyAlignment="1">
      <alignment horizontal="left" wrapText="1"/>
    </xf>
    <xf numFmtId="164" fontId="2" fillId="0" borderId="3" xfId="0" applyNumberFormat="1" applyFont="1" applyBorder="1"/>
    <xf numFmtId="164" fontId="2" fillId="0" borderId="0" xfId="0" applyNumberFormat="1" applyFont="1"/>
    <xf numFmtId="14" fontId="0" fillId="0" borderId="0" xfId="0" applyNumberFormat="1"/>
    <xf numFmtId="43" fontId="1" fillId="0" borderId="0" xfId="1" applyFont="1" applyBorder="1"/>
    <xf numFmtId="164" fontId="1" fillId="0" borderId="0" xfId="2" applyNumberFormat="1" applyFont="1" applyAlignment="1">
      <alignment horizontal="right"/>
    </xf>
    <xf numFmtId="165" fontId="1" fillId="0" borderId="1" xfId="1" applyNumberFormat="1" applyFont="1" applyBorder="1" applyAlignment="1">
      <alignment horizontal="right"/>
    </xf>
    <xf numFmtId="164" fontId="2" fillId="0" borderId="3" xfId="2" applyNumberFormat="1" applyFont="1" applyBorder="1" applyAlignment="1">
      <alignment horizontal="right"/>
    </xf>
    <xf numFmtId="43" fontId="0" fillId="0" borderId="1" xfId="1" applyFont="1" applyBorder="1"/>
    <xf numFmtId="175" fontId="0" fillId="0" borderId="0" xfId="0" applyNumberFormat="1"/>
    <xf numFmtId="0" fontId="1" fillId="0" borderId="0" xfId="0" quotePrefix="1" applyFont="1" applyAlignment="1">
      <alignment horizontal="left" indent="1"/>
    </xf>
    <xf numFmtId="0" fontId="23" fillId="0" borderId="1" xfId="0" applyFont="1" applyBorder="1" applyAlignment="1">
      <alignment horizontal="center" shrinkToFit="1"/>
    </xf>
    <xf numFmtId="164" fontId="1" fillId="0" borderId="0" xfId="2" applyNumberFormat="1" applyFont="1" applyBorder="1" applyAlignment="1">
      <alignment horizontal="center"/>
    </xf>
    <xf numFmtId="174" fontId="0" fillId="0" borderId="0" xfId="0" applyNumberFormat="1" applyAlignment="1">
      <alignment shrinkToFit="1"/>
    </xf>
    <xf numFmtId="5" fontId="1" fillId="0" borderId="0" xfId="0" applyNumberFormat="1" applyFont="1"/>
    <xf numFmtId="44" fontId="1" fillId="0" borderId="0" xfId="2" applyFont="1"/>
    <xf numFmtId="167" fontId="1" fillId="0" borderId="0" xfId="4" applyNumberFormat="1" applyFont="1" applyFill="1"/>
    <xf numFmtId="164" fontId="1" fillId="0" borderId="0" xfId="5" applyNumberFormat="1" applyFont="1" applyFill="1"/>
    <xf numFmtId="165" fontId="1" fillId="0" borderId="0" xfId="6" applyNumberFormat="1" applyFont="1" applyFill="1"/>
    <xf numFmtId="165" fontId="1" fillId="0" borderId="2" xfId="6" applyNumberFormat="1" applyFont="1" applyFill="1" applyBorder="1"/>
    <xf numFmtId="164" fontId="1" fillId="0" borderId="3" xfId="5" applyNumberFormat="1" applyFont="1" applyFill="1" applyBorder="1"/>
    <xf numFmtId="168" fontId="1" fillId="0" borderId="0" xfId="5" applyNumberFormat="1" applyFont="1" applyFill="1" applyBorder="1"/>
    <xf numFmtId="164" fontId="1" fillId="0" borderId="0" xfId="5" applyNumberFormat="1" applyFont="1" applyFill="1" applyBorder="1"/>
    <xf numFmtId="165" fontId="1" fillId="0" borderId="0" xfId="6" applyNumberFormat="1" applyFont="1" applyFill="1" applyBorder="1"/>
    <xf numFmtId="164" fontId="1" fillId="0" borderId="13" xfId="5" applyNumberFormat="1" applyFont="1" applyFill="1" applyBorder="1"/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165" fontId="1" fillId="0" borderId="0" xfId="1" applyNumberFormat="1" applyFont="1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quotePrefix="1" applyFont="1" applyAlignment="1">
      <alignment horizontal="center"/>
    </xf>
    <xf numFmtId="0" fontId="1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18" fillId="0" borderId="0" xfId="0" applyFont="1" applyAlignment="1">
      <alignment vertical="top" wrapText="1"/>
    </xf>
    <xf numFmtId="0" fontId="18" fillId="0" borderId="0" xfId="0" applyFont="1" applyAlignment="1">
      <alignment wrapText="1"/>
    </xf>
    <xf numFmtId="0" fontId="2" fillId="0" borderId="0" xfId="0" applyFont="1"/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2" fillId="0" borderId="14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4" fillId="0" borderId="0" xfId="0" applyFont="1" applyAlignment="1">
      <alignment vertical="top" wrapText="1"/>
    </xf>
    <xf numFmtId="165" fontId="1" fillId="0" borderId="10" xfId="1" applyNumberFormat="1" applyFont="1" applyBorder="1" applyAlignment="1">
      <alignment horizontal="center"/>
    </xf>
    <xf numFmtId="165" fontId="1" fillId="0" borderId="11" xfId="1" applyNumberFormat="1" applyFont="1" applyBorder="1" applyAlignment="1">
      <alignment horizontal="center"/>
    </xf>
    <xf numFmtId="165" fontId="1" fillId="0" borderId="5" xfId="1" applyNumberFormat="1" applyFont="1" applyBorder="1" applyAlignment="1">
      <alignment horizontal="center"/>
    </xf>
    <xf numFmtId="165" fontId="1" fillId="0" borderId="0" xfId="1" applyNumberFormat="1" applyFont="1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quotePrefix="1" applyFont="1" applyAlignment="1">
      <alignment horizontal="center"/>
    </xf>
    <xf numFmtId="0" fontId="9" fillId="0" borderId="0" xfId="0" quotePrefix="1" applyFont="1" applyAlignment="1">
      <alignment horizontal="center"/>
    </xf>
    <xf numFmtId="0" fontId="34" fillId="0" borderId="0" xfId="0" applyFont="1" applyAlignment="1">
      <alignment horizontal="center" vertical="top" wrapText="1"/>
    </xf>
    <xf numFmtId="0" fontId="1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left"/>
    </xf>
    <xf numFmtId="0" fontId="18" fillId="0" borderId="0" xfId="0" applyFont="1" applyAlignment="1">
      <alignment vertical="top" wrapText="1"/>
    </xf>
    <xf numFmtId="0" fontId="18" fillId="0" borderId="0" xfId="0" applyFont="1" applyAlignment="1">
      <alignment wrapText="1"/>
    </xf>
    <xf numFmtId="0" fontId="2" fillId="0" borderId="0" xfId="0" applyFont="1"/>
    <xf numFmtId="0" fontId="0" fillId="0" borderId="10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1" xfId="0" applyBorder="1" applyAlignment="1">
      <alignment horizontal="center"/>
    </xf>
  </cellXfs>
  <cellStyles count="8">
    <cellStyle name="Comma" xfId="1" builtinId="3"/>
    <cellStyle name="Comma 2" xfId="6" xr:uid="{60A8B3EE-4682-415E-8BD8-77E79393EBCE}"/>
    <cellStyle name="Currency" xfId="2" builtinId="4"/>
    <cellStyle name="Currency 2" xfId="5" xr:uid="{2F7C1F8A-BD5D-438A-B814-26C8969C2ACA}"/>
    <cellStyle name="Normal" xfId="0" builtinId="0"/>
    <cellStyle name="Normal 2" xfId="3" xr:uid="{00000000-0005-0000-0000-000003000000}"/>
    <cellStyle name="Normal 3" xfId="7" xr:uid="{24F20109-9DE2-4807-BCB8-46F087203F42}"/>
    <cellStyle name="Percent" xfId="4" builtinId="5"/>
  </cellStyles>
  <dxfs count="0"/>
  <tableStyles count="0" defaultTableStyle="TableStyleMedium9" defaultPivotStyle="PivotStyleLight16"/>
  <colors>
    <mruColors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2</xdr:row>
      <xdr:rowOff>19050</xdr:rowOff>
    </xdr:from>
    <xdr:to>
      <xdr:col>2</xdr:col>
      <xdr:colOff>523875</xdr:colOff>
      <xdr:row>9</xdr:row>
      <xdr:rowOff>190500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A4E8A68-B8B0-F885-13FF-885BB2BF9D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0" y="457200"/>
          <a:ext cx="3181350" cy="1571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4">
    <tabColor theme="3" tint="0.59999389629810485"/>
  </sheetPr>
  <dimension ref="A1:I2"/>
  <sheetViews>
    <sheetView tabSelected="1" zoomScaleNormal="100" workbookViewId="0">
      <selection activeCell="A4" sqref="A4"/>
    </sheetView>
  </sheetViews>
  <sheetFormatPr defaultColWidth="9" defaultRowHeight="15.5" x14ac:dyDescent="0.35"/>
  <cols>
    <col min="1" max="1" width="26.58203125" style="92" customWidth="1"/>
    <col min="2" max="16384" width="9" style="92"/>
  </cols>
  <sheetData>
    <row r="1" spans="1:9" ht="18.75" customHeight="1" x14ac:dyDescent="0.35">
      <c r="A1" s="90" t="str">
        <f>"CAUSE NUMBER "&amp; +Inputs!C6</f>
        <v>CAUSE NUMBER 45997</v>
      </c>
      <c r="B1" s="91"/>
      <c r="C1" s="91"/>
      <c r="D1" s="91"/>
      <c r="E1" s="91"/>
      <c r="F1" s="91"/>
      <c r="G1" s="91"/>
      <c r="H1" s="91"/>
      <c r="I1" s="91"/>
    </row>
    <row r="2" spans="1:9" x14ac:dyDescent="0.35">
      <c r="A2" s="90" t="s">
        <v>0</v>
      </c>
    </row>
  </sheetData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>
    <tabColor indexed="34"/>
  </sheetPr>
  <dimension ref="A1:R33"/>
  <sheetViews>
    <sheetView view="pageBreakPreview" zoomScaleNormal="125" zoomScaleSheetLayoutView="100" workbookViewId="0">
      <selection activeCell="I74" sqref="I74"/>
    </sheetView>
  </sheetViews>
  <sheetFormatPr defaultRowHeight="15.5" x14ac:dyDescent="0.35"/>
  <cols>
    <col min="1" max="1" width="18.58203125" customWidth="1"/>
    <col min="2" max="2" width="0.25" customWidth="1"/>
    <col min="3" max="3" width="13.08203125" customWidth="1"/>
    <col min="4" max="4" width="1.25" customWidth="1"/>
    <col min="5" max="5" width="13.08203125" customWidth="1"/>
    <col min="6" max="6" width="1.25" customWidth="1"/>
    <col min="7" max="7" width="13.08203125" customWidth="1"/>
    <col min="8" max="8" width="1.25" customWidth="1"/>
    <col min="9" max="9" width="13.08203125" customWidth="1"/>
    <col min="10" max="10" width="1.25" customWidth="1"/>
    <col min="11" max="11" width="13.08203125" customWidth="1"/>
    <col min="12" max="12" width="9" style="1"/>
    <col min="13" max="13" width="12.08203125" style="1" bestFit="1" customWidth="1"/>
    <col min="14" max="14" width="9" style="1"/>
    <col min="15" max="15" width="9.58203125" style="1" bestFit="1" customWidth="1"/>
  </cols>
  <sheetData>
    <row r="1" spans="1:18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6" t="str">
        <f>+'Sch 1'!J1</f>
        <v>Settlement</v>
      </c>
      <c r="L1" s="441"/>
      <c r="M1" s="441"/>
      <c r="N1" s="441"/>
      <c r="O1" s="441"/>
      <c r="P1" s="32"/>
      <c r="Q1" s="32"/>
      <c r="R1" s="32"/>
    </row>
    <row r="2" spans="1:18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6" t="s">
        <v>420</v>
      </c>
      <c r="L2" s="441"/>
      <c r="M2" s="441"/>
      <c r="N2" s="441"/>
      <c r="O2" s="441"/>
      <c r="P2" s="32"/>
      <c r="Q2" s="32"/>
      <c r="R2" s="32"/>
    </row>
    <row r="3" spans="1:18" x14ac:dyDescent="0.35">
      <c r="A3" s="1"/>
      <c r="B3" s="1"/>
      <c r="C3" s="1"/>
      <c r="D3" s="1"/>
      <c r="E3" s="1"/>
      <c r="F3" s="1"/>
      <c r="G3" s="1"/>
      <c r="H3" s="1"/>
      <c r="I3" s="1"/>
      <c r="J3" s="1"/>
      <c r="K3" s="6" t="s">
        <v>147</v>
      </c>
      <c r="L3" s="441"/>
      <c r="M3" s="441"/>
      <c r="N3" s="441"/>
      <c r="O3" s="441"/>
      <c r="P3" s="32"/>
      <c r="Q3" s="32"/>
      <c r="R3" s="32"/>
    </row>
    <row r="4" spans="1:18" ht="20" x14ac:dyDescent="0.4">
      <c r="A4" s="446" t="str">
        <f>+Inputs!$C$5</f>
        <v>Edwardsville Water Authority</v>
      </c>
      <c r="B4" s="446"/>
      <c r="C4" s="446"/>
      <c r="D4" s="446"/>
      <c r="E4" s="446"/>
      <c r="F4" s="446"/>
      <c r="G4" s="446"/>
      <c r="H4" s="446"/>
      <c r="I4" s="446"/>
      <c r="J4" s="446"/>
      <c r="K4" s="446"/>
      <c r="L4" s="441"/>
      <c r="M4" s="441"/>
      <c r="N4" s="441"/>
      <c r="O4" s="441"/>
      <c r="P4" s="32"/>
      <c r="Q4" s="32"/>
      <c r="R4" s="32"/>
    </row>
    <row r="5" spans="1:18" ht="17.5" x14ac:dyDescent="0.35">
      <c r="A5" s="442" t="str">
        <f>"CAUSE NUMBER "&amp;Inputs!$C$6</f>
        <v>CAUSE NUMBER 45997</v>
      </c>
      <c r="B5" s="442"/>
      <c r="C5" s="442"/>
      <c r="D5" s="442"/>
      <c r="E5" s="442"/>
      <c r="F5" s="442"/>
      <c r="G5" s="442"/>
      <c r="H5" s="442"/>
      <c r="I5" s="442"/>
      <c r="J5" s="442"/>
      <c r="K5" s="442"/>
      <c r="L5" s="441"/>
      <c r="M5" s="441"/>
      <c r="N5" s="441"/>
      <c r="O5" s="441"/>
      <c r="P5" s="32"/>
      <c r="Q5" s="32"/>
      <c r="R5" s="32"/>
    </row>
    <row r="6" spans="1:18" x14ac:dyDescent="0.35">
      <c r="A6" s="31"/>
      <c r="L6" s="441"/>
      <c r="M6" s="441"/>
      <c r="N6" s="441"/>
      <c r="O6" s="441"/>
      <c r="P6" s="32"/>
      <c r="Q6" s="32"/>
      <c r="R6" s="32"/>
    </row>
    <row r="7" spans="1:18" x14ac:dyDescent="0.35">
      <c r="A7" s="443" t="s">
        <v>15</v>
      </c>
      <c r="B7" s="443"/>
      <c r="C7" s="443"/>
      <c r="D7" s="443"/>
      <c r="E7" s="443"/>
      <c r="F7" s="443"/>
      <c r="G7" s="443"/>
      <c r="H7" s="443"/>
      <c r="I7" s="443"/>
      <c r="J7" s="443"/>
      <c r="K7" s="443"/>
      <c r="L7" s="441"/>
      <c r="M7" s="441"/>
      <c r="N7" s="441"/>
      <c r="O7" s="441"/>
      <c r="P7" s="32"/>
      <c r="Q7" s="32"/>
      <c r="R7" s="32"/>
    </row>
    <row r="8" spans="1:18" x14ac:dyDescent="0.35">
      <c r="L8" s="441"/>
      <c r="M8" s="440"/>
      <c r="N8" s="440"/>
      <c r="O8" s="440"/>
      <c r="P8" s="440"/>
      <c r="Q8" s="32"/>
      <c r="R8" s="32"/>
    </row>
    <row r="9" spans="1:18" x14ac:dyDescent="0.35">
      <c r="A9" s="434" t="s">
        <v>421</v>
      </c>
      <c r="L9" s="441"/>
      <c r="M9" s="440"/>
      <c r="N9" s="440"/>
      <c r="O9" s="440"/>
      <c r="P9" s="440"/>
      <c r="Q9" s="32"/>
      <c r="R9" s="32"/>
    </row>
    <row r="10" spans="1:18" ht="6" customHeight="1" x14ac:dyDescent="0.35">
      <c r="A10" s="434"/>
      <c r="L10" s="441"/>
      <c r="M10" s="440"/>
      <c r="N10" s="440"/>
      <c r="O10" s="440"/>
      <c r="P10" s="440"/>
      <c r="Q10" s="32"/>
      <c r="R10" s="32"/>
    </row>
    <row r="11" spans="1:18" x14ac:dyDescent="0.35">
      <c r="C11" s="429">
        <v>2025</v>
      </c>
      <c r="D11" s="429"/>
      <c r="E11" s="429">
        <v>2026</v>
      </c>
      <c r="F11" s="429"/>
      <c r="G11" s="429">
        <v>2027</v>
      </c>
      <c r="H11" s="429"/>
      <c r="I11" s="429">
        <v>2028</v>
      </c>
      <c r="L11" s="441"/>
      <c r="M11" s="440"/>
      <c r="N11" s="440"/>
      <c r="O11" s="440"/>
      <c r="P11" s="440"/>
      <c r="Q11" s="32"/>
      <c r="R11" s="32"/>
    </row>
    <row r="12" spans="1:18" x14ac:dyDescent="0.35">
      <c r="C12" s="2" t="s">
        <v>422</v>
      </c>
      <c r="D12" s="429"/>
      <c r="E12" s="2" t="s">
        <v>423</v>
      </c>
      <c r="F12" s="429"/>
      <c r="G12" s="2" t="s">
        <v>424</v>
      </c>
      <c r="H12" s="429"/>
      <c r="I12" s="2" t="s">
        <v>425</v>
      </c>
      <c r="K12" s="2" t="s">
        <v>426</v>
      </c>
      <c r="L12" s="441"/>
      <c r="M12" s="99"/>
      <c r="N12" s="441"/>
      <c r="O12" s="441"/>
      <c r="P12" s="32"/>
      <c r="Q12" s="32"/>
      <c r="R12" s="32"/>
    </row>
    <row r="13" spans="1:18" ht="6" customHeight="1" x14ac:dyDescent="0.35">
      <c r="C13" s="429"/>
      <c r="D13" s="429"/>
      <c r="E13" s="429"/>
      <c r="F13" s="429"/>
      <c r="G13" s="429"/>
      <c r="H13" s="429"/>
      <c r="I13" s="429"/>
      <c r="K13" s="429"/>
      <c r="L13" s="441"/>
      <c r="M13" s="99"/>
      <c r="N13" s="441"/>
      <c r="O13" s="441"/>
      <c r="P13" s="32"/>
      <c r="Q13" s="32"/>
      <c r="R13" s="32"/>
    </row>
    <row r="14" spans="1:18" x14ac:dyDescent="0.35">
      <c r="A14" s="1" t="s">
        <v>427</v>
      </c>
      <c r="B14" s="1"/>
      <c r="C14" s="385">
        <v>718487</v>
      </c>
      <c r="D14" s="1"/>
      <c r="E14" s="385">
        <v>719145</v>
      </c>
      <c r="F14" s="1"/>
      <c r="G14" s="385">
        <v>716530</v>
      </c>
      <c r="H14" s="1"/>
      <c r="I14" s="385">
        <v>481021</v>
      </c>
      <c r="J14" s="379"/>
      <c r="K14" s="385">
        <f>SUM(C14:I14)</f>
        <v>2635183</v>
      </c>
      <c r="L14" s="386"/>
      <c r="M14" s="99"/>
      <c r="N14" s="441"/>
      <c r="O14" s="441"/>
      <c r="P14" s="32"/>
      <c r="Q14" s="32"/>
      <c r="R14" s="32"/>
    </row>
    <row r="15" spans="1:18" ht="6" customHeight="1" x14ac:dyDescent="0.35">
      <c r="A15" s="1"/>
      <c r="B15" s="1"/>
      <c r="C15" s="375"/>
      <c r="D15" s="433"/>
      <c r="E15" s="375"/>
      <c r="F15" s="433"/>
      <c r="G15" s="375"/>
      <c r="H15" s="433"/>
      <c r="I15" s="375"/>
      <c r="J15" s="99"/>
      <c r="K15" s="375"/>
      <c r="L15" s="441"/>
      <c r="M15" s="99"/>
      <c r="N15" s="441"/>
      <c r="O15" s="441"/>
      <c r="P15" s="32"/>
      <c r="Q15" s="32"/>
      <c r="R15" s="32"/>
    </row>
    <row r="16" spans="1:18" x14ac:dyDescent="0.35">
      <c r="A16" s="1"/>
      <c r="B16" s="1"/>
      <c r="C16" s="375"/>
      <c r="D16" s="433"/>
      <c r="E16" s="375"/>
      <c r="F16" s="433"/>
      <c r="G16" s="375"/>
      <c r="H16" s="433"/>
      <c r="I16" s="375"/>
      <c r="J16" s="99"/>
      <c r="K16" s="378">
        <v>4</v>
      </c>
      <c r="L16" s="441"/>
      <c r="M16" s="99"/>
      <c r="N16" s="441"/>
      <c r="O16" s="441"/>
      <c r="P16" s="32"/>
      <c r="Q16" s="32"/>
      <c r="R16" s="32"/>
    </row>
    <row r="17" spans="1:18" ht="6" customHeight="1" x14ac:dyDescent="0.35">
      <c r="A17" s="1"/>
      <c r="B17" s="1"/>
      <c r="C17" s="375"/>
      <c r="D17" s="433"/>
      <c r="E17" s="375"/>
      <c r="F17" s="433"/>
      <c r="G17" s="375"/>
      <c r="H17" s="433"/>
      <c r="I17" s="375"/>
      <c r="J17" s="99"/>
      <c r="K17" s="375"/>
      <c r="L17" s="441"/>
      <c r="M17" s="99"/>
      <c r="N17" s="441"/>
      <c r="O17" s="441"/>
      <c r="P17" s="32"/>
      <c r="Q17" s="32"/>
      <c r="R17" s="32"/>
    </row>
    <row r="18" spans="1:18" x14ac:dyDescent="0.35">
      <c r="A18" s="1" t="s">
        <v>428</v>
      </c>
      <c r="C18" s="376"/>
      <c r="D18" s="377"/>
      <c r="E18" s="376"/>
      <c r="F18" s="377"/>
      <c r="H18" s="377"/>
      <c r="J18" s="359"/>
      <c r="K18" s="415">
        <f>K14/K16</f>
        <v>658795.75</v>
      </c>
      <c r="L18" s="441"/>
      <c r="N18" s="441"/>
      <c r="O18" s="441"/>
      <c r="P18" s="32"/>
      <c r="Q18" s="32"/>
      <c r="R18" s="32"/>
    </row>
    <row r="19" spans="1:18" x14ac:dyDescent="0.35">
      <c r="A19" s="1" t="s">
        <v>429</v>
      </c>
      <c r="K19" s="108">
        <f>K21-K18</f>
        <v>204.25</v>
      </c>
      <c r="L19" s="441"/>
      <c r="M19" s="99"/>
      <c r="N19" s="441"/>
      <c r="O19" s="441"/>
      <c r="P19" s="32"/>
      <c r="Q19" s="32"/>
      <c r="R19" s="32"/>
    </row>
    <row r="20" spans="1:18" ht="6" customHeight="1" x14ac:dyDescent="0.35">
      <c r="A20" s="1"/>
      <c r="K20" s="12"/>
      <c r="L20" s="441"/>
      <c r="M20" s="99"/>
      <c r="N20" s="441"/>
      <c r="O20" s="441"/>
      <c r="P20" s="32"/>
      <c r="Q20" s="32"/>
      <c r="R20" s="32"/>
    </row>
    <row r="21" spans="1:18" ht="16" thickBot="1" x14ac:dyDescent="0.4">
      <c r="G21" s="441" t="s">
        <v>428</v>
      </c>
      <c r="K21" s="397">
        <v>659000</v>
      </c>
      <c r="L21" s="441"/>
      <c r="M21" s="99"/>
      <c r="N21" s="441"/>
      <c r="O21" s="441"/>
      <c r="P21" s="32"/>
      <c r="Q21" s="32"/>
      <c r="R21" s="32"/>
    </row>
    <row r="22" spans="1:18" ht="16" thickTop="1" x14ac:dyDescent="0.35">
      <c r="L22" s="441"/>
      <c r="M22" s="99"/>
      <c r="N22" s="441"/>
      <c r="O22" s="441"/>
      <c r="P22" s="32"/>
      <c r="Q22" s="32"/>
      <c r="R22" s="32"/>
    </row>
    <row r="23" spans="1:18" x14ac:dyDescent="0.35">
      <c r="L23" s="441"/>
      <c r="M23" s="99"/>
      <c r="N23" s="441"/>
      <c r="O23" s="441"/>
      <c r="P23" s="32"/>
      <c r="Q23" s="32"/>
      <c r="R23" s="32"/>
    </row>
    <row r="24" spans="1:18" x14ac:dyDescent="0.35">
      <c r="L24" s="441"/>
      <c r="M24" s="441"/>
      <c r="N24" s="441"/>
      <c r="O24" s="32"/>
      <c r="P24" s="32"/>
      <c r="Q24" s="32"/>
    </row>
    <row r="25" spans="1:18" x14ac:dyDescent="0.35">
      <c r="K25" s="12"/>
      <c r="L25" s="441"/>
      <c r="M25" s="441"/>
      <c r="N25" s="441"/>
      <c r="O25" s="32"/>
      <c r="P25" s="32"/>
      <c r="Q25" s="32"/>
    </row>
    <row r="26" spans="1:18" x14ac:dyDescent="0.35">
      <c r="K26" s="12"/>
    </row>
    <row r="33" spans="11:11" x14ac:dyDescent="0.35">
      <c r="K33" s="93"/>
    </row>
  </sheetData>
  <mergeCells count="3">
    <mergeCell ref="A4:K4"/>
    <mergeCell ref="A5:K5"/>
    <mergeCell ref="A7:K7"/>
  </mergeCells>
  <phoneticPr fontId="7" type="noConversion"/>
  <pageMargins left="0.5" right="0.5" top="0.5" bottom="0.75" header="0.5" footer="0.5"/>
  <pageSetup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>
    <tabColor indexed="51"/>
  </sheetPr>
  <dimension ref="A1:V9"/>
  <sheetViews>
    <sheetView view="pageBreakPreview" zoomScaleNormal="100" zoomScaleSheetLayoutView="100" workbookViewId="0">
      <selection activeCell="I74" sqref="I74"/>
    </sheetView>
  </sheetViews>
  <sheetFormatPr defaultRowHeight="15.5" x14ac:dyDescent="0.35"/>
  <cols>
    <col min="1" max="1" width="2.83203125" style="31" customWidth="1"/>
    <col min="2" max="2" width="19.58203125" customWidth="1"/>
    <col min="3" max="3" width="2.25" customWidth="1"/>
    <col min="5" max="5" width="1.58203125" customWidth="1"/>
    <col min="7" max="7" width="1.58203125" customWidth="1"/>
    <col min="9" max="9" width="1.58203125" customWidth="1"/>
    <col min="11" max="11" width="1.58203125" customWidth="1"/>
    <col min="13" max="13" width="1.58203125" customWidth="1"/>
    <col min="14" max="14" width="11.08203125" customWidth="1"/>
  </cols>
  <sheetData>
    <row r="1" spans="1:22" x14ac:dyDescent="0.3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6" t="str">
        <f>+'Sch 1'!J1</f>
        <v>Settlement</v>
      </c>
      <c r="O1" s="32"/>
      <c r="P1" s="32"/>
      <c r="Q1" s="32"/>
      <c r="R1" s="32"/>
      <c r="S1" s="32"/>
      <c r="T1" s="32"/>
      <c r="U1" s="32"/>
      <c r="V1" s="32"/>
    </row>
    <row r="2" spans="1:22" x14ac:dyDescent="0.3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6" t="s">
        <v>430</v>
      </c>
      <c r="O2" s="32"/>
      <c r="P2" s="32"/>
      <c r="Q2" s="32"/>
      <c r="R2" s="32"/>
      <c r="S2" s="32"/>
      <c r="T2" s="32"/>
      <c r="U2" s="32"/>
      <c r="V2" s="32"/>
    </row>
    <row r="3" spans="1:22" x14ac:dyDescent="0.3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6" t="s">
        <v>147</v>
      </c>
      <c r="O3" s="32"/>
      <c r="P3" s="32"/>
      <c r="Q3" s="32"/>
      <c r="R3" s="32"/>
      <c r="S3" s="32"/>
      <c r="T3" s="32"/>
      <c r="U3" s="32"/>
      <c r="V3" s="32"/>
    </row>
    <row r="4" spans="1:22" ht="20" x14ac:dyDescent="0.4">
      <c r="A4" s="446" t="str">
        <f>+Inputs!$C$5</f>
        <v>Edwardsville Water Authority</v>
      </c>
      <c r="B4" s="446"/>
      <c r="C4" s="446"/>
      <c r="D4" s="446"/>
      <c r="E4" s="446"/>
      <c r="F4" s="446"/>
      <c r="G4" s="446"/>
      <c r="H4" s="446"/>
      <c r="I4" s="446"/>
      <c r="J4" s="446"/>
      <c r="K4" s="446"/>
      <c r="L4" s="446"/>
      <c r="M4" s="446"/>
      <c r="N4" s="446"/>
      <c r="O4" s="32"/>
      <c r="P4" s="32"/>
      <c r="Q4" s="32"/>
      <c r="R4" s="32"/>
      <c r="S4" s="32"/>
      <c r="T4" s="32"/>
      <c r="U4" s="32"/>
      <c r="V4" s="32"/>
    </row>
    <row r="5" spans="1:22" ht="17.5" x14ac:dyDescent="0.35">
      <c r="A5" s="442" t="str">
        <f>"CAUSE NUMBER "&amp;Inputs!$C$6</f>
        <v>CAUSE NUMBER 45997</v>
      </c>
      <c r="B5" s="442"/>
      <c r="C5" s="442"/>
      <c r="D5" s="442"/>
      <c r="E5" s="442"/>
      <c r="F5" s="442"/>
      <c r="G5" s="442"/>
      <c r="H5" s="442"/>
      <c r="I5" s="442"/>
      <c r="J5" s="442"/>
      <c r="K5" s="442"/>
      <c r="L5" s="442"/>
      <c r="M5" s="442"/>
      <c r="N5" s="442"/>
      <c r="O5" s="32"/>
      <c r="P5" s="32"/>
      <c r="Q5" s="32"/>
      <c r="R5" s="32"/>
      <c r="S5" s="32"/>
      <c r="T5" s="32"/>
      <c r="U5" s="32"/>
      <c r="V5" s="32"/>
    </row>
    <row r="6" spans="1:22" x14ac:dyDescent="0.35">
      <c r="O6" s="32"/>
      <c r="P6" s="32"/>
      <c r="Q6" s="32"/>
      <c r="R6" s="32"/>
      <c r="S6" s="32"/>
      <c r="T6" s="32"/>
      <c r="U6" s="32"/>
      <c r="V6" s="32"/>
    </row>
    <row r="7" spans="1:22" x14ac:dyDescent="0.35">
      <c r="A7" s="443" t="s">
        <v>16</v>
      </c>
      <c r="B7" s="443"/>
      <c r="C7" s="443"/>
      <c r="D7" s="443"/>
      <c r="E7" s="443"/>
      <c r="F7" s="443"/>
      <c r="G7" s="443"/>
      <c r="H7" s="443"/>
      <c r="I7" s="443"/>
      <c r="J7" s="443"/>
      <c r="K7" s="443"/>
      <c r="L7" s="443"/>
      <c r="M7" s="443"/>
      <c r="N7" s="443"/>
      <c r="O7" s="32"/>
      <c r="P7" s="463"/>
      <c r="Q7" s="463"/>
      <c r="R7" s="463"/>
      <c r="S7" s="463"/>
      <c r="T7" s="32"/>
      <c r="U7" s="32"/>
      <c r="V7" s="32"/>
    </row>
    <row r="8" spans="1:22" x14ac:dyDescent="0.35">
      <c r="A8" s="432"/>
      <c r="B8" s="432"/>
      <c r="C8" s="432"/>
      <c r="D8" s="432"/>
      <c r="E8" s="432"/>
      <c r="F8" s="432"/>
      <c r="G8" s="432"/>
      <c r="H8" s="432"/>
      <c r="I8" s="432"/>
      <c r="J8" s="432"/>
      <c r="K8" s="432"/>
      <c r="L8" s="432"/>
      <c r="M8" s="432"/>
      <c r="N8" s="432"/>
      <c r="O8" s="32"/>
      <c r="P8" s="463"/>
      <c r="Q8" s="463"/>
      <c r="R8" s="463"/>
      <c r="S8" s="463"/>
      <c r="T8" s="32"/>
      <c r="U8" s="32"/>
      <c r="V8" s="32"/>
    </row>
    <row r="9" spans="1:22" x14ac:dyDescent="0.35">
      <c r="A9" s="443" t="s">
        <v>431</v>
      </c>
      <c r="B9" s="464"/>
      <c r="C9" s="464"/>
      <c r="D9" s="464"/>
      <c r="E9" s="464"/>
      <c r="F9" s="464"/>
      <c r="G9" s="464"/>
      <c r="H9" s="464"/>
      <c r="I9" s="464"/>
      <c r="J9" s="464"/>
      <c r="K9" s="464"/>
      <c r="L9" s="464"/>
      <c r="M9" s="464"/>
      <c r="N9" s="464"/>
      <c r="O9" s="32"/>
      <c r="P9" s="463"/>
      <c r="Q9" s="463"/>
      <c r="R9" s="463"/>
      <c r="S9" s="463"/>
      <c r="T9" s="32"/>
      <c r="U9" s="32"/>
      <c r="V9" s="32"/>
    </row>
  </sheetData>
  <mergeCells count="5">
    <mergeCell ref="A4:N4"/>
    <mergeCell ref="A5:N5"/>
    <mergeCell ref="A7:N7"/>
    <mergeCell ref="P7:S9"/>
    <mergeCell ref="A9:N9"/>
  </mergeCells>
  <phoneticPr fontId="7" type="noConversion"/>
  <printOptions horizontalCentered="1"/>
  <pageMargins left="0.5" right="0.5" top="0.5" bottom="0.75" header="0.5" footer="0.5"/>
  <pageSetup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>
    <tabColor indexed="10"/>
  </sheetPr>
  <dimension ref="A1:O24"/>
  <sheetViews>
    <sheetView view="pageBreakPreview" topLeftCell="B3" zoomScale="125" zoomScaleNormal="125" zoomScaleSheetLayoutView="125" workbookViewId="0">
      <selection activeCell="I74" sqref="I74"/>
    </sheetView>
  </sheetViews>
  <sheetFormatPr defaultRowHeight="15.5" x14ac:dyDescent="0.35"/>
  <cols>
    <col min="1" max="1" width="25.33203125" customWidth="1"/>
    <col min="2" max="2" width="1.58203125" customWidth="1"/>
    <col min="3" max="3" width="14.33203125" customWidth="1"/>
    <col min="4" max="4" width="1.58203125" customWidth="1"/>
    <col min="5" max="5" width="14.33203125" customWidth="1"/>
    <col min="6" max="6" width="1.58203125" customWidth="1"/>
    <col min="7" max="7" width="14.33203125" customWidth="1"/>
    <col min="8" max="8" width="1.58203125" customWidth="1"/>
    <col min="9" max="9" width="14.33203125" customWidth="1"/>
  </cols>
  <sheetData>
    <row r="1" spans="1:15" x14ac:dyDescent="0.35">
      <c r="I1" s="6" t="str">
        <f>+'Sch 1'!J1</f>
        <v>Settlement</v>
      </c>
    </row>
    <row r="2" spans="1:15" x14ac:dyDescent="0.35">
      <c r="I2" s="6" t="s">
        <v>432</v>
      </c>
    </row>
    <row r="3" spans="1:15" x14ac:dyDescent="0.35">
      <c r="I3" s="6" t="s">
        <v>147</v>
      </c>
    </row>
    <row r="4" spans="1:15" ht="20" x14ac:dyDescent="0.4">
      <c r="A4" s="446" t="str">
        <f>+Inputs!$C$5</f>
        <v>Edwardsville Water Authority</v>
      </c>
      <c r="B4" s="446"/>
      <c r="C4" s="446"/>
      <c r="D4" s="446"/>
      <c r="E4" s="446"/>
      <c r="F4" s="446"/>
      <c r="G4" s="446"/>
      <c r="H4" s="446"/>
      <c r="I4" s="446"/>
    </row>
    <row r="5" spans="1:15" ht="17.5" x14ac:dyDescent="0.35">
      <c r="A5" s="442" t="str">
        <f>"CAUSE NUMBER "&amp;Inputs!$C$6</f>
        <v>CAUSE NUMBER 45997</v>
      </c>
      <c r="B5" s="442"/>
      <c r="C5" s="442"/>
      <c r="D5" s="442"/>
      <c r="E5" s="442"/>
      <c r="F5" s="442"/>
      <c r="G5" s="442"/>
      <c r="H5" s="442"/>
      <c r="I5" s="442"/>
    </row>
    <row r="7" spans="1:15" x14ac:dyDescent="0.35">
      <c r="A7" s="443" t="s">
        <v>433</v>
      </c>
      <c r="B7" s="443"/>
      <c r="C7" s="443"/>
      <c r="D7" s="443"/>
      <c r="E7" s="443"/>
      <c r="F7" s="443"/>
      <c r="G7" s="443"/>
      <c r="H7" s="443"/>
      <c r="I7" s="443"/>
    </row>
    <row r="9" spans="1:15" x14ac:dyDescent="0.35">
      <c r="C9" s="429"/>
      <c r="E9" s="429" t="s">
        <v>6</v>
      </c>
      <c r="G9" s="429" t="s">
        <v>6</v>
      </c>
      <c r="I9" s="429" t="s">
        <v>1</v>
      </c>
    </row>
    <row r="10" spans="1:15" x14ac:dyDescent="0.35">
      <c r="C10" s="2" t="s">
        <v>434</v>
      </c>
      <c r="E10" s="2" t="s">
        <v>8</v>
      </c>
      <c r="G10" s="2" t="s">
        <v>1</v>
      </c>
      <c r="I10" s="2" t="s">
        <v>10</v>
      </c>
    </row>
    <row r="11" spans="1:15" x14ac:dyDescent="0.35">
      <c r="A11" s="86" t="s">
        <v>435</v>
      </c>
    </row>
    <row r="12" spans="1:15" x14ac:dyDescent="0.35">
      <c r="A12" s="1" t="s">
        <v>436</v>
      </c>
      <c r="C12" s="87">
        <v>7.63</v>
      </c>
      <c r="D12" s="24"/>
      <c r="E12" s="87">
        <f>ROUND($C12*(1+'Sch 1'!$D$34),4)</f>
        <v>8.9552999999999994</v>
      </c>
      <c r="F12" s="24"/>
      <c r="G12" s="87">
        <f>ROUND(C12*(1+'Sch 1'!$F$34),2)</f>
        <v>8.73</v>
      </c>
      <c r="I12" s="88">
        <f>+G12-E12</f>
        <v>-0.22529999999999895</v>
      </c>
      <c r="K12" s="88"/>
      <c r="M12" s="88"/>
      <c r="O12" s="88"/>
    </row>
    <row r="13" spans="1:15" x14ac:dyDescent="0.35">
      <c r="A13" s="1" t="s">
        <v>437</v>
      </c>
      <c r="C13">
        <v>7.57</v>
      </c>
      <c r="E13" s="77">
        <f>ROUND(C13*(1+'Sch 1'!$D$34),4)</f>
        <v>8.8849</v>
      </c>
      <c r="G13" s="77">
        <f>ROUND(C13*(1+'Sch 1'!$F$34),2)</f>
        <v>8.66</v>
      </c>
      <c r="I13" s="77">
        <f>+G13-E13</f>
        <v>-0.22489999999999988</v>
      </c>
      <c r="K13" s="346"/>
      <c r="M13" s="346"/>
      <c r="O13" s="346"/>
    </row>
    <row r="14" spans="1:15" x14ac:dyDescent="0.35">
      <c r="A14" s="1" t="s">
        <v>438</v>
      </c>
      <c r="C14">
        <v>6.97</v>
      </c>
      <c r="E14" s="77">
        <f>ROUND(C14*(1+'Sch 1'!$D$34),4)</f>
        <v>8.1806999999999999</v>
      </c>
      <c r="G14" s="77">
        <f>ROUND(C14*(1+'Sch 1'!$F$34),2)</f>
        <v>7.98</v>
      </c>
      <c r="I14" s="77">
        <f>+G14-E14</f>
        <v>-0.20069999999999943</v>
      </c>
      <c r="K14" s="88"/>
      <c r="M14" s="88"/>
      <c r="O14" s="88"/>
    </row>
    <row r="15" spans="1:15" x14ac:dyDescent="0.35">
      <c r="G15" s="77"/>
      <c r="I15" s="77"/>
    </row>
    <row r="16" spans="1:15" x14ac:dyDescent="0.35">
      <c r="A16" s="86" t="s">
        <v>439</v>
      </c>
      <c r="G16" s="77"/>
      <c r="I16" s="77"/>
    </row>
    <row r="17" spans="1:9" x14ac:dyDescent="0.35">
      <c r="A17" s="413" t="s">
        <v>440</v>
      </c>
      <c r="C17" s="77">
        <v>7.74</v>
      </c>
      <c r="E17">
        <v>9.08</v>
      </c>
      <c r="G17" s="77">
        <f>ROUND(C17*(1+'Sch 1'!$F$34),2)</f>
        <v>8.86</v>
      </c>
      <c r="I17" s="77">
        <f t="shared" ref="I17:I24" si="0">+G17-E17</f>
        <v>-0.22000000000000064</v>
      </c>
    </row>
    <row r="18" spans="1:9" x14ac:dyDescent="0.35">
      <c r="A18" s="413" t="s">
        <v>441</v>
      </c>
      <c r="C18" s="77">
        <v>17</v>
      </c>
      <c r="E18">
        <v>19.95</v>
      </c>
      <c r="G18" s="77">
        <f>ROUND(C18*(1+'Sch 1'!$F$34),2)</f>
        <v>19.46</v>
      </c>
      <c r="I18" s="77">
        <f t="shared" si="0"/>
        <v>-0.48999999999999844</v>
      </c>
    </row>
    <row r="19" spans="1:9" x14ac:dyDescent="0.35">
      <c r="A19" s="413" t="s">
        <v>442</v>
      </c>
      <c r="C19" s="77">
        <v>32.44</v>
      </c>
      <c r="E19">
        <v>38.07</v>
      </c>
      <c r="G19" s="77">
        <f>ROUND(C19*(1+'Sch 1'!$F$34),2)</f>
        <v>37.130000000000003</v>
      </c>
      <c r="I19" s="77">
        <f t="shared" si="0"/>
        <v>-0.93999999999999773</v>
      </c>
    </row>
    <row r="20" spans="1:9" x14ac:dyDescent="0.35">
      <c r="A20" s="413" t="s">
        <v>443</v>
      </c>
      <c r="C20" s="77">
        <v>50.96</v>
      </c>
      <c r="E20">
        <v>59.81</v>
      </c>
      <c r="G20" s="77">
        <f>ROUND(C20*(1+'Sch 1'!$F$34),2)</f>
        <v>58.33</v>
      </c>
      <c r="I20" s="77">
        <f t="shared" si="0"/>
        <v>-1.480000000000004</v>
      </c>
    </row>
    <row r="21" spans="1:9" x14ac:dyDescent="0.35">
      <c r="A21" s="413" t="s">
        <v>444</v>
      </c>
      <c r="C21" s="77">
        <v>94.19</v>
      </c>
      <c r="E21">
        <v>110.55</v>
      </c>
      <c r="G21" s="77">
        <f>ROUND(C21*(1+'Sch 1'!$F$34),2)</f>
        <v>107.8</v>
      </c>
      <c r="I21" s="77">
        <f t="shared" si="0"/>
        <v>-2.75</v>
      </c>
    </row>
    <row r="22" spans="1:9" x14ac:dyDescent="0.35">
      <c r="A22" s="413" t="s">
        <v>445</v>
      </c>
      <c r="C22" s="77">
        <v>155.94</v>
      </c>
      <c r="E22">
        <v>183.03</v>
      </c>
      <c r="G22" s="77">
        <f>ROUND(C22*(1+'Sch 1'!$F$34),2)</f>
        <v>178.48</v>
      </c>
      <c r="I22" s="77">
        <f t="shared" si="0"/>
        <v>-4.5500000000000114</v>
      </c>
    </row>
    <row r="23" spans="1:9" x14ac:dyDescent="0.35">
      <c r="A23" s="413" t="s">
        <v>446</v>
      </c>
      <c r="C23" s="77">
        <v>310.31</v>
      </c>
      <c r="E23">
        <v>364.21</v>
      </c>
      <c r="G23" s="77">
        <f>ROUND(C23*(1+'Sch 1'!$F$34),2)</f>
        <v>355.16</v>
      </c>
      <c r="I23" s="77">
        <f t="shared" si="0"/>
        <v>-9.0499999999999545</v>
      </c>
    </row>
    <row r="24" spans="1:9" x14ac:dyDescent="0.35">
      <c r="A24" s="413" t="s">
        <v>447</v>
      </c>
      <c r="C24" s="77">
        <v>495.56</v>
      </c>
      <c r="E24">
        <v>581.64</v>
      </c>
      <c r="G24" s="77">
        <f>ROUND(C24*(1+'Sch 1'!$F$34),2)</f>
        <v>567.17999999999995</v>
      </c>
      <c r="I24" s="77">
        <f t="shared" si="0"/>
        <v>-14.460000000000036</v>
      </c>
    </row>
  </sheetData>
  <mergeCells count="3">
    <mergeCell ref="A4:I4"/>
    <mergeCell ref="A5:I5"/>
    <mergeCell ref="A7:I7"/>
  </mergeCells>
  <phoneticPr fontId="7" type="noConversion"/>
  <pageMargins left="0.5" right="0.5" top="0.5" bottom="0.75" header="0.5" footer="0.5"/>
  <pageSetup orientation="portrait" horizontalDpi="90" verticalDpi="9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indexed="33"/>
  </sheetPr>
  <dimension ref="A1:M60"/>
  <sheetViews>
    <sheetView zoomScaleNormal="100" workbookViewId="0">
      <selection activeCell="A3" sqref="A3"/>
    </sheetView>
  </sheetViews>
  <sheetFormatPr defaultRowHeight="15.5" x14ac:dyDescent="0.35"/>
  <cols>
    <col min="1" max="1" width="25.33203125" customWidth="1"/>
    <col min="2" max="2" width="1.25" customWidth="1"/>
    <col min="3" max="3" width="19.5" customWidth="1"/>
    <col min="4" max="4" width="1.58203125" customWidth="1"/>
    <col min="5" max="5" width="17.25" customWidth="1"/>
    <col min="6" max="6" width="1.58203125" customWidth="1"/>
    <col min="7" max="7" width="13" customWidth="1"/>
    <col min="8" max="8" width="1.33203125" customWidth="1"/>
    <col min="9" max="9" width="12" customWidth="1"/>
  </cols>
  <sheetData>
    <row r="1" spans="1:13" ht="20" x14ac:dyDescent="0.4">
      <c r="A1" s="4" t="s">
        <v>448</v>
      </c>
    </row>
    <row r="2" spans="1:13" ht="17.5" x14ac:dyDescent="0.35">
      <c r="A2" s="5" t="s">
        <v>449</v>
      </c>
      <c r="E2" s="7" t="s">
        <v>450</v>
      </c>
    </row>
    <row r="3" spans="1:13" ht="17.5" x14ac:dyDescent="0.35">
      <c r="A3" s="5"/>
      <c r="E3" s="8" t="s">
        <v>451</v>
      </c>
    </row>
    <row r="4" spans="1:13" ht="17.5" x14ac:dyDescent="0.35">
      <c r="A4" s="5"/>
    </row>
    <row r="5" spans="1:13" x14ac:dyDescent="0.35">
      <c r="A5" s="3" t="s">
        <v>452</v>
      </c>
      <c r="C5" s="28" t="s">
        <v>453</v>
      </c>
    </row>
    <row r="6" spans="1:13" x14ac:dyDescent="0.35">
      <c r="A6" s="3" t="s">
        <v>454</v>
      </c>
      <c r="C6" s="7">
        <v>45997</v>
      </c>
    </row>
    <row r="7" spans="1:13" x14ac:dyDescent="0.35">
      <c r="A7" s="3"/>
    </row>
    <row r="8" spans="1:13" x14ac:dyDescent="0.35">
      <c r="A8" s="3" t="s">
        <v>455</v>
      </c>
      <c r="C8" s="33" t="s">
        <v>40</v>
      </c>
      <c r="E8" s="7">
        <v>2023</v>
      </c>
      <c r="G8" s="429"/>
      <c r="H8" s="429"/>
      <c r="I8" s="429"/>
    </row>
    <row r="9" spans="1:13" x14ac:dyDescent="0.35">
      <c r="A9" s="3"/>
      <c r="C9" s="29">
        <v>45107</v>
      </c>
      <c r="G9" s="429"/>
      <c r="H9" s="429"/>
      <c r="I9" s="429"/>
    </row>
    <row r="10" spans="1:13" s="14" customFormat="1" x14ac:dyDescent="0.35">
      <c r="A10" s="13" t="s">
        <v>456</v>
      </c>
      <c r="C10" s="15">
        <v>1.467603E-3</v>
      </c>
      <c r="E10" s="13" t="s">
        <v>457</v>
      </c>
      <c r="G10" s="13" t="s">
        <v>458</v>
      </c>
      <c r="H10" s="16"/>
      <c r="I10" s="16"/>
    </row>
    <row r="11" spans="1:13" x14ac:dyDescent="0.35">
      <c r="A11" s="3"/>
      <c r="C11" s="17"/>
    </row>
    <row r="12" spans="1:13" x14ac:dyDescent="0.35">
      <c r="A12" s="3" t="s">
        <v>459</v>
      </c>
      <c r="C12" s="30" t="s">
        <v>460</v>
      </c>
    </row>
    <row r="13" spans="1:13" x14ac:dyDescent="0.35">
      <c r="A13" s="3"/>
      <c r="C13" s="419"/>
    </row>
    <row r="14" spans="1:13" x14ac:dyDescent="0.35">
      <c r="A14" s="3" t="s">
        <v>461</v>
      </c>
      <c r="C14" s="30"/>
    </row>
    <row r="15" spans="1:13" x14ac:dyDescent="0.35">
      <c r="A15" s="3"/>
      <c r="G15" t="s">
        <v>462</v>
      </c>
      <c r="L15">
        <v>7.74</v>
      </c>
      <c r="M15" s="1" t="s">
        <v>463</v>
      </c>
    </row>
    <row r="16" spans="1:13" x14ac:dyDescent="0.35">
      <c r="A16" s="3" t="s">
        <v>464</v>
      </c>
      <c r="C16" s="7">
        <v>1</v>
      </c>
      <c r="E16" s="18">
        <f>L17</f>
        <v>45.89</v>
      </c>
      <c r="G16">
        <v>1</v>
      </c>
      <c r="I16" t="s">
        <v>465</v>
      </c>
      <c r="L16" s="34">
        <f>5*7.63</f>
        <v>38.15</v>
      </c>
      <c r="M16" s="1" t="s">
        <v>466</v>
      </c>
    </row>
    <row r="17" spans="1:12" x14ac:dyDescent="0.35">
      <c r="A17" s="3" t="s">
        <v>467</v>
      </c>
      <c r="E17" s="18"/>
      <c r="G17">
        <v>2</v>
      </c>
      <c r="I17" t="s">
        <v>468</v>
      </c>
      <c r="L17">
        <f>SUM(L15:L16)</f>
        <v>45.89</v>
      </c>
    </row>
    <row r="18" spans="1:12" x14ac:dyDescent="0.35">
      <c r="A18" s="3"/>
    </row>
    <row r="19" spans="1:12" x14ac:dyDescent="0.35">
      <c r="A19" s="3" t="s">
        <v>469</v>
      </c>
      <c r="C19" s="9" t="e">
        <f>IF('Sch 3 - IS'!E38=0,0,ROUND('Sch 3 - IS'!E38/'Sch 3 - IS'!E11,5))</f>
        <v>#DIV/0!</v>
      </c>
      <c r="E19" s="3" t="s">
        <v>470</v>
      </c>
    </row>
    <row r="20" spans="1:12" x14ac:dyDescent="0.35">
      <c r="A20" s="3"/>
    </row>
    <row r="21" spans="1:12" x14ac:dyDescent="0.35">
      <c r="A21" s="3"/>
    </row>
    <row r="22" spans="1:12" x14ac:dyDescent="0.35">
      <c r="A22" s="3"/>
    </row>
    <row r="23" spans="1:12" s="11" customFormat="1" ht="8.25" customHeight="1" x14ac:dyDescent="0.35">
      <c r="A23" s="10"/>
    </row>
    <row r="24" spans="1:12" x14ac:dyDescent="0.35">
      <c r="A24" s="3"/>
    </row>
    <row r="25" spans="1:12" x14ac:dyDescent="0.35">
      <c r="A25" s="3"/>
      <c r="C25" s="12"/>
      <c r="D25" s="12"/>
      <c r="E25" s="12"/>
      <c r="F25" s="12"/>
      <c r="G25" s="12"/>
    </row>
    <row r="26" spans="1:12" x14ac:dyDescent="0.35">
      <c r="A26" s="3"/>
      <c r="C26" s="12"/>
      <c r="D26" s="12"/>
      <c r="E26" s="12"/>
      <c r="F26" s="12"/>
      <c r="G26" s="12"/>
    </row>
    <row r="27" spans="1:12" x14ac:dyDescent="0.35">
      <c r="A27" s="3"/>
      <c r="C27" s="12"/>
      <c r="D27" s="12"/>
      <c r="E27" s="12"/>
      <c r="F27" s="12"/>
      <c r="G27" s="12"/>
    </row>
    <row r="28" spans="1:12" x14ac:dyDescent="0.35">
      <c r="A28" s="3"/>
      <c r="C28" s="12"/>
      <c r="D28" s="12"/>
      <c r="E28" s="12"/>
      <c r="F28" s="12"/>
      <c r="G28" s="12"/>
    </row>
    <row r="29" spans="1:12" x14ac:dyDescent="0.35">
      <c r="A29" s="3"/>
      <c r="C29" s="12"/>
      <c r="D29" s="12"/>
      <c r="E29" s="12"/>
      <c r="F29" s="12"/>
      <c r="G29" s="12"/>
    </row>
    <row r="30" spans="1:12" x14ac:dyDescent="0.35">
      <c r="A30" s="3"/>
      <c r="C30" s="12"/>
      <c r="D30" s="12"/>
      <c r="E30" s="12"/>
      <c r="F30" s="12"/>
      <c r="G30" s="12"/>
    </row>
    <row r="31" spans="1:12" x14ac:dyDescent="0.35">
      <c r="A31" s="3"/>
      <c r="C31" s="12"/>
      <c r="D31" s="12"/>
      <c r="E31" s="12"/>
      <c r="F31" s="12"/>
      <c r="G31" s="12"/>
    </row>
    <row r="32" spans="1:12" x14ac:dyDescent="0.35">
      <c r="A32" s="3"/>
      <c r="C32" s="12"/>
      <c r="D32" s="12"/>
      <c r="E32" s="12"/>
      <c r="F32" s="12"/>
      <c r="G32" s="12"/>
    </row>
    <row r="33" spans="1:7" x14ac:dyDescent="0.35">
      <c r="A33" s="3"/>
      <c r="C33" s="12"/>
      <c r="D33" s="12"/>
      <c r="E33" s="12"/>
      <c r="F33" s="12"/>
      <c r="G33" s="12"/>
    </row>
    <row r="34" spans="1:7" x14ac:dyDescent="0.35">
      <c r="A34" s="3"/>
      <c r="C34" s="12"/>
      <c r="D34" s="12"/>
      <c r="E34" s="12"/>
      <c r="F34" s="12"/>
      <c r="G34" s="12"/>
    </row>
    <row r="35" spans="1:7" x14ac:dyDescent="0.35">
      <c r="A35" s="3"/>
      <c r="C35" s="12"/>
      <c r="D35" s="12"/>
      <c r="E35" s="12"/>
      <c r="F35" s="12"/>
      <c r="G35" s="12"/>
    </row>
    <row r="36" spans="1:7" x14ac:dyDescent="0.35">
      <c r="A36" s="3"/>
      <c r="C36" s="12"/>
      <c r="D36" s="12"/>
      <c r="E36" s="12"/>
      <c r="F36" s="12"/>
      <c r="G36" s="12"/>
    </row>
    <row r="37" spans="1:7" x14ac:dyDescent="0.35">
      <c r="A37" s="3"/>
      <c r="C37" s="12"/>
      <c r="D37" s="12"/>
      <c r="E37" s="12"/>
      <c r="F37" s="12"/>
      <c r="G37" s="12"/>
    </row>
    <row r="38" spans="1:7" x14ac:dyDescent="0.35">
      <c r="A38" s="3"/>
      <c r="C38" s="12"/>
      <c r="D38" s="12"/>
      <c r="E38" s="12"/>
      <c r="F38" s="12"/>
      <c r="G38" s="12"/>
    </row>
    <row r="39" spans="1:7" x14ac:dyDescent="0.35">
      <c r="A39" s="3"/>
      <c r="C39" s="12"/>
      <c r="D39" s="12"/>
      <c r="E39" s="12"/>
      <c r="F39" s="12"/>
      <c r="G39" s="12"/>
    </row>
    <row r="40" spans="1:7" x14ac:dyDescent="0.35">
      <c r="A40" s="3"/>
      <c r="C40" s="12"/>
      <c r="D40" s="12"/>
      <c r="E40" s="12"/>
      <c r="F40" s="12"/>
      <c r="G40" s="12"/>
    </row>
    <row r="41" spans="1:7" x14ac:dyDescent="0.35">
      <c r="A41" s="3"/>
      <c r="C41" s="12"/>
      <c r="D41" s="12"/>
      <c r="E41" s="12"/>
      <c r="F41" s="12"/>
      <c r="G41" s="12"/>
    </row>
    <row r="42" spans="1:7" x14ac:dyDescent="0.35">
      <c r="A42" s="3"/>
      <c r="C42" s="12"/>
      <c r="D42" s="12"/>
      <c r="E42" s="12"/>
      <c r="F42" s="12"/>
      <c r="G42" s="12"/>
    </row>
    <row r="43" spans="1:7" x14ac:dyDescent="0.35">
      <c r="A43" s="3"/>
      <c r="C43" s="12"/>
      <c r="D43" s="12"/>
      <c r="E43" s="12"/>
      <c r="F43" s="12"/>
      <c r="G43" s="12"/>
    </row>
    <row r="44" spans="1:7" x14ac:dyDescent="0.35">
      <c r="A44" s="3"/>
      <c r="C44" s="12"/>
      <c r="D44" s="12"/>
      <c r="E44" s="12"/>
      <c r="F44" s="12"/>
      <c r="G44" s="12"/>
    </row>
    <row r="45" spans="1:7" x14ac:dyDescent="0.35">
      <c r="A45" s="3"/>
      <c r="C45" s="12"/>
      <c r="D45" s="12"/>
      <c r="E45" s="12"/>
      <c r="F45" s="12"/>
      <c r="G45" s="12"/>
    </row>
    <row r="46" spans="1:7" x14ac:dyDescent="0.35">
      <c r="A46" s="3"/>
      <c r="C46" s="12"/>
      <c r="D46" s="12"/>
      <c r="E46" s="12"/>
      <c r="F46" s="12"/>
      <c r="G46" s="12"/>
    </row>
    <row r="47" spans="1:7" x14ac:dyDescent="0.35">
      <c r="A47" s="3"/>
      <c r="C47" s="12"/>
      <c r="D47" s="12"/>
      <c r="E47" s="12"/>
      <c r="F47" s="12"/>
      <c r="G47" s="12"/>
    </row>
    <row r="48" spans="1:7" x14ac:dyDescent="0.35">
      <c r="A48" s="3"/>
      <c r="C48" s="12"/>
      <c r="D48" s="12"/>
      <c r="E48" s="12"/>
      <c r="F48" s="12"/>
      <c r="G48" s="12"/>
    </row>
    <row r="49" spans="1:7" x14ac:dyDescent="0.35">
      <c r="A49" s="3"/>
      <c r="C49" s="12"/>
      <c r="D49" s="12"/>
      <c r="E49" s="12"/>
      <c r="F49" s="12"/>
      <c r="G49" s="12"/>
    </row>
    <row r="50" spans="1:7" x14ac:dyDescent="0.35">
      <c r="A50" s="3"/>
      <c r="C50" s="12"/>
      <c r="D50" s="12"/>
      <c r="E50" s="12"/>
      <c r="F50" s="12"/>
      <c r="G50" s="12"/>
    </row>
    <row r="51" spans="1:7" x14ac:dyDescent="0.35">
      <c r="A51" s="3"/>
      <c r="C51" s="12"/>
      <c r="D51" s="12"/>
      <c r="E51" s="12"/>
      <c r="F51" s="12"/>
      <c r="G51" s="12"/>
    </row>
    <row r="52" spans="1:7" x14ac:dyDescent="0.35">
      <c r="C52" s="12"/>
      <c r="D52" s="12"/>
      <c r="E52" s="12"/>
      <c r="F52" s="12"/>
      <c r="G52" s="12"/>
    </row>
    <row r="53" spans="1:7" x14ac:dyDescent="0.35">
      <c r="C53" s="12"/>
      <c r="D53" s="12"/>
      <c r="E53" s="12"/>
      <c r="F53" s="12"/>
      <c r="G53" s="12"/>
    </row>
    <row r="54" spans="1:7" x14ac:dyDescent="0.35">
      <c r="C54" s="12"/>
      <c r="D54" s="12"/>
      <c r="E54" s="12"/>
      <c r="F54" s="12"/>
      <c r="G54" s="12"/>
    </row>
    <row r="55" spans="1:7" x14ac:dyDescent="0.35">
      <c r="C55" s="12"/>
      <c r="D55" s="12"/>
      <c r="E55" s="12"/>
      <c r="F55" s="12"/>
      <c r="G55" s="12"/>
    </row>
    <row r="56" spans="1:7" x14ac:dyDescent="0.35">
      <c r="C56" s="12"/>
      <c r="D56" s="12"/>
      <c r="E56" s="12"/>
      <c r="F56" s="12"/>
      <c r="G56" s="12"/>
    </row>
    <row r="57" spans="1:7" x14ac:dyDescent="0.35">
      <c r="C57" s="12"/>
      <c r="D57" s="12"/>
      <c r="E57" s="12"/>
      <c r="F57" s="12"/>
      <c r="G57" s="12"/>
    </row>
    <row r="58" spans="1:7" x14ac:dyDescent="0.35">
      <c r="C58" s="12"/>
      <c r="D58" s="12"/>
      <c r="E58" s="12"/>
      <c r="F58" s="12"/>
      <c r="G58" s="12"/>
    </row>
    <row r="59" spans="1:7" x14ac:dyDescent="0.35">
      <c r="C59" s="12"/>
      <c r="D59" s="12"/>
      <c r="E59" s="12"/>
      <c r="F59" s="12"/>
      <c r="G59" s="12"/>
    </row>
    <row r="60" spans="1:7" x14ac:dyDescent="0.35">
      <c r="C60" s="12"/>
      <c r="D60" s="12"/>
      <c r="E60" s="12"/>
      <c r="F60" s="12"/>
      <c r="G60" s="12"/>
    </row>
  </sheetData>
  <phoneticPr fontId="7" type="noConversion"/>
  <pageMargins left="0.75" right="0.75" top="1" bottom="1" header="0.5" footer="0.5"/>
  <pageSetup orientation="portrait" r:id="rId1"/>
  <headerFooter alignWithMargins="0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850271-877F-4E2F-BB4D-BC53949B23C4}">
  <sheetPr>
    <tabColor rgb="FF0070C0"/>
  </sheetPr>
  <dimension ref="A1"/>
  <sheetViews>
    <sheetView workbookViewId="0"/>
  </sheetViews>
  <sheetFormatPr defaultRowHeight="15.5" x14ac:dyDescent="0.35"/>
  <sheetData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840969-09E3-4390-BB2A-6F93394EF15E}">
  <sheetPr>
    <tabColor indexed="34"/>
  </sheetPr>
  <dimension ref="A1:G36"/>
  <sheetViews>
    <sheetView view="pageBreakPreview" zoomScaleNormal="100" zoomScaleSheetLayoutView="100" workbookViewId="0"/>
  </sheetViews>
  <sheetFormatPr defaultColWidth="9" defaultRowHeight="15.5" x14ac:dyDescent="0.35"/>
  <cols>
    <col min="1" max="1" width="5.33203125" style="67" customWidth="1"/>
    <col min="2" max="2" width="36" style="67" customWidth="1"/>
    <col min="3" max="3" width="12.58203125" style="67" customWidth="1"/>
    <col min="4" max="4" width="1.5" style="67" customWidth="1"/>
    <col min="5" max="5" width="12.58203125" style="67" customWidth="1"/>
    <col min="6" max="6" width="1.58203125" style="67" customWidth="1"/>
    <col min="7" max="7" width="12.58203125" style="67" customWidth="1"/>
    <col min="8" max="16384" width="9" style="67"/>
  </cols>
  <sheetData>
    <row r="1" spans="1:7" x14ac:dyDescent="0.35">
      <c r="A1" s="1"/>
      <c r="B1" s="1"/>
      <c r="C1" s="1"/>
      <c r="D1" s="1"/>
      <c r="E1" s="1"/>
      <c r="F1" s="1"/>
      <c r="G1" s="73" t="s">
        <v>471</v>
      </c>
    </row>
    <row r="2" spans="1:7" x14ac:dyDescent="0.35">
      <c r="A2" s="1"/>
      <c r="B2" s="1"/>
      <c r="C2" s="1"/>
      <c r="D2" s="1"/>
      <c r="E2" s="1"/>
      <c r="F2" s="1"/>
      <c r="G2" s="6" t="s">
        <v>472</v>
      </c>
    </row>
    <row r="3" spans="1:7" x14ac:dyDescent="0.35">
      <c r="A3" s="1"/>
      <c r="B3" s="1"/>
      <c r="C3" s="1"/>
      <c r="D3" s="1"/>
      <c r="E3" s="1"/>
      <c r="F3" s="1"/>
      <c r="G3" s="73" t="s">
        <v>147</v>
      </c>
    </row>
    <row r="4" spans="1:7" s="36" customFormat="1" ht="20.5" x14ac:dyDescent="0.45">
      <c r="A4" s="446" t="s">
        <v>473</v>
      </c>
      <c r="B4" s="446"/>
      <c r="C4" s="446"/>
      <c r="D4" s="446"/>
      <c r="E4" s="446"/>
      <c r="F4" s="446"/>
      <c r="G4" s="446"/>
    </row>
    <row r="5" spans="1:7" s="37" customFormat="1" ht="18" x14ac:dyDescent="0.4">
      <c r="A5" s="442" t="str">
        <f>"CAUSE NUMBER "&amp;Inputs!$C$6</f>
        <v>CAUSE NUMBER 45997</v>
      </c>
      <c r="B5" s="442"/>
      <c r="C5" s="442"/>
      <c r="D5" s="442"/>
      <c r="E5" s="442"/>
      <c r="F5" s="442"/>
      <c r="G5" s="442"/>
    </row>
    <row r="7" spans="1:7" x14ac:dyDescent="0.35">
      <c r="A7" s="443" t="s">
        <v>474</v>
      </c>
      <c r="B7" s="443"/>
      <c r="C7" s="443"/>
      <c r="D7" s="443"/>
      <c r="E7" s="443"/>
      <c r="F7" s="443"/>
      <c r="G7" s="443"/>
    </row>
    <row r="8" spans="1:7" x14ac:dyDescent="0.35">
      <c r="A8" s="443"/>
      <c r="B8" s="443"/>
      <c r="C8" s="443"/>
      <c r="D8" s="443"/>
      <c r="E8" s="443"/>
      <c r="F8" s="443"/>
      <c r="G8" s="443"/>
    </row>
    <row r="10" spans="1:7" x14ac:dyDescent="0.35">
      <c r="A10" s="1"/>
      <c r="B10" s="1"/>
      <c r="C10" s="429" t="s">
        <v>475</v>
      </c>
      <c r="D10" s="429"/>
      <c r="E10" s="429" t="s">
        <v>476</v>
      </c>
      <c r="F10" s="1"/>
      <c r="G10" s="429" t="str">
        <f>"CN "&amp;+Inputs!C6</f>
        <v>CN 45997</v>
      </c>
    </row>
    <row r="11" spans="1:7" x14ac:dyDescent="0.35">
      <c r="A11" s="1"/>
      <c r="B11" s="1"/>
      <c r="C11" s="2" t="s">
        <v>477</v>
      </c>
      <c r="D11" s="429"/>
      <c r="E11" s="2" t="str">
        <f>"No. "&amp;+Inputs!C6</f>
        <v>No. 45997</v>
      </c>
      <c r="F11" s="1"/>
      <c r="G11" s="2" t="s">
        <v>10</v>
      </c>
    </row>
    <row r="12" spans="1:7" ht="8.25" customHeight="1" x14ac:dyDescent="0.35">
      <c r="A12" s="1"/>
      <c r="B12" s="1"/>
      <c r="C12" s="1"/>
      <c r="D12" s="1"/>
      <c r="E12" s="1"/>
      <c r="F12" s="1"/>
      <c r="G12" s="1"/>
    </row>
    <row r="13" spans="1:7" x14ac:dyDescent="0.35">
      <c r="A13" s="1" t="s">
        <v>11</v>
      </c>
      <c r="B13" s="1"/>
      <c r="C13" s="420">
        <v>1594509</v>
      </c>
      <c r="D13" s="420"/>
      <c r="E13" s="420">
        <f>'Sch 1'!F13</f>
        <v>1956443</v>
      </c>
      <c r="F13" s="420"/>
      <c r="G13" s="420">
        <f t="shared" ref="G13:G19" si="0">+E13-C13</f>
        <v>361934</v>
      </c>
    </row>
    <row r="14" spans="1:7" x14ac:dyDescent="0.35">
      <c r="A14" s="1" t="s">
        <v>478</v>
      </c>
      <c r="B14" s="1"/>
      <c r="C14" s="421"/>
      <c r="D14" s="421"/>
      <c r="E14" s="421"/>
      <c r="F14" s="421"/>
      <c r="G14" s="421">
        <f t="shared" si="0"/>
        <v>0</v>
      </c>
    </row>
    <row r="15" spans="1:7" x14ac:dyDescent="0.35">
      <c r="A15" t="s">
        <v>479</v>
      </c>
      <c r="B15" s="1"/>
      <c r="C15" s="421">
        <v>332701</v>
      </c>
      <c r="D15" s="421"/>
      <c r="E15" s="421">
        <v>0</v>
      </c>
      <c r="F15" s="421"/>
      <c r="G15" s="421">
        <f t="shared" si="0"/>
        <v>-332701</v>
      </c>
    </row>
    <row r="16" spans="1:7" x14ac:dyDescent="0.35">
      <c r="A16" s="1" t="s">
        <v>480</v>
      </c>
      <c r="B16" s="1"/>
      <c r="C16" s="421"/>
      <c r="D16" s="421"/>
      <c r="E16" s="421"/>
      <c r="F16" s="421"/>
      <c r="G16" s="421">
        <f t="shared" si="0"/>
        <v>0</v>
      </c>
    </row>
    <row r="17" spans="1:7" x14ac:dyDescent="0.35">
      <c r="A17" s="1" t="s">
        <v>14</v>
      </c>
      <c r="B17" s="1"/>
      <c r="C17" s="421"/>
      <c r="D17" s="421"/>
      <c r="E17" s="421"/>
      <c r="F17" s="421"/>
      <c r="G17" s="421">
        <f t="shared" si="0"/>
        <v>0</v>
      </c>
    </row>
    <row r="18" spans="1:7" x14ac:dyDescent="0.35">
      <c r="A18" s="1" t="s">
        <v>15</v>
      </c>
      <c r="B18" s="1"/>
      <c r="C18" s="421">
        <f>677167+82811</f>
        <v>759978</v>
      </c>
      <c r="D18" s="421"/>
      <c r="E18" s="421">
        <f>'Sch 1'!F17</f>
        <v>659000</v>
      </c>
      <c r="F18" s="421"/>
      <c r="G18" s="421">
        <f t="shared" si="0"/>
        <v>-100978</v>
      </c>
    </row>
    <row r="19" spans="1:7" x14ac:dyDescent="0.35">
      <c r="A19" s="1" t="s">
        <v>16</v>
      </c>
      <c r="B19" s="1"/>
      <c r="C19" s="421">
        <f>7854+2166</f>
        <v>10020</v>
      </c>
      <c r="D19" s="421"/>
      <c r="E19" s="421">
        <f>'Sch 1'!F18</f>
        <v>0</v>
      </c>
      <c r="F19" s="421"/>
      <c r="G19" s="421">
        <f t="shared" si="0"/>
        <v>-10020</v>
      </c>
    </row>
    <row r="20" spans="1:7" x14ac:dyDescent="0.35">
      <c r="A20" s="1" t="s">
        <v>481</v>
      </c>
      <c r="B20" s="1"/>
      <c r="C20" s="421">
        <v>477</v>
      </c>
      <c r="D20" s="421"/>
      <c r="E20" s="421"/>
      <c r="F20" s="421"/>
      <c r="G20" s="421"/>
    </row>
    <row r="21" spans="1:7" ht="6" customHeight="1" x14ac:dyDescent="0.35">
      <c r="A21" s="1"/>
      <c r="B21" s="1"/>
      <c r="C21" s="422"/>
      <c r="D21" s="421"/>
      <c r="E21" s="422"/>
      <c r="F21" s="421"/>
      <c r="G21" s="422"/>
    </row>
    <row r="22" spans="1:7" x14ac:dyDescent="0.35">
      <c r="A22" s="1" t="s">
        <v>17</v>
      </c>
      <c r="B22" s="1"/>
      <c r="C22" s="421">
        <f>SUM(C13:C20)</f>
        <v>2697685</v>
      </c>
      <c r="D22" s="421"/>
      <c r="E22" s="421">
        <f>SUM(E13:E19)</f>
        <v>2615443</v>
      </c>
      <c r="F22" s="421"/>
      <c r="G22" s="421">
        <f>SUM(G13:G19)</f>
        <v>-81765</v>
      </c>
    </row>
    <row r="23" spans="1:7" x14ac:dyDescent="0.35">
      <c r="A23" t="s">
        <v>482</v>
      </c>
      <c r="B23" s="1"/>
      <c r="C23" s="421"/>
      <c r="D23" s="421"/>
      <c r="E23" s="421"/>
      <c r="F23" s="421"/>
      <c r="G23" s="421"/>
    </row>
    <row r="24" spans="1:7" x14ac:dyDescent="0.35">
      <c r="A24" s="1"/>
      <c r="B24" s="1" t="s">
        <v>19</v>
      </c>
      <c r="C24" s="421">
        <v>-1027</v>
      </c>
      <c r="D24" s="421"/>
      <c r="E24" s="421">
        <f>'Sch 1'!F21</f>
        <v>-35391</v>
      </c>
      <c r="F24" s="421"/>
      <c r="G24" s="421">
        <f>+E24-C24</f>
        <v>-34364</v>
      </c>
    </row>
    <row r="25" spans="1:7" x14ac:dyDescent="0.35">
      <c r="A25" s="1"/>
      <c r="B25" s="1" t="s">
        <v>21</v>
      </c>
      <c r="C25" s="421">
        <v>-18915</v>
      </c>
      <c r="D25" s="421"/>
      <c r="E25" s="421">
        <f>'Sch 1'!F22</f>
        <v>-17557</v>
      </c>
      <c r="F25" s="421"/>
      <c r="G25" s="421">
        <f>+E25-C25</f>
        <v>1358</v>
      </c>
    </row>
    <row r="26" spans="1:7" x14ac:dyDescent="0.35">
      <c r="A26" s="1"/>
      <c r="B26" s="1" t="s">
        <v>22</v>
      </c>
      <c r="C26" s="421"/>
      <c r="D26" s="421"/>
      <c r="E26" s="421">
        <f>'Sch 1'!F23</f>
        <v>-34740</v>
      </c>
      <c r="F26" s="421"/>
      <c r="G26" s="421"/>
    </row>
    <row r="27" spans="1:7" ht="6" customHeight="1" x14ac:dyDescent="0.35">
      <c r="A27" s="1"/>
      <c r="B27" s="1"/>
      <c r="C27" s="422"/>
      <c r="D27" s="421"/>
      <c r="E27" s="422"/>
      <c r="F27" s="421"/>
      <c r="G27" s="422"/>
    </row>
    <row r="28" spans="1:7" ht="16" thickBot="1" x14ac:dyDescent="0.4">
      <c r="A28" t="s">
        <v>483</v>
      </c>
      <c r="B28" s="1"/>
      <c r="C28" s="423">
        <f>SUM(C22:C26)</f>
        <v>2677743</v>
      </c>
      <c r="D28" s="421"/>
      <c r="E28" s="423">
        <f>SUM(E22:E26)</f>
        <v>2527755</v>
      </c>
      <c r="F28" s="421"/>
      <c r="G28" s="423">
        <f>SUM(G22:G26)</f>
        <v>-114771</v>
      </c>
    </row>
    <row r="29" spans="1:7" ht="16" thickTop="1" x14ac:dyDescent="0.35">
      <c r="A29"/>
      <c r="B29" s="1"/>
      <c r="C29" s="424"/>
      <c r="D29" s="421"/>
      <c r="E29" s="425"/>
      <c r="F29" s="421"/>
      <c r="G29" s="425"/>
    </row>
    <row r="30" spans="1:7" x14ac:dyDescent="0.35">
      <c r="A30" s="1" t="s">
        <v>24</v>
      </c>
      <c r="B30" s="1"/>
      <c r="C30" s="426">
        <v>2200179</v>
      </c>
      <c r="D30" s="421"/>
      <c r="E30" s="421">
        <v>0</v>
      </c>
      <c r="F30" s="421"/>
      <c r="G30" s="426"/>
    </row>
    <row r="31" spans="1:7" x14ac:dyDescent="0.35">
      <c r="A31" s="1" t="s">
        <v>484</v>
      </c>
      <c r="B31" s="1"/>
      <c r="C31" s="426">
        <v>34740</v>
      </c>
      <c r="D31" s="421"/>
      <c r="E31" s="421">
        <v>0</v>
      </c>
      <c r="F31" s="421"/>
      <c r="G31" s="426"/>
    </row>
    <row r="32" spans="1:7" ht="6" customHeight="1" x14ac:dyDescent="0.35">
      <c r="A32" s="1"/>
      <c r="B32" s="1"/>
      <c r="C32" s="426"/>
      <c r="D32" s="421"/>
      <c r="E32" s="422"/>
      <c r="F32" s="421"/>
      <c r="G32" s="426"/>
    </row>
    <row r="33" spans="1:7" x14ac:dyDescent="0.35">
      <c r="A33" t="s">
        <v>485</v>
      </c>
      <c r="B33" s="1"/>
      <c r="C33" s="41"/>
      <c r="D33" s="1"/>
      <c r="E33" s="426">
        <f>+E28+E31+E30</f>
        <v>2527755</v>
      </c>
      <c r="F33" s="1"/>
      <c r="G33" s="41"/>
    </row>
    <row r="34" spans="1:7" x14ac:dyDescent="0.35">
      <c r="A34" t="s">
        <v>486</v>
      </c>
      <c r="B34" s="1"/>
      <c r="C34" s="1"/>
      <c r="D34" s="1"/>
      <c r="E34" s="421">
        <f>-C28</f>
        <v>-2677743</v>
      </c>
      <c r="F34" s="1"/>
      <c r="G34" s="1"/>
    </row>
    <row r="35" spans="1:7" ht="16" thickBot="1" x14ac:dyDescent="0.4">
      <c r="A35" s="1"/>
      <c r="B35" t="s">
        <v>487</v>
      </c>
      <c r="C35" s="1"/>
      <c r="D35" s="1"/>
      <c r="E35" s="427">
        <f>SUM(E33:E34)</f>
        <v>-149988</v>
      </c>
      <c r="F35" s="1"/>
      <c r="G35" s="1"/>
    </row>
    <row r="36" spans="1:7" ht="16" thickTop="1" x14ac:dyDescent="0.35">
      <c r="A36" s="1"/>
      <c r="B36" s="1"/>
      <c r="C36" s="1"/>
      <c r="D36" s="1"/>
      <c r="E36" s="1"/>
      <c r="F36" s="1"/>
      <c r="G36" s="1"/>
    </row>
  </sheetData>
  <mergeCells count="4">
    <mergeCell ref="A4:G4"/>
    <mergeCell ref="A5:G5"/>
    <mergeCell ref="A7:G7"/>
    <mergeCell ref="A8:G8"/>
  </mergeCells>
  <printOptions horizontalCentered="1"/>
  <pageMargins left="0.5" right="0.5" top="0.5" bottom="0.75" header="0.5" footer="0.5"/>
  <pageSetup scale="98" fitToHeight="2" orientation="portrait" verticalDpi="2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494363-FBC8-47E7-83AA-7FF3896839E6}">
  <dimension ref="A1:W123"/>
  <sheetViews>
    <sheetView workbookViewId="0">
      <selection activeCell="H16" sqref="H16"/>
    </sheetView>
  </sheetViews>
  <sheetFormatPr defaultColWidth="9" defaultRowHeight="13" x14ac:dyDescent="0.3"/>
  <cols>
    <col min="1" max="1" width="1.33203125" style="178" customWidth="1"/>
    <col min="2" max="2" width="29.25" style="178" bestFit="1" customWidth="1"/>
    <col min="3" max="3" width="1" style="179" customWidth="1"/>
    <col min="4" max="4" width="11" style="179" bestFit="1" customWidth="1"/>
    <col min="5" max="5" width="1" style="179" customWidth="1"/>
    <col min="6" max="6" width="11" style="179" bestFit="1" customWidth="1"/>
    <col min="7" max="7" width="1" style="179" customWidth="1"/>
    <col min="8" max="8" width="11" style="179" bestFit="1" customWidth="1"/>
    <col min="9" max="9" width="1" style="179" customWidth="1"/>
    <col min="10" max="10" width="10.58203125" style="179" bestFit="1" customWidth="1"/>
    <col min="11" max="11" width="1" style="179" customWidth="1"/>
    <col min="12" max="12" width="10.58203125" style="179" bestFit="1" customWidth="1"/>
    <col min="13" max="13" width="1" style="179" customWidth="1"/>
    <col min="14" max="14" width="10.58203125" style="179" bestFit="1" customWidth="1"/>
    <col min="15" max="15" width="1" style="179" customWidth="1"/>
    <col min="16" max="16" width="10.58203125" style="179" bestFit="1" customWidth="1"/>
    <col min="17" max="17" width="1" style="179" customWidth="1"/>
    <col min="18" max="18" width="10.58203125" style="179" bestFit="1" customWidth="1"/>
    <col min="19" max="19" width="1" style="179" customWidth="1"/>
    <col min="20" max="20" width="9.33203125" style="179" bestFit="1" customWidth="1"/>
    <col min="21" max="21" width="9" style="179"/>
    <col min="22" max="23" width="8.58203125" style="179" bestFit="1" customWidth="1"/>
    <col min="24" max="16384" width="9" style="179"/>
  </cols>
  <sheetData>
    <row r="1" spans="1:22" s="176" customFormat="1" ht="39" x14ac:dyDescent="0.3">
      <c r="A1" s="172" t="s">
        <v>488</v>
      </c>
      <c r="B1" s="173"/>
      <c r="C1" s="174"/>
      <c r="D1" s="174" t="s">
        <v>489</v>
      </c>
      <c r="E1" s="174"/>
      <c r="F1" s="174" t="s">
        <v>490</v>
      </c>
      <c r="G1" s="174"/>
      <c r="H1" s="174" t="s">
        <v>491</v>
      </c>
      <c r="I1" s="174"/>
      <c r="J1" s="175" t="s">
        <v>492</v>
      </c>
      <c r="K1" s="174"/>
      <c r="L1" s="175" t="s">
        <v>493</v>
      </c>
      <c r="M1" s="174"/>
      <c r="N1" s="175" t="s">
        <v>494</v>
      </c>
      <c r="O1" s="174"/>
      <c r="P1" s="175" t="s">
        <v>495</v>
      </c>
      <c r="Q1" s="174"/>
      <c r="R1" s="175" t="s">
        <v>496</v>
      </c>
      <c r="S1" s="174"/>
      <c r="T1" s="175" t="s">
        <v>497</v>
      </c>
    </row>
    <row r="2" spans="1:22" ht="6" customHeight="1" thickBot="1" x14ac:dyDescent="0.35">
      <c r="A2" s="177"/>
    </row>
    <row r="3" spans="1:22" x14ac:dyDescent="0.3">
      <c r="A3" s="180" t="s">
        <v>99</v>
      </c>
      <c r="B3" s="181"/>
      <c r="C3" s="182"/>
      <c r="D3" s="183">
        <v>553800</v>
      </c>
      <c r="E3" s="184"/>
      <c r="F3" s="185">
        <v>409500</v>
      </c>
      <c r="G3" s="182"/>
      <c r="H3" s="183">
        <v>491000</v>
      </c>
      <c r="I3" s="184"/>
      <c r="J3" s="186">
        <v>1050200</v>
      </c>
      <c r="K3" s="184"/>
      <c r="L3" s="187">
        <v>461700</v>
      </c>
      <c r="M3" s="184"/>
      <c r="N3" s="187">
        <v>613700</v>
      </c>
      <c r="O3" s="184"/>
      <c r="P3" s="187">
        <v>342000</v>
      </c>
      <c r="Q3" s="184"/>
      <c r="R3" s="186">
        <v>366300</v>
      </c>
      <c r="S3" s="184"/>
      <c r="T3" s="188">
        <f>SUM(D3:S3)</f>
        <v>4288200</v>
      </c>
    </row>
    <row r="4" spans="1:22" x14ac:dyDescent="0.3">
      <c r="A4" s="189" t="s">
        <v>498</v>
      </c>
      <c r="B4" s="190"/>
      <c r="C4" s="191"/>
      <c r="D4" s="192">
        <v>12608300</v>
      </c>
      <c r="E4" s="193"/>
      <c r="F4" s="194">
        <v>10631300</v>
      </c>
      <c r="G4" s="191"/>
      <c r="H4" s="192">
        <v>11506200</v>
      </c>
      <c r="I4" s="193"/>
      <c r="J4" s="195">
        <v>11036400</v>
      </c>
      <c r="K4" s="193"/>
      <c r="L4" s="192">
        <v>11195000</v>
      </c>
      <c r="M4" s="193"/>
      <c r="N4" s="196">
        <v>9252500</v>
      </c>
      <c r="O4" s="193"/>
      <c r="P4" s="196">
        <v>9613100</v>
      </c>
      <c r="Q4" s="193"/>
      <c r="R4" s="195">
        <v>10756000</v>
      </c>
      <c r="S4" s="193"/>
      <c r="T4" s="197">
        <f>SUM(D4:S4)</f>
        <v>86598800</v>
      </c>
    </row>
    <row r="5" spans="1:22" x14ac:dyDescent="0.3">
      <c r="A5" s="189" t="s">
        <v>499</v>
      </c>
      <c r="B5" s="190"/>
      <c r="C5" s="191"/>
      <c r="D5" s="192">
        <v>601200</v>
      </c>
      <c r="E5" s="193"/>
      <c r="F5" s="194">
        <v>587400</v>
      </c>
      <c r="G5" s="191"/>
      <c r="H5" s="192">
        <v>848700</v>
      </c>
      <c r="I5" s="193"/>
      <c r="J5" s="195">
        <v>856800</v>
      </c>
      <c r="K5" s="193"/>
      <c r="L5" s="196">
        <v>599600</v>
      </c>
      <c r="M5" s="193"/>
      <c r="N5" s="196">
        <v>365300</v>
      </c>
      <c r="O5" s="193"/>
      <c r="P5" s="196">
        <v>212100</v>
      </c>
      <c r="Q5" s="193"/>
      <c r="R5" s="195">
        <v>171400</v>
      </c>
      <c r="S5" s="193"/>
      <c r="T5" s="197">
        <f>SUM(D5:S5)</f>
        <v>4242500</v>
      </c>
    </row>
    <row r="6" spans="1:22" x14ac:dyDescent="0.3">
      <c r="A6" s="189" t="s">
        <v>98</v>
      </c>
      <c r="B6" s="190"/>
      <c r="C6" s="191"/>
      <c r="D6" s="192">
        <v>22875400</v>
      </c>
      <c r="E6" s="193"/>
      <c r="F6" s="194">
        <v>19396600</v>
      </c>
      <c r="G6" s="191"/>
      <c r="H6" s="192">
        <v>23035000</v>
      </c>
      <c r="I6" s="193"/>
      <c r="J6" s="195">
        <v>22009400</v>
      </c>
      <c r="K6" s="193"/>
      <c r="L6" s="196">
        <v>22775600</v>
      </c>
      <c r="M6" s="193"/>
      <c r="N6" s="196">
        <v>17292200</v>
      </c>
      <c r="O6" s="193"/>
      <c r="P6" s="196">
        <v>16719600</v>
      </c>
      <c r="Q6" s="193"/>
      <c r="R6" s="195">
        <v>18376200</v>
      </c>
      <c r="S6" s="193"/>
      <c r="T6" s="197">
        <f>SUM(D6:S6)</f>
        <v>162480000</v>
      </c>
    </row>
    <row r="7" spans="1:22" ht="6" customHeight="1" x14ac:dyDescent="0.3">
      <c r="A7" s="198"/>
      <c r="B7" s="199"/>
      <c r="C7" s="191"/>
      <c r="D7" s="192"/>
      <c r="E7" s="193"/>
      <c r="F7" s="194"/>
      <c r="G7" s="191"/>
      <c r="H7" s="192"/>
      <c r="I7" s="193"/>
      <c r="J7" s="195"/>
      <c r="K7" s="193"/>
      <c r="L7" s="196"/>
      <c r="M7" s="193"/>
      <c r="N7" s="196"/>
      <c r="O7" s="193"/>
      <c r="P7" s="196"/>
      <c r="Q7" s="193"/>
      <c r="R7" s="195"/>
      <c r="S7" s="193"/>
      <c r="T7" s="197"/>
    </row>
    <row r="8" spans="1:22" x14ac:dyDescent="0.3">
      <c r="A8" s="198"/>
      <c r="B8" s="199"/>
      <c r="C8" s="193"/>
      <c r="D8" s="200">
        <f>SUM(D2:D7)</f>
        <v>36638700</v>
      </c>
      <c r="E8" s="193"/>
      <c r="F8" s="200">
        <f>SUM(F2:F7)</f>
        <v>31024800</v>
      </c>
      <c r="G8" s="193"/>
      <c r="H8" s="200">
        <f>SUM(H2:H7)</f>
        <v>35880900</v>
      </c>
      <c r="I8" s="193"/>
      <c r="J8" s="200">
        <f>SUM(J2:J7)</f>
        <v>34952800</v>
      </c>
      <c r="K8" s="193"/>
      <c r="L8" s="200">
        <f>SUM(L2:L7)</f>
        <v>35031900</v>
      </c>
      <c r="M8" s="193"/>
      <c r="N8" s="200">
        <f>SUM(N2:N7)</f>
        <v>27523700</v>
      </c>
      <c r="O8" s="193"/>
      <c r="P8" s="200">
        <f>SUM(P2:P7)</f>
        <v>26886800</v>
      </c>
      <c r="Q8" s="193"/>
      <c r="R8" s="200">
        <f>SUM(R2:R7)</f>
        <v>29669900</v>
      </c>
      <c r="S8" s="193"/>
      <c r="T8" s="201">
        <f>SUM(D8:S8)</f>
        <v>257609500</v>
      </c>
    </row>
    <row r="9" spans="1:22" ht="6" customHeight="1" thickBot="1" x14ac:dyDescent="0.35">
      <c r="A9" s="202"/>
      <c r="B9" s="203"/>
      <c r="C9" s="204"/>
      <c r="D9" s="204"/>
      <c r="E9" s="204"/>
      <c r="F9" s="204"/>
      <c r="G9" s="204"/>
      <c r="H9" s="204"/>
      <c r="I9" s="204"/>
      <c r="J9" s="204"/>
      <c r="K9" s="204"/>
      <c r="L9" s="204"/>
      <c r="M9" s="204"/>
      <c r="N9" s="204"/>
      <c r="O9" s="204"/>
      <c r="P9" s="204"/>
      <c r="Q9" s="204"/>
      <c r="R9" s="204"/>
      <c r="S9" s="204"/>
      <c r="T9" s="205"/>
    </row>
    <row r="10" spans="1:22" ht="13.5" thickBot="1" x14ac:dyDescent="0.35"/>
    <row r="11" spans="1:22" x14ac:dyDescent="0.3">
      <c r="A11" s="206"/>
      <c r="B11" s="207" t="s">
        <v>500</v>
      </c>
      <c r="C11" s="208"/>
      <c r="D11" s="209">
        <v>24028200</v>
      </c>
      <c r="E11" s="208"/>
      <c r="F11" s="210">
        <v>20390900</v>
      </c>
      <c r="G11" s="208"/>
      <c r="H11" s="209">
        <v>24372300</v>
      </c>
      <c r="I11" s="208"/>
      <c r="J11" s="210">
        <v>23914000</v>
      </c>
      <c r="K11" s="208"/>
      <c r="L11" s="209">
        <v>23834800</v>
      </c>
      <c r="M11" s="208"/>
      <c r="N11" s="209">
        <v>16268800</v>
      </c>
      <c r="O11" s="208"/>
      <c r="P11" s="209">
        <v>17271700</v>
      </c>
      <c r="Q11" s="208"/>
      <c r="R11" s="210">
        <v>18911500</v>
      </c>
      <c r="S11" s="208"/>
      <c r="T11" s="211">
        <f>SUM(D11:S11)</f>
        <v>168992200</v>
      </c>
      <c r="V11" s="212"/>
    </row>
    <row r="12" spans="1:22" x14ac:dyDescent="0.3">
      <c r="A12" s="213"/>
      <c r="B12" s="214" t="s">
        <v>501</v>
      </c>
      <c r="C12" s="215"/>
      <c r="D12" s="215">
        <v>10507200</v>
      </c>
      <c r="E12" s="215"/>
      <c r="F12" s="215">
        <v>9048000</v>
      </c>
      <c r="G12" s="215"/>
      <c r="H12" s="215">
        <v>9529800</v>
      </c>
      <c r="I12" s="215"/>
      <c r="J12" s="215">
        <v>9112000</v>
      </c>
      <c r="K12" s="215"/>
      <c r="L12" s="216">
        <v>9288300</v>
      </c>
      <c r="M12" s="215"/>
      <c r="N12" s="216">
        <v>7592600</v>
      </c>
      <c r="O12" s="215"/>
      <c r="P12" s="215">
        <v>7774100</v>
      </c>
      <c r="Q12" s="215"/>
      <c r="R12" s="215">
        <v>8616100</v>
      </c>
      <c r="S12" s="215"/>
      <c r="T12" s="217">
        <f>SUM(D12:S12)</f>
        <v>71468100</v>
      </c>
      <c r="V12" s="212"/>
    </row>
    <row r="13" spans="1:22" x14ac:dyDescent="0.3">
      <c r="A13" s="213"/>
      <c r="B13" s="214" t="s">
        <v>502</v>
      </c>
      <c r="C13" s="215"/>
      <c r="D13" s="215">
        <v>2099100</v>
      </c>
      <c r="E13" s="215"/>
      <c r="F13" s="215">
        <v>1583200</v>
      </c>
      <c r="G13" s="215"/>
      <c r="H13" s="215">
        <v>1976300</v>
      </c>
      <c r="I13" s="215"/>
      <c r="J13" s="215">
        <v>1924400</v>
      </c>
      <c r="K13" s="215"/>
      <c r="L13" s="216">
        <v>1906600</v>
      </c>
      <c r="M13" s="215"/>
      <c r="N13" s="215">
        <v>1659900</v>
      </c>
      <c r="O13" s="215"/>
      <c r="P13" s="216">
        <v>1838900</v>
      </c>
      <c r="Q13" s="215"/>
      <c r="R13" s="215">
        <v>2139900</v>
      </c>
      <c r="S13" s="215"/>
      <c r="T13" s="217">
        <f>SUM(D13:S13)</f>
        <v>15128300</v>
      </c>
      <c r="V13" s="212"/>
    </row>
    <row r="14" spans="1:22" x14ac:dyDescent="0.35">
      <c r="A14" s="218"/>
      <c r="B14" s="219" t="s">
        <v>503</v>
      </c>
      <c r="C14" s="215"/>
      <c r="D14" s="215">
        <v>2200</v>
      </c>
      <c r="E14" s="215"/>
      <c r="F14" s="215">
        <v>2700</v>
      </c>
      <c r="G14" s="215"/>
      <c r="H14" s="215">
        <v>2500</v>
      </c>
      <c r="I14" s="215"/>
      <c r="J14" s="215">
        <v>2400</v>
      </c>
      <c r="K14" s="215"/>
      <c r="L14" s="215">
        <v>2200</v>
      </c>
      <c r="M14" s="215"/>
      <c r="N14" s="215">
        <v>2400</v>
      </c>
      <c r="O14" s="215"/>
      <c r="P14" s="215">
        <v>2100</v>
      </c>
      <c r="Q14" s="215"/>
      <c r="R14" s="215">
        <v>2400</v>
      </c>
      <c r="S14" s="215"/>
      <c r="T14" s="217">
        <f>SUM(D14:S14)</f>
        <v>18900</v>
      </c>
    </row>
    <row r="15" spans="1:22" ht="6" customHeight="1" x14ac:dyDescent="0.35">
      <c r="A15" s="218"/>
      <c r="B15" s="219"/>
      <c r="C15" s="215"/>
      <c r="D15" s="215"/>
      <c r="E15" s="215"/>
      <c r="F15" s="215"/>
      <c r="G15" s="215"/>
      <c r="H15" s="215"/>
      <c r="I15" s="215"/>
      <c r="J15" s="215"/>
      <c r="K15" s="215"/>
      <c r="L15" s="215"/>
      <c r="M15" s="215"/>
      <c r="N15" s="215"/>
      <c r="O15" s="215"/>
      <c r="P15" s="215"/>
      <c r="Q15" s="215"/>
      <c r="R15" s="215"/>
      <c r="S15" s="215"/>
      <c r="T15" s="217"/>
    </row>
    <row r="16" spans="1:22" x14ac:dyDescent="0.35">
      <c r="A16" s="218"/>
      <c r="B16" s="219"/>
      <c r="C16" s="214"/>
      <c r="D16" s="220">
        <f>SUM(D11:D15)</f>
        <v>36636700</v>
      </c>
      <c r="E16" s="214"/>
      <c r="F16" s="220">
        <f>SUM(F11:F15)</f>
        <v>31024800</v>
      </c>
      <c r="G16" s="214"/>
      <c r="H16" s="220">
        <f>SUM(H11:H15)</f>
        <v>35880900</v>
      </c>
      <c r="I16" s="214"/>
      <c r="J16" s="220">
        <f>SUM(J11:J15)</f>
        <v>34952800</v>
      </c>
      <c r="K16" s="214"/>
      <c r="L16" s="220">
        <f>SUM(L11:L15)</f>
        <v>35031900</v>
      </c>
      <c r="M16" s="214"/>
      <c r="N16" s="220">
        <f>SUM(N11:N15)</f>
        <v>25523700</v>
      </c>
      <c r="O16" s="214"/>
      <c r="P16" s="220">
        <f>SUM(P11:P15)</f>
        <v>26886800</v>
      </c>
      <c r="Q16" s="214"/>
      <c r="R16" s="220">
        <f>SUM(R11:R15)</f>
        <v>29669900</v>
      </c>
      <c r="S16" s="214"/>
      <c r="T16" s="221">
        <f>SUM(D16:S16)</f>
        <v>255607500</v>
      </c>
    </row>
    <row r="17" spans="1:20" ht="6" customHeight="1" thickBot="1" x14ac:dyDescent="0.4">
      <c r="A17" s="222"/>
      <c r="B17" s="223"/>
      <c r="C17" s="224"/>
      <c r="D17" s="224"/>
      <c r="E17" s="224"/>
      <c r="F17" s="224"/>
      <c r="G17" s="224"/>
      <c r="H17" s="224"/>
      <c r="I17" s="224"/>
      <c r="J17" s="224"/>
      <c r="K17" s="224"/>
      <c r="L17" s="224"/>
      <c r="M17" s="224"/>
      <c r="N17" s="224"/>
      <c r="O17" s="224"/>
      <c r="P17" s="224"/>
      <c r="Q17" s="224"/>
      <c r="R17" s="224"/>
      <c r="S17" s="224"/>
      <c r="T17" s="225"/>
    </row>
    <row r="18" spans="1:20" x14ac:dyDescent="0.35">
      <c r="A18" s="219"/>
      <c r="B18" s="219"/>
      <c r="C18" s="215"/>
      <c r="D18" s="215"/>
      <c r="E18" s="215"/>
      <c r="F18" s="215"/>
      <c r="G18" s="215"/>
      <c r="H18" s="215"/>
      <c r="I18" s="215"/>
      <c r="J18" s="215"/>
      <c r="K18" s="215"/>
      <c r="L18" s="215"/>
      <c r="M18" s="215"/>
      <c r="N18" s="215"/>
      <c r="O18" s="215"/>
      <c r="P18" s="215"/>
      <c r="Q18" s="215"/>
      <c r="R18" s="215"/>
      <c r="S18" s="215"/>
      <c r="T18" s="215"/>
    </row>
    <row r="19" spans="1:20" s="171" customFormat="1" x14ac:dyDescent="0.3">
      <c r="A19" s="214"/>
      <c r="B19" s="214"/>
      <c r="C19" s="214"/>
      <c r="D19" s="226"/>
      <c r="E19" s="214"/>
      <c r="F19" s="226"/>
      <c r="G19" s="214"/>
      <c r="H19" s="226"/>
      <c r="I19" s="214"/>
      <c r="J19" s="226"/>
      <c r="K19" s="214"/>
      <c r="L19" s="226"/>
      <c r="M19" s="214"/>
      <c r="N19" s="226"/>
      <c r="O19" s="214"/>
      <c r="P19" s="226"/>
      <c r="Q19" s="214"/>
      <c r="R19" s="226"/>
      <c r="S19" s="214"/>
      <c r="T19" s="227"/>
    </row>
    <row r="20" spans="1:20" ht="39" x14ac:dyDescent="0.3">
      <c r="A20" s="228" t="s">
        <v>504</v>
      </c>
      <c r="B20" s="229"/>
      <c r="C20" s="174"/>
      <c r="D20" s="174" t="s">
        <v>489</v>
      </c>
      <c r="E20" s="174"/>
      <c r="F20" s="174" t="s">
        <v>490</v>
      </c>
      <c r="G20" s="174"/>
      <c r="H20" s="174" t="s">
        <v>491</v>
      </c>
      <c r="I20" s="174"/>
      <c r="J20" s="175" t="s">
        <v>492</v>
      </c>
      <c r="K20" s="174"/>
      <c r="L20" s="175" t="s">
        <v>493</v>
      </c>
      <c r="M20" s="174"/>
      <c r="N20" s="175" t="s">
        <v>494</v>
      </c>
      <c r="O20" s="174"/>
      <c r="P20" s="175" t="s">
        <v>495</v>
      </c>
      <c r="Q20" s="174"/>
      <c r="R20" s="175" t="s">
        <v>496</v>
      </c>
      <c r="S20" s="174"/>
      <c r="T20" s="175" t="s">
        <v>497</v>
      </c>
    </row>
    <row r="21" spans="1:20" ht="6" customHeight="1" thickBot="1" x14ac:dyDescent="0.35"/>
    <row r="22" spans="1:20" x14ac:dyDescent="0.3">
      <c r="A22" s="206"/>
      <c r="B22" s="207" t="s">
        <v>500</v>
      </c>
      <c r="C22" s="208"/>
      <c r="D22" s="230">
        <v>4603</v>
      </c>
      <c r="E22" s="208"/>
      <c r="F22" s="230">
        <v>4612</v>
      </c>
      <c r="G22" s="208"/>
      <c r="H22" s="230">
        <v>4622</v>
      </c>
      <c r="I22" s="208"/>
      <c r="J22" s="230">
        <v>4635</v>
      </c>
      <c r="K22" s="208"/>
      <c r="L22" s="230">
        <v>4643</v>
      </c>
      <c r="M22" s="208"/>
      <c r="N22" s="230">
        <v>4645</v>
      </c>
      <c r="O22" s="208"/>
      <c r="P22" s="230">
        <v>4644</v>
      </c>
      <c r="Q22" s="208"/>
      <c r="R22" s="230">
        <v>4652</v>
      </c>
      <c r="S22" s="208"/>
      <c r="T22" s="211">
        <f>SUM(D22:S22)</f>
        <v>37056</v>
      </c>
    </row>
    <row r="23" spans="1:20" x14ac:dyDescent="0.3">
      <c r="A23" s="213"/>
      <c r="B23" s="214" t="s">
        <v>501</v>
      </c>
      <c r="C23" s="231"/>
      <c r="D23" s="226">
        <v>2</v>
      </c>
      <c r="E23" s="231"/>
      <c r="F23" s="226">
        <v>2</v>
      </c>
      <c r="G23" s="231"/>
      <c r="H23" s="226">
        <v>1</v>
      </c>
      <c r="I23" s="231"/>
      <c r="J23" s="226">
        <v>1</v>
      </c>
      <c r="K23" s="231"/>
      <c r="L23" s="226">
        <v>1</v>
      </c>
      <c r="M23" s="231"/>
      <c r="N23" s="226">
        <v>1</v>
      </c>
      <c r="O23" s="231"/>
      <c r="P23" s="226">
        <v>1</v>
      </c>
      <c r="Q23" s="231"/>
      <c r="R23" s="226">
        <v>1</v>
      </c>
      <c r="S23" s="231"/>
      <c r="T23" s="217">
        <f>SUM(D23:S23)</f>
        <v>10</v>
      </c>
    </row>
    <row r="24" spans="1:20" x14ac:dyDescent="0.3">
      <c r="A24" s="213"/>
      <c r="B24" s="214" t="s">
        <v>502</v>
      </c>
      <c r="C24" s="232"/>
      <c r="D24" s="226">
        <v>1</v>
      </c>
      <c r="E24" s="232"/>
      <c r="F24" s="226">
        <v>1</v>
      </c>
      <c r="G24" s="232"/>
      <c r="H24" s="226">
        <v>1</v>
      </c>
      <c r="I24" s="232"/>
      <c r="J24" s="226">
        <v>1</v>
      </c>
      <c r="K24" s="232"/>
      <c r="L24" s="226">
        <v>1</v>
      </c>
      <c r="M24" s="232"/>
      <c r="N24" s="226">
        <v>1</v>
      </c>
      <c r="O24" s="232"/>
      <c r="P24" s="226">
        <v>1</v>
      </c>
      <c r="Q24" s="232"/>
      <c r="R24" s="226">
        <v>1</v>
      </c>
      <c r="S24" s="232"/>
      <c r="T24" s="217">
        <f>SUM(D24:S24)</f>
        <v>8</v>
      </c>
    </row>
    <row r="25" spans="1:20" x14ac:dyDescent="0.35">
      <c r="A25" s="218"/>
      <c r="B25" s="219" t="s">
        <v>503</v>
      </c>
      <c r="C25" s="214"/>
      <c r="D25" s="215">
        <v>1</v>
      </c>
      <c r="E25" s="214"/>
      <c r="F25" s="215">
        <v>1</v>
      </c>
      <c r="G25" s="214"/>
      <c r="H25" s="215">
        <v>1</v>
      </c>
      <c r="I25" s="214"/>
      <c r="J25" s="215">
        <v>1</v>
      </c>
      <c r="K25" s="214"/>
      <c r="L25" s="215">
        <v>1</v>
      </c>
      <c r="M25" s="214"/>
      <c r="N25" s="215">
        <v>1</v>
      </c>
      <c r="O25" s="214"/>
      <c r="P25" s="215">
        <v>1</v>
      </c>
      <c r="Q25" s="214"/>
      <c r="R25" s="215">
        <v>1</v>
      </c>
      <c r="S25" s="214"/>
      <c r="T25" s="217">
        <f>SUM(D25:S25)</f>
        <v>8</v>
      </c>
    </row>
    <row r="26" spans="1:20" ht="6" customHeight="1" x14ac:dyDescent="0.35">
      <c r="A26" s="218"/>
      <c r="B26" s="219"/>
      <c r="C26" s="215"/>
      <c r="D26" s="215"/>
      <c r="E26" s="215"/>
      <c r="F26" s="215"/>
      <c r="G26" s="215"/>
      <c r="H26" s="215"/>
      <c r="I26" s="215"/>
      <c r="J26" s="215"/>
      <c r="K26" s="215"/>
      <c r="L26" s="215"/>
      <c r="M26" s="215"/>
      <c r="N26" s="215"/>
      <c r="O26" s="215"/>
      <c r="P26" s="215"/>
      <c r="Q26" s="215"/>
      <c r="R26" s="215"/>
      <c r="S26" s="215"/>
      <c r="T26" s="217"/>
    </row>
    <row r="27" spans="1:20" x14ac:dyDescent="0.35">
      <c r="A27" s="218"/>
      <c r="B27" s="219"/>
      <c r="C27" s="214"/>
      <c r="D27" s="220">
        <f>SUM(D22:D26)</f>
        <v>4607</v>
      </c>
      <c r="E27" s="214"/>
      <c r="F27" s="220">
        <f>SUM(F22:F26)</f>
        <v>4616</v>
      </c>
      <c r="G27" s="214"/>
      <c r="H27" s="220">
        <f>SUM(H22:H26)</f>
        <v>4625</v>
      </c>
      <c r="I27" s="214"/>
      <c r="J27" s="220">
        <f>SUM(J22:J26)</f>
        <v>4638</v>
      </c>
      <c r="K27" s="214"/>
      <c r="L27" s="220">
        <f>SUM(L22:L26)</f>
        <v>4646</v>
      </c>
      <c r="M27" s="214"/>
      <c r="N27" s="220">
        <f>SUM(N22:N26)</f>
        <v>4648</v>
      </c>
      <c r="O27" s="214"/>
      <c r="P27" s="220">
        <f>SUM(P22:P26)</f>
        <v>4647</v>
      </c>
      <c r="Q27" s="214"/>
      <c r="R27" s="220">
        <f>SUM(R22:R26)</f>
        <v>4655</v>
      </c>
      <c r="S27" s="214"/>
      <c r="T27" s="221">
        <f>SUM(D27:S27)</f>
        <v>37082</v>
      </c>
    </row>
    <row r="28" spans="1:20" ht="6" customHeight="1" thickBot="1" x14ac:dyDescent="0.4">
      <c r="A28" s="222"/>
      <c r="B28" s="223"/>
      <c r="C28" s="224"/>
      <c r="D28" s="224"/>
      <c r="E28" s="224"/>
      <c r="F28" s="224"/>
      <c r="G28" s="224"/>
      <c r="H28" s="224"/>
      <c r="I28" s="224"/>
      <c r="J28" s="224"/>
      <c r="K28" s="224"/>
      <c r="L28" s="224"/>
      <c r="M28" s="224"/>
      <c r="N28" s="224"/>
      <c r="O28" s="224"/>
      <c r="P28" s="224"/>
      <c r="Q28" s="224"/>
      <c r="R28" s="224"/>
      <c r="S28" s="224"/>
      <c r="T28" s="225"/>
    </row>
    <row r="29" spans="1:20" x14ac:dyDescent="0.35">
      <c r="A29" s="219"/>
      <c r="B29" s="219"/>
      <c r="C29" s="215"/>
      <c r="D29" s="215"/>
      <c r="E29" s="215"/>
      <c r="F29" s="215"/>
      <c r="G29" s="215"/>
      <c r="H29" s="215"/>
      <c r="I29" s="215"/>
      <c r="J29" s="215"/>
      <c r="K29" s="215"/>
      <c r="L29" s="215"/>
      <c r="M29" s="215"/>
      <c r="N29" s="215"/>
      <c r="O29" s="215"/>
      <c r="P29" s="215"/>
      <c r="Q29" s="215"/>
      <c r="R29" s="215"/>
      <c r="S29" s="215"/>
      <c r="T29" s="215"/>
    </row>
    <row r="30" spans="1:20" x14ac:dyDescent="0.35">
      <c r="A30" s="219"/>
      <c r="B30" s="219"/>
      <c r="C30" s="215"/>
      <c r="D30" s="215"/>
      <c r="E30" s="215"/>
      <c r="F30" s="215"/>
      <c r="G30" s="215"/>
      <c r="H30" s="215"/>
      <c r="I30" s="215"/>
      <c r="J30" s="215"/>
      <c r="K30" s="215"/>
      <c r="L30" s="215"/>
      <c r="M30" s="215"/>
      <c r="N30" s="215"/>
      <c r="O30" s="215"/>
      <c r="P30" s="215"/>
      <c r="Q30" s="215"/>
      <c r="R30" s="215"/>
      <c r="S30" s="215"/>
      <c r="T30" s="215"/>
    </row>
    <row r="31" spans="1:20" ht="39" x14ac:dyDescent="0.3">
      <c r="A31" s="172" t="s">
        <v>505</v>
      </c>
      <c r="B31" s="173"/>
      <c r="C31" s="174"/>
      <c r="D31" s="174" t="s">
        <v>489</v>
      </c>
      <c r="E31" s="174"/>
      <c r="F31" s="174" t="s">
        <v>490</v>
      </c>
      <c r="G31" s="174"/>
      <c r="H31" s="174" t="s">
        <v>491</v>
      </c>
      <c r="I31" s="174"/>
      <c r="J31" s="175" t="s">
        <v>492</v>
      </c>
      <c r="K31" s="174"/>
      <c r="L31" s="175" t="s">
        <v>493</v>
      </c>
      <c r="M31" s="174"/>
      <c r="N31" s="175" t="s">
        <v>494</v>
      </c>
      <c r="O31" s="174"/>
      <c r="P31" s="175" t="s">
        <v>495</v>
      </c>
      <c r="Q31" s="174"/>
      <c r="R31" s="175" t="s">
        <v>496</v>
      </c>
      <c r="S31" s="174"/>
      <c r="T31" s="175" t="s">
        <v>497</v>
      </c>
    </row>
    <row r="32" spans="1:20" ht="6" customHeight="1" thickBot="1" x14ac:dyDescent="0.35"/>
    <row r="33" spans="1:20" x14ac:dyDescent="0.3">
      <c r="A33" s="206"/>
      <c r="B33" s="207" t="s">
        <v>500</v>
      </c>
      <c r="C33" s="208"/>
      <c r="D33" s="230">
        <v>182928.93</v>
      </c>
      <c r="E33" s="208"/>
      <c r="F33" s="230">
        <v>155250.54</v>
      </c>
      <c r="G33" s="208"/>
      <c r="H33" s="230">
        <v>185374.2</v>
      </c>
      <c r="I33" s="208"/>
      <c r="J33" s="230">
        <v>161601.79</v>
      </c>
      <c r="K33" s="208"/>
      <c r="L33" s="230">
        <v>181477.02</v>
      </c>
      <c r="M33" s="208"/>
      <c r="N33" s="230">
        <v>139077.72</v>
      </c>
      <c r="O33" s="208"/>
      <c r="P33" s="230">
        <v>131693.01999999999</v>
      </c>
      <c r="Q33" s="208"/>
      <c r="R33" s="230">
        <v>144186.91</v>
      </c>
      <c r="S33" s="208"/>
      <c r="T33" s="211">
        <f>SUM(D33:S33)</f>
        <v>1281590.1299999999</v>
      </c>
    </row>
    <row r="34" spans="1:20" x14ac:dyDescent="0.3">
      <c r="A34" s="213"/>
      <c r="B34" s="214" t="s">
        <v>501</v>
      </c>
      <c r="C34" s="231"/>
      <c r="D34" s="226">
        <v>21539.759999999998</v>
      </c>
      <c r="E34" s="231"/>
      <c r="F34" s="226">
        <v>18548.400000000001</v>
      </c>
      <c r="G34" s="231"/>
      <c r="H34" s="226">
        <v>19536.09</v>
      </c>
      <c r="I34" s="231"/>
      <c r="J34" s="226">
        <v>18679.599999999999</v>
      </c>
      <c r="K34" s="231"/>
      <c r="L34" s="226">
        <v>19041.009999999998</v>
      </c>
      <c r="M34" s="231"/>
      <c r="N34" s="226">
        <v>15584.83</v>
      </c>
      <c r="O34" s="231"/>
      <c r="P34" s="226">
        <v>15936.91</v>
      </c>
      <c r="Q34" s="231"/>
      <c r="R34" s="226">
        <v>17663.009999999998</v>
      </c>
      <c r="S34" s="231"/>
      <c r="T34" s="217">
        <f>SUM(D34:S34)</f>
        <v>146529.61000000002</v>
      </c>
    </row>
    <row r="35" spans="1:20" x14ac:dyDescent="0.3">
      <c r="A35" s="213"/>
      <c r="B35" s="214" t="s">
        <v>502</v>
      </c>
      <c r="C35" s="232"/>
      <c r="D35" s="226">
        <v>4303.1499999999996</v>
      </c>
      <c r="E35" s="232"/>
      <c r="F35" s="226">
        <v>3245.56</v>
      </c>
      <c r="G35" s="232"/>
      <c r="H35" s="226">
        <v>4051.41</v>
      </c>
      <c r="I35" s="232"/>
      <c r="J35" s="226">
        <v>3945.02</v>
      </c>
      <c r="K35" s="232"/>
      <c r="L35" s="226">
        <v>3908.53</v>
      </c>
      <c r="M35" s="232"/>
      <c r="N35" s="226">
        <v>3402.79</v>
      </c>
      <c r="O35" s="232"/>
      <c r="P35" s="226">
        <v>3769.75</v>
      </c>
      <c r="Q35" s="232"/>
      <c r="R35" s="226">
        <v>4386.79</v>
      </c>
      <c r="S35" s="232"/>
      <c r="T35" s="217">
        <f>SUM(D35:S35)</f>
        <v>31013</v>
      </c>
    </row>
    <row r="36" spans="1:20" x14ac:dyDescent="0.35">
      <c r="A36" s="218"/>
      <c r="B36" s="219" t="s">
        <v>503</v>
      </c>
      <c r="C36" s="215"/>
      <c r="D36" s="215"/>
      <c r="E36" s="215"/>
      <c r="F36" s="215"/>
      <c r="G36" s="215"/>
      <c r="H36" s="215"/>
      <c r="I36" s="215"/>
      <c r="J36" s="215"/>
      <c r="K36" s="215"/>
      <c r="L36" s="215"/>
      <c r="M36" s="215"/>
      <c r="N36" s="215"/>
      <c r="O36" s="215"/>
      <c r="P36" s="215"/>
      <c r="Q36" s="215"/>
      <c r="R36" s="215"/>
      <c r="S36" s="215"/>
      <c r="T36" s="217">
        <f>SUM(D36:S36)</f>
        <v>0</v>
      </c>
    </row>
    <row r="37" spans="1:20" ht="6" customHeight="1" x14ac:dyDescent="0.35">
      <c r="A37" s="218"/>
      <c r="B37" s="219"/>
      <c r="C37" s="215"/>
      <c r="D37" s="215"/>
      <c r="E37" s="215"/>
      <c r="F37" s="215"/>
      <c r="G37" s="215"/>
      <c r="H37" s="215"/>
      <c r="I37" s="215"/>
      <c r="J37" s="215"/>
      <c r="K37" s="215"/>
      <c r="L37" s="215"/>
      <c r="M37" s="215"/>
      <c r="N37" s="215"/>
      <c r="O37" s="215"/>
      <c r="P37" s="215"/>
      <c r="Q37" s="215"/>
      <c r="R37" s="215"/>
      <c r="S37" s="215"/>
      <c r="T37" s="217"/>
    </row>
    <row r="38" spans="1:20" x14ac:dyDescent="0.35">
      <c r="A38" s="218"/>
      <c r="B38" s="219"/>
      <c r="C38" s="214"/>
      <c r="D38" s="220">
        <f>SUM(D33:D37)</f>
        <v>208771.84</v>
      </c>
      <c r="E38" s="214"/>
      <c r="F38" s="220">
        <f>SUM(F33:F37)</f>
        <v>177044.5</v>
      </c>
      <c r="G38" s="214"/>
      <c r="H38" s="220">
        <f>SUM(H33:H37)</f>
        <v>208961.7</v>
      </c>
      <c r="I38" s="214"/>
      <c r="J38" s="220">
        <f>SUM(J33:J37)</f>
        <v>184226.41</v>
      </c>
      <c r="K38" s="214"/>
      <c r="L38" s="220">
        <f>SUM(L33:L37)</f>
        <v>204426.56</v>
      </c>
      <c r="M38" s="214"/>
      <c r="N38" s="220">
        <f>SUM(N33:N37)</f>
        <v>158065.34</v>
      </c>
      <c r="O38" s="214"/>
      <c r="P38" s="220">
        <f>SUM(P33:P37)</f>
        <v>151399.67999999999</v>
      </c>
      <c r="Q38" s="214"/>
      <c r="R38" s="220">
        <f>SUM(R33:R37)</f>
        <v>166236.71000000002</v>
      </c>
      <c r="S38" s="214"/>
      <c r="T38" s="221">
        <f>SUM(D38:S38)</f>
        <v>1459132.74</v>
      </c>
    </row>
    <row r="39" spans="1:20" ht="6" customHeight="1" thickBot="1" x14ac:dyDescent="0.4">
      <c r="A39" s="222"/>
      <c r="B39" s="223"/>
      <c r="C39" s="224"/>
      <c r="D39" s="224"/>
      <c r="E39" s="224"/>
      <c r="F39" s="224"/>
      <c r="G39" s="224"/>
      <c r="H39" s="224"/>
      <c r="I39" s="224"/>
      <c r="J39" s="224"/>
      <c r="K39" s="224"/>
      <c r="L39" s="224"/>
      <c r="M39" s="224"/>
      <c r="N39" s="224"/>
      <c r="O39" s="224"/>
      <c r="P39" s="224"/>
      <c r="Q39" s="224"/>
      <c r="R39" s="224"/>
      <c r="S39" s="224"/>
      <c r="T39" s="225"/>
    </row>
    <row r="40" spans="1:20" x14ac:dyDescent="0.35">
      <c r="A40" s="219"/>
      <c r="B40" s="219"/>
    </row>
    <row r="41" spans="1:20" x14ac:dyDescent="0.35">
      <c r="A41" s="233" t="s">
        <v>506</v>
      </c>
      <c r="B41" s="233"/>
      <c r="C41" s="234"/>
      <c r="D41" s="234"/>
      <c r="E41" s="234"/>
      <c r="F41" s="234"/>
      <c r="G41" s="234"/>
      <c r="H41" s="234"/>
      <c r="I41" s="234"/>
      <c r="J41" s="234"/>
      <c r="K41" s="234"/>
      <c r="L41" s="234"/>
      <c r="M41" s="234"/>
      <c r="N41" s="234"/>
      <c r="O41" s="234"/>
      <c r="P41" s="234"/>
      <c r="Q41" s="234"/>
      <c r="R41" s="234"/>
      <c r="S41" s="234"/>
      <c r="T41" s="234"/>
    </row>
    <row r="42" spans="1:20" x14ac:dyDescent="0.35">
      <c r="A42" s="233"/>
      <c r="B42" s="234" t="s">
        <v>98</v>
      </c>
      <c r="C42" s="235"/>
      <c r="D42" s="236">
        <f>D33/(D11/1000)</f>
        <v>7.6130933652957768</v>
      </c>
      <c r="E42" s="235"/>
      <c r="F42" s="236">
        <f>F33/(F11/1000)</f>
        <v>7.6137169031283563</v>
      </c>
      <c r="G42" s="235"/>
      <c r="H42" s="236">
        <f>H33/(H11/1000)</f>
        <v>7.6059378885045739</v>
      </c>
      <c r="I42" s="235"/>
      <c r="J42" s="236">
        <f>J33/(J11/1000)</f>
        <v>6.7576227314543784</v>
      </c>
      <c r="K42" s="235"/>
      <c r="L42" s="236">
        <f>L33/(L11/1000)</f>
        <v>7.6139518686961916</v>
      </c>
      <c r="M42" s="235"/>
      <c r="N42" s="236">
        <f>N33/(N11/1000)</f>
        <v>8.5487386900078679</v>
      </c>
      <c r="O42" s="235"/>
      <c r="P42" s="236">
        <f>P33/(P11/1000)</f>
        <v>7.624786210969388</v>
      </c>
      <c r="Q42" s="235"/>
      <c r="R42" s="236">
        <f>R33/(R11/1000)</f>
        <v>7.6242979139676921</v>
      </c>
      <c r="S42" s="235"/>
      <c r="T42" s="236"/>
    </row>
    <row r="43" spans="1:20" x14ac:dyDescent="0.35">
      <c r="A43" s="233"/>
      <c r="B43" s="233" t="s">
        <v>507</v>
      </c>
      <c r="C43" s="235"/>
      <c r="D43" s="236">
        <f>D34/(D12/1000)</f>
        <v>2.0499999999999998</v>
      </c>
      <c r="E43" s="235"/>
      <c r="F43" s="236">
        <f>F34/(F12/1000)</f>
        <v>2.0500000000000003</v>
      </c>
      <c r="G43" s="235"/>
      <c r="H43" s="236">
        <f>H34/(H12/1000)</f>
        <v>2.0500000000000003</v>
      </c>
      <c r="I43" s="235"/>
      <c r="J43" s="236">
        <f>J34/(J12/1000)</f>
        <v>2.0499999999999998</v>
      </c>
      <c r="K43" s="235"/>
      <c r="L43" s="236">
        <f>L34/(L12/1000)</f>
        <v>2.0499994616883606</v>
      </c>
      <c r="M43" s="235"/>
      <c r="N43" s="236">
        <f>N34/(N12/1000)</f>
        <v>2.0526341437715669</v>
      </c>
      <c r="O43" s="235"/>
      <c r="P43" s="236">
        <f>P34/(P12/1000)</f>
        <v>2.0500006431612663</v>
      </c>
      <c r="Q43" s="235"/>
      <c r="R43" s="236">
        <f>R34/(R12/1000)</f>
        <v>2.0500005803089563</v>
      </c>
      <c r="S43" s="235"/>
      <c r="T43" s="236"/>
    </row>
    <row r="44" spans="1:20" x14ac:dyDescent="0.35">
      <c r="A44" s="233"/>
      <c r="B44" s="233" t="s">
        <v>508</v>
      </c>
      <c r="C44" s="235"/>
      <c r="D44" s="236">
        <f>D35/(D13/1000)</f>
        <v>2.0499976180267732</v>
      </c>
      <c r="E44" s="235"/>
      <c r="F44" s="236">
        <f>F35/(F13/1000)</f>
        <v>2.0499999999999998</v>
      </c>
      <c r="G44" s="235"/>
      <c r="H44" s="236">
        <f>H35/(H13/1000)</f>
        <v>2.0499974700197336</v>
      </c>
      <c r="I44" s="235"/>
      <c r="J44" s="236">
        <f>J35/(J13/1000)</f>
        <v>2.0499999999999998</v>
      </c>
      <c r="K44" s="235"/>
      <c r="L44" s="236">
        <f>L35/(L13/1000)</f>
        <v>2.0500000000000003</v>
      </c>
      <c r="M44" s="235"/>
      <c r="N44" s="236">
        <f>N35/(N13/1000)</f>
        <v>2.0499969877703474</v>
      </c>
      <c r="O44" s="235"/>
      <c r="P44" s="236">
        <f>P35/(P13/1000)</f>
        <v>2.0500027190168035</v>
      </c>
      <c r="Q44" s="235"/>
      <c r="R44" s="236">
        <f>R35/(R13/1000)</f>
        <v>2.049997663442217</v>
      </c>
      <c r="S44" s="235"/>
      <c r="T44" s="236"/>
    </row>
    <row r="45" spans="1:20" x14ac:dyDescent="0.35">
      <c r="A45" s="233"/>
      <c r="B45" s="234"/>
      <c r="C45" s="235"/>
      <c r="D45" s="236"/>
      <c r="E45" s="235"/>
      <c r="F45" s="236"/>
      <c r="G45" s="235"/>
      <c r="H45" s="236"/>
      <c r="I45" s="235"/>
      <c r="J45" s="236"/>
      <c r="K45" s="235"/>
      <c r="L45" s="236"/>
      <c r="M45" s="235"/>
      <c r="N45" s="236"/>
      <c r="O45" s="235"/>
      <c r="P45" s="236"/>
      <c r="Q45" s="235"/>
      <c r="R45" s="236"/>
      <c r="S45" s="235"/>
      <c r="T45" s="236"/>
    </row>
    <row r="46" spans="1:20" x14ac:dyDescent="0.35">
      <c r="A46" s="233" t="s">
        <v>509</v>
      </c>
      <c r="B46" s="234"/>
      <c r="C46" s="234"/>
      <c r="D46" s="234"/>
      <c r="E46" s="234"/>
      <c r="F46" s="234"/>
      <c r="G46" s="234"/>
      <c r="H46" s="234"/>
      <c r="I46" s="234"/>
      <c r="J46" s="234"/>
      <c r="K46" s="234"/>
      <c r="L46" s="234"/>
      <c r="M46" s="234"/>
      <c r="N46" s="234"/>
      <c r="O46" s="234"/>
      <c r="P46" s="234"/>
      <c r="Q46" s="234"/>
      <c r="R46" s="234"/>
      <c r="S46" s="234"/>
      <c r="T46" s="234"/>
    </row>
    <row r="47" spans="1:20" x14ac:dyDescent="0.35">
      <c r="A47" s="233"/>
      <c r="B47" s="234" t="s">
        <v>98</v>
      </c>
      <c r="C47" s="235"/>
      <c r="D47" s="236">
        <f>7.63-D42</f>
        <v>1.6906634704223045E-2</v>
      </c>
      <c r="E47" s="235"/>
      <c r="F47" s="236">
        <f>7.63-F42</f>
        <v>1.6283096871643643E-2</v>
      </c>
      <c r="G47" s="235"/>
      <c r="H47" s="236">
        <f>7.63-H42</f>
        <v>2.4062111495426031E-2</v>
      </c>
      <c r="I47" s="235"/>
      <c r="J47" s="236">
        <f>7.63-J42</f>
        <v>0.87237726854562148</v>
      </c>
      <c r="K47" s="235"/>
      <c r="L47" s="236">
        <f>7.63-L42</f>
        <v>1.6048131303808333E-2</v>
      </c>
      <c r="M47" s="235"/>
      <c r="N47" s="236">
        <f>7.63-N42</f>
        <v>-0.91873869000786801</v>
      </c>
      <c r="O47" s="235"/>
      <c r="P47" s="236">
        <f>7.63-P42</f>
        <v>5.2137890306118706E-3</v>
      </c>
      <c r="Q47" s="235"/>
      <c r="R47" s="236">
        <f>7.63-R42</f>
        <v>5.7020860323078182E-3</v>
      </c>
      <c r="S47" s="235"/>
      <c r="T47" s="236"/>
    </row>
    <row r="48" spans="1:20" x14ac:dyDescent="0.35">
      <c r="A48" s="233"/>
      <c r="B48" s="233" t="s">
        <v>507</v>
      </c>
      <c r="C48" s="235"/>
      <c r="D48" s="236">
        <f>2.05-D43</f>
        <v>0</v>
      </c>
      <c r="E48" s="235"/>
      <c r="F48" s="236">
        <f>2.05-F43</f>
        <v>0</v>
      </c>
      <c r="G48" s="235"/>
      <c r="H48" s="236">
        <f>2.05-H43</f>
        <v>0</v>
      </c>
      <c r="I48" s="235"/>
      <c r="J48" s="236">
        <f>2.05-J43</f>
        <v>0</v>
      </c>
      <c r="K48" s="235"/>
      <c r="L48" s="236">
        <f>2.05-L43</f>
        <v>5.3831163926432168E-7</v>
      </c>
      <c r="M48" s="235"/>
      <c r="N48" s="236">
        <f>2.05-N43</f>
        <v>-2.6341437715671212E-3</v>
      </c>
      <c r="O48" s="235"/>
      <c r="P48" s="236">
        <f>2.05-P43</f>
        <v>-6.4316126646701832E-7</v>
      </c>
      <c r="Q48" s="235"/>
      <c r="R48" s="236">
        <f>2.05-R43</f>
        <v>-5.8030895644378688E-7</v>
      </c>
      <c r="S48" s="235"/>
      <c r="T48" s="236"/>
    </row>
    <row r="49" spans="1:23" x14ac:dyDescent="0.35">
      <c r="A49" s="233"/>
      <c r="B49" s="233" t="s">
        <v>508</v>
      </c>
      <c r="C49" s="235"/>
      <c r="D49" s="236">
        <f>2.05-D44</f>
        <v>2.3819732266616711E-6</v>
      </c>
      <c r="E49" s="235"/>
      <c r="F49" s="236">
        <f>2.05-F44</f>
        <v>0</v>
      </c>
      <c r="G49" s="235"/>
      <c r="H49" s="236">
        <f>2.05-H44</f>
        <v>2.5299802661749027E-6</v>
      </c>
      <c r="I49" s="235"/>
      <c r="J49" s="236">
        <f>2.05-J44</f>
        <v>0</v>
      </c>
      <c r="K49" s="235"/>
      <c r="L49" s="236">
        <f>2.05-L44</f>
        <v>0</v>
      </c>
      <c r="M49" s="235"/>
      <c r="N49" s="236">
        <f>2.05-N44</f>
        <v>3.0122296523771297E-6</v>
      </c>
      <c r="O49" s="235"/>
      <c r="P49" s="236">
        <f>2.05-P44</f>
        <v>-2.7190168037094509E-6</v>
      </c>
      <c r="Q49" s="235"/>
      <c r="R49" s="236">
        <f>2.05-R44</f>
        <v>2.3365577828116102E-6</v>
      </c>
      <c r="S49" s="235"/>
      <c r="T49" s="236"/>
    </row>
    <row r="50" spans="1:23" x14ac:dyDescent="0.35">
      <c r="A50" s="219"/>
      <c r="B50" s="219"/>
      <c r="C50" s="214"/>
      <c r="D50" s="237"/>
      <c r="E50" s="214"/>
      <c r="F50" s="237"/>
      <c r="G50" s="214"/>
      <c r="H50" s="237"/>
      <c r="I50" s="214"/>
      <c r="J50" s="237"/>
      <c r="K50" s="214"/>
      <c r="L50" s="237"/>
      <c r="M50" s="214"/>
      <c r="N50" s="237"/>
      <c r="O50" s="214"/>
      <c r="P50" s="237"/>
      <c r="Q50" s="214"/>
      <c r="R50" s="237"/>
      <c r="S50" s="214"/>
      <c r="T50" s="237"/>
    </row>
    <row r="51" spans="1:23" x14ac:dyDescent="0.35">
      <c r="A51" s="219"/>
      <c r="B51" s="219"/>
    </row>
    <row r="52" spans="1:23" s="240" customFormat="1" ht="39" x14ac:dyDescent="0.3">
      <c r="A52" s="238" t="s">
        <v>510</v>
      </c>
      <c r="B52" s="239"/>
      <c r="C52" s="174"/>
      <c r="D52" s="174" t="s">
        <v>489</v>
      </c>
      <c r="E52" s="174"/>
      <c r="F52" s="174" t="s">
        <v>490</v>
      </c>
      <c r="G52" s="174"/>
      <c r="H52" s="174" t="s">
        <v>491</v>
      </c>
      <c r="I52" s="174"/>
      <c r="J52" s="175" t="s">
        <v>492</v>
      </c>
      <c r="K52" s="174"/>
      <c r="L52" s="175" t="s">
        <v>493</v>
      </c>
      <c r="M52" s="174"/>
      <c r="N52" s="175" t="s">
        <v>494</v>
      </c>
      <c r="O52" s="174"/>
      <c r="P52" s="175" t="s">
        <v>495</v>
      </c>
      <c r="Q52" s="174"/>
      <c r="R52" s="175" t="s">
        <v>496</v>
      </c>
      <c r="S52" s="174"/>
      <c r="T52" s="175" t="s">
        <v>497</v>
      </c>
    </row>
    <row r="53" spans="1:23" s="171" customFormat="1" ht="6" customHeight="1" thickBot="1" x14ac:dyDescent="0.4"/>
    <row r="54" spans="1:23" s="171" customFormat="1" x14ac:dyDescent="0.3">
      <c r="A54" s="206"/>
      <c r="B54" s="207" t="s">
        <v>511</v>
      </c>
      <c r="C54" s="241"/>
      <c r="D54" s="242">
        <v>35271.18</v>
      </c>
      <c r="E54" s="241"/>
      <c r="F54" s="243">
        <v>35333.1</v>
      </c>
      <c r="G54" s="241"/>
      <c r="H54" s="242">
        <v>35410.5</v>
      </c>
      <c r="I54" s="241"/>
      <c r="J54" s="243">
        <v>35511.120000000003</v>
      </c>
      <c r="K54" s="241"/>
      <c r="L54" s="242">
        <v>35573.040000000001</v>
      </c>
      <c r="M54" s="241"/>
      <c r="N54" s="242">
        <v>35580.78</v>
      </c>
      <c r="O54" s="241"/>
      <c r="P54" s="242">
        <v>35573.040000000001</v>
      </c>
      <c r="Q54" s="241"/>
      <c r="R54" s="243">
        <v>35634.959999999999</v>
      </c>
      <c r="S54" s="243"/>
      <c r="T54" s="244">
        <f t="shared" ref="T54:T59" si="0">SUM(D54:S54)</f>
        <v>283887.72000000003</v>
      </c>
    </row>
    <row r="55" spans="1:23" s="171" customFormat="1" x14ac:dyDescent="0.3">
      <c r="A55" s="245"/>
      <c r="B55" s="214" t="s">
        <v>512</v>
      </c>
      <c r="C55" s="246"/>
      <c r="D55" s="247">
        <v>510</v>
      </c>
      <c r="E55" s="246"/>
      <c r="F55" s="248">
        <v>527</v>
      </c>
      <c r="G55" s="246"/>
      <c r="H55" s="247">
        <v>527</v>
      </c>
      <c r="I55" s="246"/>
      <c r="J55" s="248">
        <v>527</v>
      </c>
      <c r="K55" s="246"/>
      <c r="L55" s="247">
        <v>527</v>
      </c>
      <c r="M55" s="246"/>
      <c r="N55" s="247">
        <v>527</v>
      </c>
      <c r="O55" s="246"/>
      <c r="P55" s="247">
        <v>527</v>
      </c>
      <c r="Q55" s="246"/>
      <c r="R55" s="248">
        <v>527</v>
      </c>
      <c r="S55" s="248"/>
      <c r="T55" s="249">
        <f t="shared" si="0"/>
        <v>4199</v>
      </c>
    </row>
    <row r="56" spans="1:23" s="171" customFormat="1" x14ac:dyDescent="0.3">
      <c r="A56" s="245"/>
      <c r="B56" s="214" t="s">
        <v>513</v>
      </c>
      <c r="C56" s="246"/>
      <c r="D56" s="247">
        <v>227.08</v>
      </c>
      <c r="E56" s="246"/>
      <c r="F56" s="248">
        <v>227.08</v>
      </c>
      <c r="G56" s="246"/>
      <c r="H56" s="247">
        <v>227.08</v>
      </c>
      <c r="I56" s="246"/>
      <c r="J56" s="248">
        <v>227.08</v>
      </c>
      <c r="K56" s="246"/>
      <c r="L56" s="247">
        <v>227.08</v>
      </c>
      <c r="M56" s="246"/>
      <c r="N56" s="247">
        <v>227.08</v>
      </c>
      <c r="O56" s="246"/>
      <c r="P56" s="247">
        <v>227.08</v>
      </c>
      <c r="Q56" s="246"/>
      <c r="R56" s="248">
        <v>227.08</v>
      </c>
      <c r="S56" s="248"/>
      <c r="T56" s="249">
        <f t="shared" si="0"/>
        <v>1816.6399999999999</v>
      </c>
    </row>
    <row r="57" spans="1:23" s="171" customFormat="1" x14ac:dyDescent="0.3">
      <c r="A57" s="245"/>
      <c r="B57" s="214" t="s">
        <v>514</v>
      </c>
      <c r="C57" s="246"/>
      <c r="D57" s="247">
        <v>305.76</v>
      </c>
      <c r="E57" s="246"/>
      <c r="F57" s="248">
        <v>305.76</v>
      </c>
      <c r="G57" s="246"/>
      <c r="H57" s="247">
        <v>305.76</v>
      </c>
      <c r="I57" s="246"/>
      <c r="J57" s="248">
        <v>305.76</v>
      </c>
      <c r="K57" s="246"/>
      <c r="L57" s="250">
        <v>305.77999999999997</v>
      </c>
      <c r="M57" s="246"/>
      <c r="N57" s="247">
        <v>356.72</v>
      </c>
      <c r="O57" s="246"/>
      <c r="P57" s="247">
        <v>356.72</v>
      </c>
      <c r="Q57" s="246"/>
      <c r="R57" s="248">
        <v>356.72</v>
      </c>
      <c r="S57" s="248"/>
      <c r="T57" s="249">
        <f t="shared" si="0"/>
        <v>2598.9800000000005</v>
      </c>
      <c r="W57" s="212"/>
    </row>
    <row r="58" spans="1:23" s="171" customFormat="1" x14ac:dyDescent="0.3">
      <c r="A58" s="245"/>
      <c r="B58" s="214" t="s">
        <v>515</v>
      </c>
      <c r="C58" s="246"/>
      <c r="D58" s="246">
        <v>311.88</v>
      </c>
      <c r="E58" s="246"/>
      <c r="F58" s="246">
        <v>311.88</v>
      </c>
      <c r="G58" s="246"/>
      <c r="H58" s="246">
        <v>311.88</v>
      </c>
      <c r="I58" s="246"/>
      <c r="J58" s="246">
        <v>311.88</v>
      </c>
      <c r="K58" s="246"/>
      <c r="L58" s="246">
        <v>311.88</v>
      </c>
      <c r="M58" s="246"/>
      <c r="N58" s="246">
        <v>311.88</v>
      </c>
      <c r="O58" s="246"/>
      <c r="P58" s="246">
        <v>311.88</v>
      </c>
      <c r="Q58" s="246"/>
      <c r="R58" s="246">
        <v>311.88</v>
      </c>
      <c r="S58" s="246"/>
      <c r="T58" s="249">
        <f t="shared" si="0"/>
        <v>2495.0400000000004</v>
      </c>
      <c r="W58" s="212"/>
    </row>
    <row r="59" spans="1:23" s="171" customFormat="1" x14ac:dyDescent="0.3">
      <c r="A59" s="245"/>
      <c r="B59" s="214" t="s">
        <v>516</v>
      </c>
      <c r="C59" s="246"/>
      <c r="D59" s="246">
        <v>310.31</v>
      </c>
      <c r="E59" s="246"/>
      <c r="F59" s="248">
        <v>310.31</v>
      </c>
      <c r="G59" s="246"/>
      <c r="H59" s="246">
        <v>310.31</v>
      </c>
      <c r="I59" s="246"/>
      <c r="J59" s="246">
        <v>310.31</v>
      </c>
      <c r="K59" s="246"/>
      <c r="L59" s="246">
        <v>310.31</v>
      </c>
      <c r="M59" s="246"/>
      <c r="N59" s="246">
        <v>310.31</v>
      </c>
      <c r="O59" s="246"/>
      <c r="P59" s="246">
        <v>310.31</v>
      </c>
      <c r="Q59" s="246"/>
      <c r="R59" s="246">
        <v>310.31</v>
      </c>
      <c r="S59" s="246"/>
      <c r="T59" s="249">
        <f t="shared" si="0"/>
        <v>2482.48</v>
      </c>
      <c r="W59" s="251"/>
    </row>
    <row r="60" spans="1:23" s="171" customFormat="1" ht="6" customHeight="1" x14ac:dyDescent="0.3">
      <c r="A60" s="245"/>
      <c r="B60" s="214"/>
      <c r="C60" s="246"/>
      <c r="D60" s="246"/>
      <c r="E60" s="246"/>
      <c r="F60" s="248"/>
      <c r="G60" s="246"/>
      <c r="H60" s="246"/>
      <c r="I60" s="246"/>
      <c r="J60" s="246"/>
      <c r="K60" s="246"/>
      <c r="L60" s="246"/>
      <c r="M60" s="246"/>
      <c r="N60" s="246"/>
      <c r="O60" s="246"/>
      <c r="P60" s="246"/>
      <c r="Q60" s="246"/>
      <c r="R60" s="246"/>
      <c r="S60" s="246"/>
      <c r="T60" s="252"/>
    </row>
    <row r="61" spans="1:23" s="171" customFormat="1" x14ac:dyDescent="0.3">
      <c r="A61" s="245"/>
      <c r="B61" s="214"/>
      <c r="C61" s="214"/>
      <c r="D61" s="253">
        <f>SUM(D54:D60)</f>
        <v>36936.21</v>
      </c>
      <c r="E61" s="214"/>
      <c r="F61" s="253">
        <f>SUM(F54:F60)</f>
        <v>37015.129999999997</v>
      </c>
      <c r="G61" s="214"/>
      <c r="H61" s="253">
        <f>SUM(H54:H60)</f>
        <v>37092.53</v>
      </c>
      <c r="I61" s="214"/>
      <c r="J61" s="253">
        <f>SUM(J54:J60)</f>
        <v>37193.15</v>
      </c>
      <c r="K61" s="214"/>
      <c r="L61" s="253">
        <f>SUM(L54:L60)</f>
        <v>37255.089999999997</v>
      </c>
      <c r="M61" s="214"/>
      <c r="N61" s="253">
        <f>SUM(N54:N60)</f>
        <v>37313.769999999997</v>
      </c>
      <c r="O61" s="214"/>
      <c r="P61" s="253">
        <f>SUM(P54:P60)</f>
        <v>37306.03</v>
      </c>
      <c r="Q61" s="214"/>
      <c r="R61" s="253">
        <f>SUM(R54:R60)</f>
        <v>37367.949999999997</v>
      </c>
      <c r="S61" s="214"/>
      <c r="T61" s="254">
        <f>SUM(D61:S61)</f>
        <v>297479.86</v>
      </c>
    </row>
    <row r="62" spans="1:23" s="171" customFormat="1" ht="6" customHeight="1" thickBot="1" x14ac:dyDescent="0.35">
      <c r="A62" s="255"/>
      <c r="B62" s="256"/>
      <c r="C62" s="256"/>
      <c r="D62" s="257"/>
      <c r="E62" s="256"/>
      <c r="F62" s="257"/>
      <c r="G62" s="256"/>
      <c r="H62" s="257"/>
      <c r="I62" s="256"/>
      <c r="J62" s="257"/>
      <c r="K62" s="256"/>
      <c r="L62" s="257"/>
      <c r="M62" s="256"/>
      <c r="N62" s="257"/>
      <c r="O62" s="256"/>
      <c r="P62" s="257"/>
      <c r="Q62" s="256"/>
      <c r="R62" s="257"/>
      <c r="S62" s="256"/>
      <c r="T62" s="258"/>
    </row>
    <row r="63" spans="1:23" s="171" customFormat="1" ht="13.5" thickBot="1" x14ac:dyDescent="0.35">
      <c r="A63" s="178"/>
      <c r="B63" s="214"/>
      <c r="C63" s="212"/>
      <c r="D63" s="212"/>
      <c r="E63" s="212"/>
      <c r="F63" s="248"/>
      <c r="G63" s="212"/>
      <c r="H63" s="212"/>
      <c r="I63" s="212"/>
      <c r="J63" s="212"/>
      <c r="K63" s="212"/>
      <c r="L63" s="212"/>
      <c r="M63" s="212"/>
      <c r="N63" s="212"/>
      <c r="O63" s="212"/>
      <c r="P63" s="212"/>
      <c r="Q63" s="212"/>
      <c r="R63" s="212"/>
      <c r="S63" s="212"/>
    </row>
    <row r="64" spans="1:23" s="171" customFormat="1" x14ac:dyDescent="0.3">
      <c r="A64" s="206"/>
      <c r="B64" s="207" t="s">
        <v>517</v>
      </c>
      <c r="C64" s="207"/>
      <c r="D64" s="259">
        <v>458.1</v>
      </c>
      <c r="E64" s="207"/>
      <c r="F64" s="259">
        <v>458.1</v>
      </c>
      <c r="G64" s="207"/>
      <c r="H64" s="259">
        <v>458.1</v>
      </c>
      <c r="I64" s="207"/>
      <c r="J64" s="259">
        <v>458.1</v>
      </c>
      <c r="K64" s="207"/>
      <c r="L64" s="259">
        <v>458.1</v>
      </c>
      <c r="M64" s="207"/>
      <c r="N64" s="259">
        <v>458.1</v>
      </c>
      <c r="O64" s="207"/>
      <c r="P64" s="259">
        <v>458.1</v>
      </c>
      <c r="Q64" s="207"/>
      <c r="R64" s="259">
        <v>458.1</v>
      </c>
      <c r="S64" s="207"/>
      <c r="T64" s="260">
        <f>SUM(D64:S64)</f>
        <v>3664.7999999999997</v>
      </c>
    </row>
    <row r="65" spans="1:20" s="171" customFormat="1" x14ac:dyDescent="0.3">
      <c r="A65" s="245"/>
      <c r="B65" s="214" t="s">
        <v>518</v>
      </c>
      <c r="C65" s="214"/>
      <c r="D65" s="248">
        <v>20.34</v>
      </c>
      <c r="E65" s="214"/>
      <c r="F65" s="248">
        <v>20.34</v>
      </c>
      <c r="G65" s="214"/>
      <c r="H65" s="248">
        <v>20.34</v>
      </c>
      <c r="I65" s="214"/>
      <c r="J65" s="248">
        <v>20.34</v>
      </c>
      <c r="K65" s="214"/>
      <c r="L65" s="248">
        <v>20.399999999999999</v>
      </c>
      <c r="M65" s="214"/>
      <c r="N65" s="248">
        <v>20.34</v>
      </c>
      <c r="O65" s="214"/>
      <c r="P65" s="248">
        <v>20.34</v>
      </c>
      <c r="Q65" s="214"/>
      <c r="R65" s="248">
        <v>20.34</v>
      </c>
      <c r="S65" s="214"/>
      <c r="T65" s="249">
        <f>SUM(D65:S65)</f>
        <v>162.78</v>
      </c>
    </row>
    <row r="66" spans="1:20" s="171" customFormat="1" ht="6" customHeight="1" x14ac:dyDescent="0.3">
      <c r="A66" s="245"/>
      <c r="B66" s="214"/>
      <c r="C66" s="214"/>
      <c r="D66" s="248"/>
      <c r="E66" s="214"/>
      <c r="F66" s="248"/>
      <c r="G66" s="214"/>
      <c r="H66" s="248"/>
      <c r="I66" s="214"/>
      <c r="J66" s="248"/>
      <c r="K66" s="214"/>
      <c r="L66" s="248"/>
      <c r="M66" s="214"/>
      <c r="N66" s="248"/>
      <c r="O66" s="214"/>
      <c r="P66" s="248"/>
      <c r="Q66" s="214"/>
      <c r="R66" s="248"/>
      <c r="S66" s="214"/>
      <c r="T66" s="252"/>
    </row>
    <row r="67" spans="1:20" s="171" customFormat="1" x14ac:dyDescent="0.3">
      <c r="A67" s="245"/>
      <c r="B67" s="214"/>
      <c r="C67" s="214"/>
      <c r="D67" s="253">
        <f>SUM(D64:D66)</f>
        <v>478.44</v>
      </c>
      <c r="E67" s="214"/>
      <c r="F67" s="253">
        <f>SUM(F64:F66)</f>
        <v>478.44</v>
      </c>
      <c r="G67" s="214"/>
      <c r="H67" s="253">
        <f>SUM(H64:H66)</f>
        <v>478.44</v>
      </c>
      <c r="I67" s="214"/>
      <c r="J67" s="253">
        <f>SUM(J64:J66)</f>
        <v>478.44</v>
      </c>
      <c r="K67" s="214"/>
      <c r="L67" s="253">
        <f>SUM(L64:L66)</f>
        <v>478.5</v>
      </c>
      <c r="M67" s="214"/>
      <c r="N67" s="253">
        <f>SUM(N64:N66)</f>
        <v>478.44</v>
      </c>
      <c r="O67" s="214"/>
      <c r="P67" s="253">
        <f>SUM(P64:P66)</f>
        <v>478.44</v>
      </c>
      <c r="Q67" s="214"/>
      <c r="R67" s="253">
        <f>SUM(R64:R66)</f>
        <v>478.44</v>
      </c>
      <c r="S67" s="214"/>
      <c r="T67" s="254">
        <f>SUM(D67:S67)</f>
        <v>3827.5800000000004</v>
      </c>
    </row>
    <row r="68" spans="1:20" s="171" customFormat="1" ht="6" customHeight="1" thickBot="1" x14ac:dyDescent="0.35">
      <c r="A68" s="255"/>
      <c r="B68" s="256"/>
      <c r="C68" s="256"/>
      <c r="D68" s="257"/>
      <c r="E68" s="256"/>
      <c r="F68" s="257"/>
      <c r="G68" s="256"/>
      <c r="H68" s="257"/>
      <c r="I68" s="256"/>
      <c r="J68" s="257"/>
      <c r="K68" s="256"/>
      <c r="L68" s="257"/>
      <c r="M68" s="256"/>
      <c r="N68" s="257"/>
      <c r="O68" s="256"/>
      <c r="P68" s="257"/>
      <c r="Q68" s="256"/>
      <c r="R68" s="257"/>
      <c r="S68" s="256"/>
      <c r="T68" s="258"/>
    </row>
    <row r="69" spans="1:20" s="171" customFormat="1" ht="13.5" thickBot="1" x14ac:dyDescent="0.35">
      <c r="A69" s="178"/>
      <c r="B69" s="214"/>
      <c r="C69" s="214"/>
      <c r="D69" s="248"/>
      <c r="E69" s="214"/>
      <c r="F69" s="248"/>
      <c r="G69" s="214"/>
      <c r="H69" s="248"/>
      <c r="I69" s="214"/>
      <c r="J69" s="248"/>
      <c r="K69" s="214"/>
      <c r="L69" s="248"/>
      <c r="M69" s="214"/>
      <c r="N69" s="248"/>
      <c r="O69" s="214"/>
      <c r="P69" s="248"/>
      <c r="Q69" s="214"/>
      <c r="R69" s="248"/>
      <c r="S69" s="214"/>
    </row>
    <row r="70" spans="1:20" s="171" customFormat="1" x14ac:dyDescent="0.3">
      <c r="A70" s="206"/>
      <c r="B70" s="207" t="s">
        <v>519</v>
      </c>
      <c r="C70" s="261"/>
      <c r="D70" s="261">
        <v>2895</v>
      </c>
      <c r="E70" s="261"/>
      <c r="F70" s="259">
        <v>2895</v>
      </c>
      <c r="G70" s="261"/>
      <c r="H70" s="261">
        <v>2895</v>
      </c>
      <c r="I70" s="261"/>
      <c r="J70" s="261">
        <v>2895</v>
      </c>
      <c r="K70" s="261"/>
      <c r="L70" s="261">
        <v>2895</v>
      </c>
      <c r="M70" s="261"/>
      <c r="N70" s="261">
        <v>2895</v>
      </c>
      <c r="O70" s="261"/>
      <c r="P70" s="261">
        <v>2895</v>
      </c>
      <c r="Q70" s="261"/>
      <c r="R70" s="261">
        <v>2895</v>
      </c>
      <c r="S70" s="261"/>
      <c r="T70" s="260">
        <f>SUM(D70:S70)</f>
        <v>23160</v>
      </c>
    </row>
    <row r="71" spans="1:20" s="171" customFormat="1" x14ac:dyDescent="0.3">
      <c r="A71" s="245"/>
      <c r="B71" s="214" t="s">
        <v>520</v>
      </c>
      <c r="C71" s="246"/>
      <c r="D71" s="246">
        <v>5928.42</v>
      </c>
      <c r="E71" s="246"/>
      <c r="F71" s="248">
        <v>5928.42</v>
      </c>
      <c r="G71" s="246"/>
      <c r="H71" s="246">
        <v>5028.42</v>
      </c>
      <c r="I71" s="246"/>
      <c r="J71" s="246">
        <v>5928.42</v>
      </c>
      <c r="K71" s="246"/>
      <c r="L71" s="246">
        <v>5928.42</v>
      </c>
      <c r="M71" s="246"/>
      <c r="N71" s="246">
        <v>5928.42</v>
      </c>
      <c r="O71" s="246"/>
      <c r="P71" s="246">
        <v>5928.42</v>
      </c>
      <c r="Q71" s="246"/>
      <c r="R71" s="246">
        <v>5928.42</v>
      </c>
      <c r="S71" s="246"/>
      <c r="T71" s="249">
        <f>SUM(D71:S71)</f>
        <v>46527.359999999993</v>
      </c>
    </row>
    <row r="72" spans="1:20" s="171" customFormat="1" x14ac:dyDescent="0.3">
      <c r="A72" s="245"/>
      <c r="B72" s="214" t="s">
        <v>521</v>
      </c>
      <c r="C72" s="246"/>
      <c r="D72" s="246">
        <v>9448.2199999999993</v>
      </c>
      <c r="E72" s="246"/>
      <c r="F72" s="248">
        <v>9448.2199999999993</v>
      </c>
      <c r="G72" s="246"/>
      <c r="H72" s="246">
        <v>9448.2199999999993</v>
      </c>
      <c r="I72" s="246"/>
      <c r="J72" s="246">
        <v>9446.2199999999993</v>
      </c>
      <c r="K72" s="246"/>
      <c r="L72" s="246">
        <v>9448.2199999999993</v>
      </c>
      <c r="M72" s="246"/>
      <c r="N72" s="246">
        <v>9448.2199999999993</v>
      </c>
      <c r="O72" s="246"/>
      <c r="P72" s="246">
        <v>9448.2199999999993</v>
      </c>
      <c r="Q72" s="246"/>
      <c r="R72" s="246">
        <v>9448.2199999999993</v>
      </c>
      <c r="S72" s="246"/>
      <c r="T72" s="249">
        <f>SUM(D72:S72)</f>
        <v>75583.759999999995</v>
      </c>
    </row>
    <row r="73" spans="1:20" s="171" customFormat="1" ht="6" customHeight="1" x14ac:dyDescent="0.3">
      <c r="A73" s="262"/>
      <c r="B73" s="214"/>
      <c r="C73" s="246"/>
      <c r="D73" s="246"/>
      <c r="E73" s="246"/>
      <c r="F73" s="248"/>
      <c r="G73" s="246"/>
      <c r="H73" s="246"/>
      <c r="I73" s="246"/>
      <c r="J73" s="246"/>
      <c r="K73" s="246"/>
      <c r="L73" s="246"/>
      <c r="M73" s="246"/>
      <c r="N73" s="246"/>
      <c r="O73" s="246"/>
      <c r="P73" s="246"/>
      <c r="Q73" s="246"/>
      <c r="R73" s="246"/>
      <c r="S73" s="246"/>
      <c r="T73" s="252"/>
    </row>
    <row r="74" spans="1:20" s="171" customFormat="1" x14ac:dyDescent="0.3">
      <c r="A74" s="262"/>
      <c r="B74" s="214"/>
      <c r="C74" s="214"/>
      <c r="D74" s="253">
        <f>SUM(D70:D73)</f>
        <v>18271.64</v>
      </c>
      <c r="E74" s="214"/>
      <c r="F74" s="253">
        <f>SUM(F70:F73)</f>
        <v>18271.64</v>
      </c>
      <c r="G74" s="214"/>
      <c r="H74" s="253">
        <f>SUM(H70:H73)</f>
        <v>17371.64</v>
      </c>
      <c r="I74" s="214"/>
      <c r="J74" s="253">
        <f>SUM(J70:J73)</f>
        <v>18269.64</v>
      </c>
      <c r="K74" s="214"/>
      <c r="L74" s="253">
        <f>SUM(L70:L73)</f>
        <v>18271.64</v>
      </c>
      <c r="M74" s="214"/>
      <c r="N74" s="253">
        <f>SUM(N70:N73)</f>
        <v>18271.64</v>
      </c>
      <c r="O74" s="214"/>
      <c r="P74" s="253">
        <f>SUM(P70:P73)</f>
        <v>18271.64</v>
      </c>
      <c r="Q74" s="214"/>
      <c r="R74" s="253">
        <f>SUM(R70:R73)</f>
        <v>18271.64</v>
      </c>
      <c r="S74" s="214"/>
      <c r="T74" s="254">
        <f>SUM(D74:S74)</f>
        <v>145271.12</v>
      </c>
    </row>
    <row r="75" spans="1:20" s="171" customFormat="1" ht="6" customHeight="1" thickBot="1" x14ac:dyDescent="0.35">
      <c r="A75" s="263"/>
      <c r="B75" s="256"/>
      <c r="C75" s="256"/>
      <c r="D75" s="257"/>
      <c r="E75" s="256"/>
      <c r="F75" s="257"/>
      <c r="G75" s="256"/>
      <c r="H75" s="257"/>
      <c r="I75" s="256"/>
      <c r="J75" s="257"/>
      <c r="K75" s="256"/>
      <c r="L75" s="257"/>
      <c r="M75" s="256"/>
      <c r="N75" s="257"/>
      <c r="O75" s="256"/>
      <c r="P75" s="257"/>
      <c r="Q75" s="256"/>
      <c r="R75" s="257"/>
      <c r="S75" s="256"/>
      <c r="T75" s="258"/>
    </row>
    <row r="76" spans="1:20" s="171" customFormat="1" x14ac:dyDescent="0.3">
      <c r="A76" s="214"/>
      <c r="B76" s="214"/>
      <c r="C76" s="212"/>
      <c r="D76" s="212"/>
      <c r="E76" s="212"/>
      <c r="F76" s="248"/>
      <c r="G76" s="212"/>
      <c r="H76" s="212"/>
      <c r="I76" s="212"/>
      <c r="J76" s="212"/>
      <c r="K76" s="212"/>
      <c r="L76" s="212"/>
      <c r="M76" s="212"/>
      <c r="N76" s="212"/>
      <c r="O76" s="212"/>
      <c r="P76" s="212"/>
      <c r="Q76" s="212"/>
      <c r="R76" s="212"/>
      <c r="S76" s="212"/>
    </row>
    <row r="77" spans="1:20" s="171" customFormat="1" x14ac:dyDescent="0.35"/>
    <row r="78" spans="1:20" s="240" customFormat="1" ht="39" x14ac:dyDescent="0.3">
      <c r="A78" s="238" t="s">
        <v>522</v>
      </c>
      <c r="B78" s="264"/>
      <c r="C78" s="174"/>
      <c r="D78" s="174" t="s">
        <v>489</v>
      </c>
      <c r="E78" s="174"/>
      <c r="F78" s="174" t="s">
        <v>490</v>
      </c>
      <c r="G78" s="174"/>
      <c r="H78" s="174" t="s">
        <v>491</v>
      </c>
      <c r="I78" s="174"/>
      <c r="J78" s="175" t="s">
        <v>492</v>
      </c>
      <c r="K78" s="174"/>
      <c r="L78" s="175" t="s">
        <v>493</v>
      </c>
      <c r="M78" s="174"/>
      <c r="N78" s="175" t="s">
        <v>494</v>
      </c>
      <c r="O78" s="174"/>
      <c r="P78" s="175" t="s">
        <v>495</v>
      </c>
      <c r="Q78" s="174"/>
      <c r="R78" s="175" t="s">
        <v>496</v>
      </c>
      <c r="S78" s="174"/>
      <c r="T78" s="175" t="s">
        <v>497</v>
      </c>
    </row>
    <row r="79" spans="1:20" s="240" customFormat="1" ht="6" customHeight="1" thickBot="1" x14ac:dyDescent="0.35">
      <c r="F79" s="265"/>
      <c r="J79" s="266"/>
      <c r="N79" s="266"/>
      <c r="P79" s="266"/>
    </row>
    <row r="80" spans="1:20" s="171" customFormat="1" x14ac:dyDescent="0.3">
      <c r="A80" s="206"/>
      <c r="B80" s="207" t="s">
        <v>511</v>
      </c>
      <c r="C80" s="267"/>
      <c r="D80" s="209">
        <v>4557</v>
      </c>
      <c r="E80" s="267"/>
      <c r="F80" s="210">
        <v>4565</v>
      </c>
      <c r="G80" s="267"/>
      <c r="H80" s="209">
        <v>4575</v>
      </c>
      <c r="I80" s="267"/>
      <c r="J80" s="210">
        <v>4588</v>
      </c>
      <c r="K80" s="267"/>
      <c r="L80" s="209">
        <v>4596</v>
      </c>
      <c r="M80" s="267"/>
      <c r="N80" s="209">
        <v>4597</v>
      </c>
      <c r="O80" s="267"/>
      <c r="P80" s="209">
        <v>4596</v>
      </c>
      <c r="Q80" s="267"/>
      <c r="R80" s="268">
        <v>4604</v>
      </c>
      <c r="S80" s="268"/>
      <c r="T80" s="269">
        <f t="shared" ref="T80:T85" si="1">SUM(D80:S80)</f>
        <v>36678</v>
      </c>
    </row>
    <row r="81" spans="1:20" s="171" customFormat="1" x14ac:dyDescent="0.3">
      <c r="A81" s="245"/>
      <c r="B81" s="214" t="s">
        <v>512</v>
      </c>
      <c r="C81" s="227"/>
      <c r="D81" s="216">
        <v>30</v>
      </c>
      <c r="E81" s="227"/>
      <c r="F81" s="226">
        <v>31</v>
      </c>
      <c r="G81" s="227"/>
      <c r="H81" s="216">
        <v>31</v>
      </c>
      <c r="I81" s="227"/>
      <c r="J81" s="226">
        <v>31</v>
      </c>
      <c r="K81" s="227"/>
      <c r="L81" s="216">
        <v>31</v>
      </c>
      <c r="M81" s="227"/>
      <c r="N81" s="216">
        <v>31</v>
      </c>
      <c r="O81" s="227"/>
      <c r="P81" s="216">
        <v>31</v>
      </c>
      <c r="Q81" s="227"/>
      <c r="R81" s="226">
        <v>31</v>
      </c>
      <c r="S81" s="226"/>
      <c r="T81" s="270">
        <f t="shared" si="1"/>
        <v>247</v>
      </c>
    </row>
    <row r="82" spans="1:20" s="171" customFormat="1" x14ac:dyDescent="0.3">
      <c r="A82" s="245"/>
      <c r="B82" s="214" t="s">
        <v>513</v>
      </c>
      <c r="C82" s="227"/>
      <c r="D82" s="216">
        <v>7</v>
      </c>
      <c r="E82" s="227"/>
      <c r="F82" s="226">
        <v>7</v>
      </c>
      <c r="G82" s="227"/>
      <c r="H82" s="216">
        <v>7</v>
      </c>
      <c r="I82" s="227"/>
      <c r="J82" s="226">
        <v>7</v>
      </c>
      <c r="K82" s="227"/>
      <c r="L82" s="216">
        <v>7</v>
      </c>
      <c r="M82" s="227"/>
      <c r="N82" s="216">
        <v>7</v>
      </c>
      <c r="O82" s="227"/>
      <c r="P82" s="216">
        <v>7</v>
      </c>
      <c r="Q82" s="227"/>
      <c r="R82" s="226">
        <v>7</v>
      </c>
      <c r="S82" s="226"/>
      <c r="T82" s="270">
        <f t="shared" si="1"/>
        <v>56</v>
      </c>
    </row>
    <row r="83" spans="1:20" s="171" customFormat="1" x14ac:dyDescent="0.3">
      <c r="A83" s="245"/>
      <c r="B83" s="214" t="s">
        <v>514</v>
      </c>
      <c r="C83" s="227"/>
      <c r="D83" s="216">
        <v>6</v>
      </c>
      <c r="E83" s="227"/>
      <c r="F83" s="226">
        <v>6</v>
      </c>
      <c r="G83" s="227"/>
      <c r="H83" s="216">
        <v>6</v>
      </c>
      <c r="I83" s="227"/>
      <c r="J83" s="226">
        <v>6</v>
      </c>
      <c r="K83" s="227"/>
      <c r="L83" s="216">
        <v>6</v>
      </c>
      <c r="M83" s="227"/>
      <c r="N83" s="271">
        <v>7</v>
      </c>
      <c r="O83" s="227"/>
      <c r="P83" s="216">
        <v>7</v>
      </c>
      <c r="Q83" s="227"/>
      <c r="R83" s="226">
        <v>7</v>
      </c>
      <c r="S83" s="226"/>
      <c r="T83" s="270">
        <f t="shared" si="1"/>
        <v>51</v>
      </c>
    </row>
    <row r="84" spans="1:20" s="171" customFormat="1" x14ac:dyDescent="0.3">
      <c r="A84" s="245"/>
      <c r="B84" s="214" t="s">
        <v>515</v>
      </c>
      <c r="C84" s="227"/>
      <c r="D84" s="227">
        <v>2</v>
      </c>
      <c r="E84" s="227"/>
      <c r="F84" s="227">
        <v>2</v>
      </c>
      <c r="G84" s="227"/>
      <c r="H84" s="227">
        <v>2</v>
      </c>
      <c r="I84" s="227"/>
      <c r="J84" s="227">
        <v>2</v>
      </c>
      <c r="K84" s="227"/>
      <c r="L84" s="227">
        <v>2</v>
      </c>
      <c r="M84" s="227"/>
      <c r="N84" s="227">
        <v>2</v>
      </c>
      <c r="O84" s="227"/>
      <c r="P84" s="227">
        <v>2</v>
      </c>
      <c r="Q84" s="227"/>
      <c r="R84" s="227">
        <v>2</v>
      </c>
      <c r="S84" s="227"/>
      <c r="T84" s="270">
        <f t="shared" si="1"/>
        <v>16</v>
      </c>
    </row>
    <row r="85" spans="1:20" s="171" customFormat="1" x14ac:dyDescent="0.3">
      <c r="A85" s="245"/>
      <c r="B85" s="214" t="s">
        <v>516</v>
      </c>
      <c r="C85" s="227"/>
      <c r="D85" s="227">
        <v>1</v>
      </c>
      <c r="E85" s="227"/>
      <c r="F85" s="226">
        <v>1</v>
      </c>
      <c r="G85" s="227"/>
      <c r="H85" s="227">
        <v>1</v>
      </c>
      <c r="I85" s="227"/>
      <c r="J85" s="227">
        <v>1</v>
      </c>
      <c r="K85" s="227"/>
      <c r="L85" s="227">
        <v>1</v>
      </c>
      <c r="M85" s="227"/>
      <c r="N85" s="227">
        <v>1</v>
      </c>
      <c r="O85" s="227"/>
      <c r="P85" s="227">
        <v>1</v>
      </c>
      <c r="Q85" s="227"/>
      <c r="R85" s="227">
        <v>1</v>
      </c>
      <c r="S85" s="227"/>
      <c r="T85" s="270">
        <f t="shared" si="1"/>
        <v>8</v>
      </c>
    </row>
    <row r="86" spans="1:20" s="171" customFormat="1" ht="6" customHeight="1" x14ac:dyDescent="0.3">
      <c r="A86" s="262"/>
      <c r="B86" s="214"/>
      <c r="C86" s="227"/>
      <c r="D86" s="227"/>
      <c r="E86" s="227"/>
      <c r="F86" s="226"/>
      <c r="G86" s="227"/>
      <c r="H86" s="227"/>
      <c r="I86" s="227"/>
      <c r="J86" s="227"/>
      <c r="K86" s="227"/>
      <c r="L86" s="227"/>
      <c r="M86" s="227"/>
      <c r="N86" s="227"/>
      <c r="O86" s="227"/>
      <c r="P86" s="227"/>
      <c r="Q86" s="227"/>
      <c r="R86" s="227"/>
      <c r="S86" s="227"/>
      <c r="T86" s="252"/>
    </row>
    <row r="87" spans="1:20" s="171" customFormat="1" x14ac:dyDescent="0.3">
      <c r="A87" s="262"/>
      <c r="B87" s="214"/>
      <c r="C87" s="214"/>
      <c r="D87" s="272">
        <f>SUM(D80:D86)</f>
        <v>4603</v>
      </c>
      <c r="E87" s="214"/>
      <c r="F87" s="272">
        <f>SUM(F80:F86)</f>
        <v>4612</v>
      </c>
      <c r="G87" s="214"/>
      <c r="H87" s="272">
        <f>SUM(H80:H86)</f>
        <v>4622</v>
      </c>
      <c r="I87" s="214"/>
      <c r="J87" s="272">
        <f>SUM(J80:J86)</f>
        <v>4635</v>
      </c>
      <c r="K87" s="214"/>
      <c r="L87" s="272">
        <f>SUM(L80:L86)</f>
        <v>4643</v>
      </c>
      <c r="M87" s="214"/>
      <c r="N87" s="272">
        <f>SUM(N80:N86)</f>
        <v>4645</v>
      </c>
      <c r="O87" s="214"/>
      <c r="P87" s="272">
        <f>SUM(P80:P86)</f>
        <v>4644</v>
      </c>
      <c r="Q87" s="214"/>
      <c r="R87" s="272">
        <f>SUM(R80:R86)</f>
        <v>4652</v>
      </c>
      <c r="S87" s="214"/>
      <c r="T87" s="273">
        <f>SUM(D87:S87)</f>
        <v>37056</v>
      </c>
    </row>
    <row r="88" spans="1:20" s="171" customFormat="1" ht="6" customHeight="1" thickBot="1" x14ac:dyDescent="0.35">
      <c r="A88" s="263"/>
      <c r="B88" s="256"/>
      <c r="C88" s="256"/>
      <c r="D88" s="274"/>
      <c r="E88" s="256"/>
      <c r="F88" s="274"/>
      <c r="G88" s="256"/>
      <c r="H88" s="274"/>
      <c r="I88" s="256"/>
      <c r="J88" s="274"/>
      <c r="K88" s="256"/>
      <c r="L88" s="274"/>
      <c r="M88" s="256"/>
      <c r="N88" s="274"/>
      <c r="O88" s="256"/>
      <c r="P88" s="274"/>
      <c r="Q88" s="256"/>
      <c r="R88" s="274"/>
      <c r="S88" s="256"/>
      <c r="T88" s="275"/>
    </row>
    <row r="89" spans="1:20" s="171" customFormat="1" ht="13.5" thickBot="1" x14ac:dyDescent="0.35">
      <c r="A89" s="214"/>
      <c r="B89" s="214"/>
      <c r="C89" s="227"/>
      <c r="D89" s="227"/>
      <c r="E89" s="227"/>
      <c r="F89" s="226"/>
      <c r="G89" s="227"/>
      <c r="H89" s="227"/>
      <c r="I89" s="227"/>
      <c r="J89" s="227"/>
      <c r="K89" s="227"/>
      <c r="L89" s="227"/>
      <c r="M89" s="227"/>
      <c r="N89" s="227"/>
      <c r="O89" s="227"/>
      <c r="P89" s="227"/>
      <c r="Q89" s="227"/>
      <c r="R89" s="227"/>
      <c r="S89" s="227"/>
    </row>
    <row r="90" spans="1:20" s="171" customFormat="1" x14ac:dyDescent="0.3">
      <c r="A90" s="206"/>
      <c r="B90" s="207" t="s">
        <v>517</v>
      </c>
      <c r="C90" s="207"/>
      <c r="D90" s="210">
        <v>5</v>
      </c>
      <c r="E90" s="207"/>
      <c r="F90" s="210">
        <v>5</v>
      </c>
      <c r="G90" s="207"/>
      <c r="H90" s="210">
        <v>5</v>
      </c>
      <c r="I90" s="207"/>
      <c r="J90" s="210">
        <v>5</v>
      </c>
      <c r="K90" s="207"/>
      <c r="L90" s="210">
        <v>5</v>
      </c>
      <c r="M90" s="207"/>
      <c r="N90" s="210">
        <v>5</v>
      </c>
      <c r="O90" s="207"/>
      <c r="P90" s="210">
        <v>5</v>
      </c>
      <c r="Q90" s="207"/>
      <c r="R90" s="210">
        <v>5</v>
      </c>
      <c r="S90" s="207"/>
      <c r="T90" s="269">
        <f>SUM(D90:S90)</f>
        <v>40</v>
      </c>
    </row>
    <row r="91" spans="1:20" s="171" customFormat="1" x14ac:dyDescent="0.3">
      <c r="A91" s="245"/>
      <c r="B91" s="214" t="s">
        <v>518</v>
      </c>
      <c r="C91" s="214"/>
      <c r="D91" s="227">
        <v>2</v>
      </c>
      <c r="E91" s="214"/>
      <c r="F91" s="227">
        <v>2</v>
      </c>
      <c r="G91" s="214"/>
      <c r="H91" s="227">
        <v>2</v>
      </c>
      <c r="I91" s="214"/>
      <c r="J91" s="227">
        <v>2</v>
      </c>
      <c r="K91" s="214"/>
      <c r="L91" s="227">
        <v>2</v>
      </c>
      <c r="M91" s="214"/>
      <c r="N91" s="227">
        <v>2</v>
      </c>
      <c r="O91" s="214"/>
      <c r="P91" s="227">
        <v>2</v>
      </c>
      <c r="Q91" s="214"/>
      <c r="R91" s="227">
        <v>2</v>
      </c>
      <c r="S91" s="214"/>
      <c r="T91" s="270">
        <f>SUM(D91:S91)</f>
        <v>16</v>
      </c>
    </row>
    <row r="92" spans="1:20" s="171" customFormat="1" ht="6" customHeight="1" x14ac:dyDescent="0.35">
      <c r="A92" s="262"/>
      <c r="B92" s="214"/>
      <c r="C92" s="214"/>
      <c r="D92" s="227"/>
      <c r="E92" s="214"/>
      <c r="F92" s="227"/>
      <c r="G92" s="214"/>
      <c r="H92" s="227"/>
      <c r="I92" s="214"/>
      <c r="J92" s="227"/>
      <c r="K92" s="214"/>
      <c r="L92" s="227"/>
      <c r="M92" s="214"/>
      <c r="N92" s="227"/>
      <c r="O92" s="214"/>
      <c r="P92" s="227"/>
      <c r="Q92" s="214"/>
      <c r="R92" s="227"/>
      <c r="S92" s="214"/>
      <c r="T92" s="270"/>
    </row>
    <row r="93" spans="1:20" s="171" customFormat="1" x14ac:dyDescent="0.35">
      <c r="A93" s="262"/>
      <c r="B93" s="214"/>
      <c r="C93" s="214"/>
      <c r="D93" s="276">
        <f>SUM(D90:D92)</f>
        <v>7</v>
      </c>
      <c r="E93" s="214"/>
      <c r="F93" s="276">
        <f>SUM(F90:F92)</f>
        <v>7</v>
      </c>
      <c r="G93" s="214"/>
      <c r="H93" s="276">
        <f>SUM(H90:H92)</f>
        <v>7</v>
      </c>
      <c r="I93" s="214"/>
      <c r="J93" s="276">
        <f>SUM(J90:J92)</f>
        <v>7</v>
      </c>
      <c r="K93" s="214"/>
      <c r="L93" s="276">
        <f>SUM(L90:L92)</f>
        <v>7</v>
      </c>
      <c r="M93" s="214"/>
      <c r="N93" s="276">
        <f>SUM(N90:N92)</f>
        <v>7</v>
      </c>
      <c r="O93" s="214"/>
      <c r="P93" s="276">
        <f>SUM(P90:P92)</f>
        <v>7</v>
      </c>
      <c r="Q93" s="214"/>
      <c r="R93" s="276">
        <f>SUM(R90:R92)</f>
        <v>7</v>
      </c>
      <c r="S93" s="214"/>
      <c r="T93" s="273">
        <f>SUM(D93:S93)</f>
        <v>56</v>
      </c>
    </row>
    <row r="94" spans="1:20" s="171" customFormat="1" ht="6" customHeight="1" thickBot="1" x14ac:dyDescent="0.4">
      <c r="A94" s="263"/>
      <c r="B94" s="256"/>
      <c r="C94" s="256"/>
      <c r="D94" s="277"/>
      <c r="E94" s="256"/>
      <c r="F94" s="277"/>
      <c r="G94" s="256"/>
      <c r="H94" s="277"/>
      <c r="I94" s="256"/>
      <c r="J94" s="277"/>
      <c r="K94" s="256"/>
      <c r="L94" s="277"/>
      <c r="M94" s="256"/>
      <c r="N94" s="277"/>
      <c r="O94" s="256"/>
      <c r="P94" s="277"/>
      <c r="Q94" s="256"/>
      <c r="R94" s="277"/>
      <c r="S94" s="256"/>
      <c r="T94" s="275"/>
    </row>
    <row r="95" spans="1:20" s="171" customFormat="1" ht="13.5" thickBot="1" x14ac:dyDescent="0.4">
      <c r="A95" s="214"/>
      <c r="B95" s="214"/>
      <c r="C95" s="214"/>
      <c r="D95" s="227"/>
      <c r="E95" s="214"/>
      <c r="F95" s="227"/>
      <c r="G95" s="214"/>
      <c r="H95" s="227"/>
      <c r="I95" s="214"/>
      <c r="J95" s="227"/>
      <c r="K95" s="214"/>
      <c r="L95" s="227"/>
      <c r="M95" s="214"/>
      <c r="N95" s="227"/>
      <c r="O95" s="214"/>
      <c r="P95" s="227"/>
      <c r="Q95" s="214"/>
      <c r="R95" s="227"/>
      <c r="S95" s="214"/>
    </row>
    <row r="96" spans="1:20" s="171" customFormat="1" x14ac:dyDescent="0.3">
      <c r="A96" s="206"/>
      <c r="B96" s="207" t="s">
        <v>519</v>
      </c>
      <c r="C96" s="207"/>
      <c r="D96" s="210">
        <v>1</v>
      </c>
      <c r="E96" s="207"/>
      <c r="F96" s="210">
        <v>1</v>
      </c>
      <c r="G96" s="207"/>
      <c r="H96" s="210">
        <v>1</v>
      </c>
      <c r="I96" s="207"/>
      <c r="J96" s="210">
        <v>1</v>
      </c>
      <c r="K96" s="207"/>
      <c r="L96" s="210">
        <v>1</v>
      </c>
      <c r="M96" s="207"/>
      <c r="N96" s="210">
        <v>1</v>
      </c>
      <c r="O96" s="207"/>
      <c r="P96" s="210">
        <v>1</v>
      </c>
      <c r="Q96" s="207"/>
      <c r="R96" s="210">
        <v>1</v>
      </c>
      <c r="S96" s="207"/>
      <c r="T96" s="269">
        <f>SUM(D96:S96)</f>
        <v>8</v>
      </c>
    </row>
    <row r="97" spans="1:20" s="171" customFormat="1" x14ac:dyDescent="0.3">
      <c r="A97" s="245"/>
      <c r="B97" s="214" t="s">
        <v>520</v>
      </c>
      <c r="C97" s="214"/>
      <c r="D97" s="226">
        <v>1</v>
      </c>
      <c r="E97" s="214"/>
      <c r="F97" s="226">
        <v>1</v>
      </c>
      <c r="G97" s="214"/>
      <c r="H97" s="226">
        <v>1</v>
      </c>
      <c r="I97" s="214"/>
      <c r="J97" s="226">
        <v>1</v>
      </c>
      <c r="K97" s="214"/>
      <c r="L97" s="226">
        <v>1</v>
      </c>
      <c r="M97" s="214"/>
      <c r="N97" s="226">
        <v>1</v>
      </c>
      <c r="O97" s="214"/>
      <c r="P97" s="226">
        <v>1</v>
      </c>
      <c r="Q97" s="214"/>
      <c r="R97" s="226">
        <v>1</v>
      </c>
      <c r="S97" s="214"/>
      <c r="T97" s="270">
        <f>SUM(D97:S97)</f>
        <v>8</v>
      </c>
    </row>
    <row r="98" spans="1:20" s="171" customFormat="1" x14ac:dyDescent="0.3">
      <c r="A98" s="245"/>
      <c r="B98" s="214" t="s">
        <v>521</v>
      </c>
      <c r="C98" s="214"/>
      <c r="D98" s="226">
        <v>1</v>
      </c>
      <c r="E98" s="214"/>
      <c r="F98" s="226">
        <v>1</v>
      </c>
      <c r="G98" s="214"/>
      <c r="H98" s="226">
        <v>1</v>
      </c>
      <c r="I98" s="214"/>
      <c r="J98" s="226">
        <v>1</v>
      </c>
      <c r="K98" s="214"/>
      <c r="L98" s="226">
        <v>1</v>
      </c>
      <c r="M98" s="214"/>
      <c r="N98" s="226">
        <v>1</v>
      </c>
      <c r="O98" s="214"/>
      <c r="P98" s="226">
        <v>1</v>
      </c>
      <c r="Q98" s="214"/>
      <c r="R98" s="226">
        <v>1</v>
      </c>
      <c r="S98" s="214"/>
      <c r="T98" s="270">
        <f>SUM(D98:S98)</f>
        <v>8</v>
      </c>
    </row>
    <row r="99" spans="1:20" s="171" customFormat="1" ht="6" customHeight="1" x14ac:dyDescent="0.3">
      <c r="A99" s="262"/>
      <c r="B99" s="214"/>
      <c r="C99" s="214"/>
      <c r="D99" s="226"/>
      <c r="E99" s="214"/>
      <c r="F99" s="226"/>
      <c r="G99" s="214"/>
      <c r="H99" s="226"/>
      <c r="I99" s="214"/>
      <c r="J99" s="226"/>
      <c r="K99" s="214"/>
      <c r="L99" s="226"/>
      <c r="M99" s="214"/>
      <c r="N99" s="226"/>
      <c r="O99" s="214"/>
      <c r="P99" s="226"/>
      <c r="Q99" s="214"/>
      <c r="R99" s="226"/>
      <c r="S99" s="214"/>
      <c r="T99" s="252"/>
    </row>
    <row r="100" spans="1:20" s="171" customFormat="1" x14ac:dyDescent="0.3">
      <c r="A100" s="262"/>
      <c r="B100" s="214"/>
      <c r="C100" s="214"/>
      <c r="D100" s="272">
        <f>SUM(D96:D99)</f>
        <v>3</v>
      </c>
      <c r="E100" s="214"/>
      <c r="F100" s="272">
        <f>SUM(F96:F99)</f>
        <v>3</v>
      </c>
      <c r="G100" s="214"/>
      <c r="H100" s="272">
        <f>SUM(H96:H99)</f>
        <v>3</v>
      </c>
      <c r="I100" s="214"/>
      <c r="J100" s="272">
        <f>SUM(J96:J99)</f>
        <v>3</v>
      </c>
      <c r="K100" s="214"/>
      <c r="L100" s="272">
        <f>SUM(L96:L99)</f>
        <v>3</v>
      </c>
      <c r="M100" s="214"/>
      <c r="N100" s="272">
        <f>SUM(N96:N99)</f>
        <v>3</v>
      </c>
      <c r="O100" s="214"/>
      <c r="P100" s="272">
        <f>SUM(P96:P99)</f>
        <v>3</v>
      </c>
      <c r="Q100" s="214"/>
      <c r="R100" s="272">
        <f>SUM(R96:R99)</f>
        <v>3</v>
      </c>
      <c r="S100" s="214"/>
      <c r="T100" s="273">
        <f>SUM(D100:S100)</f>
        <v>24</v>
      </c>
    </row>
    <row r="101" spans="1:20" s="171" customFormat="1" ht="6" customHeight="1" thickBot="1" x14ac:dyDescent="0.35">
      <c r="A101" s="263"/>
      <c r="B101" s="256"/>
      <c r="C101" s="256"/>
      <c r="D101" s="274"/>
      <c r="E101" s="256"/>
      <c r="F101" s="274"/>
      <c r="G101" s="256"/>
      <c r="H101" s="274"/>
      <c r="I101" s="256"/>
      <c r="J101" s="274"/>
      <c r="K101" s="256"/>
      <c r="L101" s="274"/>
      <c r="M101" s="256"/>
      <c r="N101" s="274"/>
      <c r="O101" s="256"/>
      <c r="P101" s="274"/>
      <c r="Q101" s="256"/>
      <c r="R101" s="274"/>
      <c r="S101" s="256"/>
      <c r="T101" s="275"/>
    </row>
    <row r="102" spans="1:20" s="171" customFormat="1" x14ac:dyDescent="0.3">
      <c r="A102" s="214"/>
      <c r="B102" s="214"/>
      <c r="C102" s="214"/>
      <c r="D102" s="226"/>
      <c r="E102" s="214"/>
      <c r="F102" s="226"/>
      <c r="G102" s="214"/>
      <c r="H102" s="226"/>
      <c r="I102" s="214"/>
      <c r="J102" s="226"/>
      <c r="K102" s="214"/>
      <c r="L102" s="226"/>
      <c r="M102" s="214"/>
      <c r="N102" s="226"/>
      <c r="O102" s="214"/>
      <c r="P102" s="226"/>
      <c r="Q102" s="214"/>
      <c r="R102" s="226"/>
      <c r="S102" s="214"/>
      <c r="T102" s="227"/>
    </row>
    <row r="103" spans="1:20" s="171" customFormat="1" x14ac:dyDescent="0.3">
      <c r="A103" s="214"/>
      <c r="B103" s="214"/>
      <c r="C103" s="214"/>
      <c r="D103" s="226"/>
      <c r="E103" s="214"/>
      <c r="F103" s="226"/>
      <c r="G103" s="214"/>
      <c r="H103" s="226"/>
      <c r="I103" s="214"/>
      <c r="J103" s="226"/>
      <c r="K103" s="214"/>
      <c r="L103" s="226"/>
      <c r="M103" s="214"/>
      <c r="N103" s="226"/>
      <c r="O103" s="214"/>
      <c r="P103" s="226"/>
      <c r="Q103" s="214"/>
      <c r="R103" s="226"/>
      <c r="S103" s="214"/>
      <c r="T103" s="227"/>
    </row>
    <row r="104" spans="1:20" s="171" customFormat="1" x14ac:dyDescent="0.3">
      <c r="A104" s="235" t="s">
        <v>523</v>
      </c>
      <c r="B104" s="235"/>
      <c r="C104" s="235"/>
      <c r="D104" s="278"/>
      <c r="E104" s="235"/>
      <c r="F104" s="278"/>
      <c r="G104" s="235"/>
      <c r="H104" s="278"/>
      <c r="I104" s="235"/>
      <c r="J104" s="278"/>
      <c r="K104" s="235"/>
      <c r="L104" s="278"/>
      <c r="M104" s="235"/>
      <c r="N104" s="278"/>
      <c r="O104" s="235"/>
      <c r="P104" s="278"/>
      <c r="Q104" s="235"/>
      <c r="R104" s="278"/>
      <c r="S104" s="235"/>
      <c r="T104" s="279"/>
    </row>
    <row r="105" spans="1:20" s="171" customFormat="1" x14ac:dyDescent="0.3">
      <c r="A105" s="235"/>
      <c r="B105" s="235" t="s">
        <v>511</v>
      </c>
      <c r="C105" s="235"/>
      <c r="D105" s="280">
        <f>D54/D80</f>
        <v>7.74</v>
      </c>
      <c r="E105" s="235"/>
      <c r="F105" s="280">
        <f>F54/F80</f>
        <v>7.7399999999999993</v>
      </c>
      <c r="G105" s="235"/>
      <c r="H105" s="280">
        <f>H54/H80</f>
        <v>7.74</v>
      </c>
      <c r="I105" s="235"/>
      <c r="J105" s="280">
        <f>J54/J80</f>
        <v>7.74</v>
      </c>
      <c r="K105" s="235"/>
      <c r="L105" s="280">
        <f>L54/L80</f>
        <v>7.74</v>
      </c>
      <c r="M105" s="235"/>
      <c r="N105" s="280">
        <f>N54/N80</f>
        <v>7.7399999999999993</v>
      </c>
      <c r="O105" s="235"/>
      <c r="P105" s="280">
        <f>P54/P80</f>
        <v>7.74</v>
      </c>
      <c r="Q105" s="235"/>
      <c r="R105" s="280">
        <f>R54/R80</f>
        <v>7.74</v>
      </c>
      <c r="S105" s="235"/>
      <c r="T105" s="280"/>
    </row>
    <row r="106" spans="1:20" s="171" customFormat="1" x14ac:dyDescent="0.3">
      <c r="A106" s="235"/>
      <c r="B106" s="235" t="s">
        <v>512</v>
      </c>
      <c r="C106" s="235"/>
      <c r="D106" s="280">
        <f>D55/D81</f>
        <v>17</v>
      </c>
      <c r="E106" s="235"/>
      <c r="F106" s="280">
        <f>F55/F81</f>
        <v>17</v>
      </c>
      <c r="G106" s="235"/>
      <c r="H106" s="280">
        <f>H55/H81</f>
        <v>17</v>
      </c>
      <c r="I106" s="235"/>
      <c r="J106" s="280">
        <f>J55/J81</f>
        <v>17</v>
      </c>
      <c r="K106" s="235"/>
      <c r="L106" s="280">
        <f>L55/L81</f>
        <v>17</v>
      </c>
      <c r="M106" s="235"/>
      <c r="N106" s="280">
        <f>N55/N81</f>
        <v>17</v>
      </c>
      <c r="O106" s="235"/>
      <c r="P106" s="280">
        <f>P55/P81</f>
        <v>17</v>
      </c>
      <c r="Q106" s="235"/>
      <c r="R106" s="280">
        <f>R55/R81</f>
        <v>17</v>
      </c>
      <c r="S106" s="235"/>
      <c r="T106" s="280"/>
    </row>
    <row r="107" spans="1:20" s="171" customFormat="1" x14ac:dyDescent="0.3">
      <c r="A107" s="235"/>
      <c r="B107" s="235" t="s">
        <v>513</v>
      </c>
      <c r="C107" s="235"/>
      <c r="D107" s="280">
        <f>D56/D82</f>
        <v>32.440000000000005</v>
      </c>
      <c r="E107" s="235"/>
      <c r="F107" s="280">
        <f>F56/F82</f>
        <v>32.440000000000005</v>
      </c>
      <c r="G107" s="235"/>
      <c r="H107" s="280">
        <f>H56/H82</f>
        <v>32.440000000000005</v>
      </c>
      <c r="I107" s="235"/>
      <c r="J107" s="280">
        <f>J56/J82</f>
        <v>32.440000000000005</v>
      </c>
      <c r="K107" s="235"/>
      <c r="L107" s="280">
        <f>L56/L82</f>
        <v>32.440000000000005</v>
      </c>
      <c r="M107" s="235"/>
      <c r="N107" s="280">
        <f>N56/N82</f>
        <v>32.440000000000005</v>
      </c>
      <c r="O107" s="235"/>
      <c r="P107" s="280">
        <f>P56/P82</f>
        <v>32.440000000000005</v>
      </c>
      <c r="Q107" s="235"/>
      <c r="R107" s="280">
        <f>R56/R82</f>
        <v>32.440000000000005</v>
      </c>
      <c r="S107" s="235"/>
      <c r="T107" s="280"/>
    </row>
    <row r="108" spans="1:20" s="171" customFormat="1" x14ac:dyDescent="0.3">
      <c r="A108" s="235"/>
      <c r="B108" s="235" t="s">
        <v>514</v>
      </c>
      <c r="C108" s="235"/>
      <c r="D108" s="280">
        <f>D57/D83</f>
        <v>50.96</v>
      </c>
      <c r="E108" s="235"/>
      <c r="F108" s="280">
        <f>F57/F83</f>
        <v>50.96</v>
      </c>
      <c r="G108" s="235"/>
      <c r="H108" s="280">
        <f>H57/H83</f>
        <v>50.96</v>
      </c>
      <c r="I108" s="235"/>
      <c r="J108" s="280">
        <f>J57/J83</f>
        <v>50.96</v>
      </c>
      <c r="K108" s="235"/>
      <c r="L108" s="280">
        <f>L57/L83</f>
        <v>50.963333333333331</v>
      </c>
      <c r="M108" s="235"/>
      <c r="N108" s="280">
        <f>N57/N83</f>
        <v>50.96</v>
      </c>
      <c r="O108" s="235"/>
      <c r="P108" s="280">
        <f>P57/P83</f>
        <v>50.96</v>
      </c>
      <c r="Q108" s="235"/>
      <c r="R108" s="280">
        <f>R57/R83</f>
        <v>50.96</v>
      </c>
      <c r="S108" s="235"/>
      <c r="T108" s="280"/>
    </row>
    <row r="109" spans="1:20" s="171" customFormat="1" x14ac:dyDescent="0.3">
      <c r="A109" s="235"/>
      <c r="B109" s="235" t="s">
        <v>515</v>
      </c>
      <c r="C109" s="235"/>
      <c r="D109" s="280">
        <v>0</v>
      </c>
      <c r="E109" s="235"/>
      <c r="F109" s="280">
        <v>0</v>
      </c>
      <c r="G109" s="235"/>
      <c r="H109" s="280">
        <v>0</v>
      </c>
      <c r="I109" s="235"/>
      <c r="J109" s="280">
        <v>0</v>
      </c>
      <c r="K109" s="235"/>
      <c r="L109" s="280">
        <v>0</v>
      </c>
      <c r="M109" s="235"/>
      <c r="N109" s="280">
        <v>0</v>
      </c>
      <c r="O109" s="235"/>
      <c r="P109" s="280">
        <v>0</v>
      </c>
      <c r="Q109" s="235"/>
      <c r="R109" s="280">
        <v>0</v>
      </c>
      <c r="S109" s="235"/>
      <c r="T109" s="280"/>
    </row>
    <row r="110" spans="1:20" s="171" customFormat="1" x14ac:dyDescent="0.3">
      <c r="A110" s="235"/>
      <c r="B110" s="235" t="s">
        <v>516</v>
      </c>
      <c r="C110" s="235"/>
      <c r="D110" s="280">
        <f>D59/D85</f>
        <v>310.31</v>
      </c>
      <c r="E110" s="235"/>
      <c r="F110" s="280">
        <f>F59/F85</f>
        <v>310.31</v>
      </c>
      <c r="G110" s="235"/>
      <c r="H110" s="280">
        <f>H59/H85</f>
        <v>310.31</v>
      </c>
      <c r="I110" s="235"/>
      <c r="J110" s="280">
        <f>J59/J85</f>
        <v>310.31</v>
      </c>
      <c r="K110" s="235"/>
      <c r="L110" s="280">
        <f>L59/L85</f>
        <v>310.31</v>
      </c>
      <c r="M110" s="235"/>
      <c r="N110" s="280">
        <f>N59/N85</f>
        <v>310.31</v>
      </c>
      <c r="O110" s="235"/>
      <c r="P110" s="280">
        <f>P59/P85</f>
        <v>310.31</v>
      </c>
      <c r="Q110" s="235"/>
      <c r="R110" s="280">
        <f>R59/R85</f>
        <v>310.31</v>
      </c>
      <c r="S110" s="235"/>
      <c r="T110" s="280"/>
    </row>
    <row r="111" spans="1:20" s="171" customFormat="1" x14ac:dyDescent="0.3">
      <c r="A111" s="214"/>
      <c r="B111" s="214"/>
      <c r="C111" s="214"/>
      <c r="D111" s="248"/>
      <c r="E111" s="214"/>
      <c r="F111" s="248"/>
      <c r="G111" s="214"/>
      <c r="H111" s="248"/>
      <c r="I111" s="214"/>
      <c r="J111" s="248"/>
      <c r="K111" s="214"/>
      <c r="L111" s="248"/>
      <c r="M111" s="214"/>
      <c r="N111" s="248"/>
      <c r="O111" s="214"/>
      <c r="P111" s="248"/>
      <c r="Q111" s="214"/>
      <c r="R111" s="248"/>
      <c r="S111" s="214"/>
      <c r="T111" s="227"/>
    </row>
    <row r="112" spans="1:20" s="171" customFormat="1" x14ac:dyDescent="0.3">
      <c r="A112" s="214"/>
      <c r="B112" s="214"/>
      <c r="C112" s="214"/>
      <c r="D112" s="226"/>
      <c r="E112" s="214"/>
      <c r="F112" s="226"/>
      <c r="G112" s="214"/>
      <c r="H112" s="226"/>
      <c r="I112" s="214"/>
      <c r="J112" s="226"/>
      <c r="K112" s="214"/>
      <c r="L112" s="226"/>
      <c r="M112" s="214"/>
      <c r="N112" s="226"/>
      <c r="O112" s="214"/>
      <c r="P112" s="226"/>
      <c r="Q112" s="214"/>
      <c r="R112" s="226"/>
      <c r="S112" s="214"/>
      <c r="T112" s="227"/>
    </row>
    <row r="114" spans="1:20" s="240" customFormat="1" ht="39" x14ac:dyDescent="0.3">
      <c r="A114" s="281" t="s">
        <v>524</v>
      </c>
      <c r="B114" s="282"/>
      <c r="C114" s="174"/>
      <c r="D114" s="174" t="s">
        <v>489</v>
      </c>
      <c r="E114" s="174"/>
      <c r="F114" s="174" t="s">
        <v>490</v>
      </c>
      <c r="G114" s="174"/>
      <c r="H114" s="174" t="s">
        <v>491</v>
      </c>
      <c r="I114" s="174"/>
      <c r="J114" s="175" t="s">
        <v>492</v>
      </c>
      <c r="K114" s="174"/>
      <c r="L114" s="175" t="s">
        <v>493</v>
      </c>
      <c r="M114" s="174"/>
      <c r="N114" s="175" t="s">
        <v>494</v>
      </c>
      <c r="O114" s="174"/>
      <c r="P114" s="175" t="s">
        <v>495</v>
      </c>
      <c r="Q114" s="174"/>
      <c r="R114" s="175" t="s">
        <v>496</v>
      </c>
      <c r="S114" s="174"/>
      <c r="T114" s="175" t="s">
        <v>497</v>
      </c>
    </row>
    <row r="115" spans="1:20" ht="6" customHeight="1" thickBot="1" x14ac:dyDescent="0.4">
      <c r="A115" s="214"/>
      <c r="B115" s="214"/>
    </row>
    <row r="116" spans="1:20" x14ac:dyDescent="0.3">
      <c r="A116" s="283"/>
      <c r="B116" s="284" t="s">
        <v>525</v>
      </c>
      <c r="C116" s="208"/>
      <c r="D116" s="208">
        <v>4400</v>
      </c>
      <c r="E116" s="208"/>
      <c r="F116" s="210">
        <v>4950</v>
      </c>
      <c r="G116" s="208"/>
      <c r="H116" s="208">
        <v>2200</v>
      </c>
      <c r="I116" s="208"/>
      <c r="J116" s="208">
        <v>6600</v>
      </c>
      <c r="K116" s="208"/>
      <c r="L116" s="209">
        <v>9900</v>
      </c>
      <c r="M116" s="208"/>
      <c r="N116" s="208">
        <v>1100</v>
      </c>
      <c r="O116" s="208"/>
      <c r="P116" s="208">
        <v>0</v>
      </c>
      <c r="Q116" s="208"/>
      <c r="R116" s="210">
        <v>1100</v>
      </c>
      <c r="S116" s="208"/>
      <c r="T116" s="211">
        <f>SUM(D116:S116)</f>
        <v>30250</v>
      </c>
    </row>
    <row r="117" spans="1:20" ht="13.5" thickBot="1" x14ac:dyDescent="0.35">
      <c r="A117" s="285"/>
      <c r="B117" s="286" t="s">
        <v>526</v>
      </c>
      <c r="C117" s="224"/>
      <c r="D117" s="224">
        <v>4</v>
      </c>
      <c r="E117" s="224"/>
      <c r="F117" s="274">
        <v>3</v>
      </c>
      <c r="G117" s="224"/>
      <c r="H117" s="224">
        <v>2</v>
      </c>
      <c r="I117" s="224"/>
      <c r="J117" s="224">
        <v>6</v>
      </c>
      <c r="K117" s="224"/>
      <c r="L117" s="287">
        <v>2</v>
      </c>
      <c r="M117" s="224"/>
      <c r="N117" s="224">
        <v>1</v>
      </c>
      <c r="O117" s="224"/>
      <c r="P117" s="224">
        <v>0</v>
      </c>
      <c r="Q117" s="224"/>
      <c r="R117" s="274">
        <v>1</v>
      </c>
      <c r="S117" s="224"/>
      <c r="T117" s="225">
        <f>SUM(D117:S117)</f>
        <v>19</v>
      </c>
    </row>
    <row r="118" spans="1:20" x14ac:dyDescent="0.35">
      <c r="A118" s="288"/>
      <c r="B118" s="288"/>
    </row>
    <row r="119" spans="1:20" x14ac:dyDescent="0.35">
      <c r="A119" s="288"/>
      <c r="B119" s="288"/>
    </row>
    <row r="120" spans="1:20" x14ac:dyDescent="0.35">
      <c r="A120" s="288"/>
      <c r="B120" s="288"/>
    </row>
    <row r="121" spans="1:20" x14ac:dyDescent="0.35">
      <c r="A121" s="288"/>
      <c r="B121" s="288"/>
    </row>
    <row r="122" spans="1:20" x14ac:dyDescent="0.3">
      <c r="A122" s="289"/>
      <c r="B122" s="289"/>
    </row>
    <row r="123" spans="1:20" x14ac:dyDescent="0.35">
      <c r="A123" s="290"/>
      <c r="B123" s="290"/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FA48E9-90ED-4CD1-9D06-51C0999CE4B0}">
  <dimension ref="A1:M115"/>
  <sheetViews>
    <sheetView workbookViewId="0">
      <selection sqref="A1:C1"/>
    </sheetView>
  </sheetViews>
  <sheetFormatPr defaultRowHeight="15.5" x14ac:dyDescent="0.35"/>
  <cols>
    <col min="1" max="1" width="10" bestFit="1" customWidth="1"/>
    <col min="2" max="2" width="38.5" bestFit="1" customWidth="1"/>
    <col min="3" max="3" width="13.33203125" style="93" bestFit="1" customWidth="1"/>
    <col min="4" max="4" width="1.58203125" customWidth="1"/>
    <col min="5" max="5" width="32.75" bestFit="1" customWidth="1"/>
    <col min="6" max="6" width="12.58203125" style="12" bestFit="1" customWidth="1"/>
    <col min="7" max="7" width="1.58203125" customWidth="1"/>
    <col min="8" max="8" width="9.75" bestFit="1" customWidth="1"/>
    <col min="13" max="13" width="11.08203125" style="12" bestFit="1" customWidth="1"/>
  </cols>
  <sheetData>
    <row r="1" spans="1:8" x14ac:dyDescent="0.35">
      <c r="A1" s="465" t="s">
        <v>527</v>
      </c>
      <c r="B1" s="466"/>
      <c r="C1" s="467"/>
      <c r="E1" s="465" t="s">
        <v>528</v>
      </c>
      <c r="F1" s="467"/>
      <c r="H1" t="s">
        <v>529</v>
      </c>
    </row>
    <row r="2" spans="1:8" x14ac:dyDescent="0.35">
      <c r="A2" s="328"/>
      <c r="C2" s="329"/>
      <c r="E2" s="328"/>
      <c r="F2" s="340"/>
    </row>
    <row r="3" spans="1:8" x14ac:dyDescent="0.35">
      <c r="A3" s="330" t="s">
        <v>530</v>
      </c>
      <c r="B3" s="331" t="s">
        <v>531</v>
      </c>
      <c r="C3" s="332" t="s">
        <v>532</v>
      </c>
      <c r="E3" s="331" t="s">
        <v>531</v>
      </c>
      <c r="F3" s="332" t="s">
        <v>532</v>
      </c>
      <c r="H3" s="332" t="s">
        <v>532</v>
      </c>
    </row>
    <row r="4" spans="1:8" x14ac:dyDescent="0.35">
      <c r="A4" s="328" t="s">
        <v>533</v>
      </c>
      <c r="B4" t="s">
        <v>534</v>
      </c>
      <c r="C4" s="329">
        <v>414198.16999999993</v>
      </c>
      <c r="E4" s="328"/>
      <c r="F4" s="340"/>
    </row>
    <row r="5" spans="1:8" x14ac:dyDescent="0.35">
      <c r="A5" s="328" t="s">
        <v>535</v>
      </c>
      <c r="B5" t="s">
        <v>536</v>
      </c>
      <c r="C5" s="329">
        <v>4785</v>
      </c>
      <c r="E5" s="328"/>
      <c r="F5" s="340"/>
    </row>
    <row r="6" spans="1:8" x14ac:dyDescent="0.35">
      <c r="A6" s="328" t="s">
        <v>537</v>
      </c>
      <c r="B6" t="s">
        <v>538</v>
      </c>
      <c r="C6" s="329">
        <v>54256.669999999991</v>
      </c>
      <c r="E6" s="328"/>
      <c r="F6" s="340"/>
    </row>
    <row r="7" spans="1:8" x14ac:dyDescent="0.35">
      <c r="A7" s="328" t="s">
        <v>539</v>
      </c>
      <c r="B7" t="s">
        <v>540</v>
      </c>
      <c r="C7" s="329">
        <v>-179952.7</v>
      </c>
      <c r="E7" s="328"/>
      <c r="F7" s="340"/>
    </row>
    <row r="8" spans="1:8" x14ac:dyDescent="0.35">
      <c r="A8" s="328" t="s">
        <v>541</v>
      </c>
      <c r="B8" t="s">
        <v>542</v>
      </c>
      <c r="C8" s="329">
        <v>273381.23</v>
      </c>
      <c r="E8" s="328"/>
      <c r="F8" s="340"/>
    </row>
    <row r="9" spans="1:8" x14ac:dyDescent="0.35">
      <c r="A9" s="328" t="s">
        <v>543</v>
      </c>
      <c r="B9" t="s">
        <v>544</v>
      </c>
      <c r="C9" s="329">
        <v>0</v>
      </c>
      <c r="E9" s="328"/>
      <c r="F9" s="340"/>
    </row>
    <row r="10" spans="1:8" x14ac:dyDescent="0.35">
      <c r="A10" s="328"/>
      <c r="C10" s="329"/>
      <c r="E10" s="328"/>
      <c r="F10" s="340"/>
    </row>
    <row r="11" spans="1:8" x14ac:dyDescent="0.35">
      <c r="A11" s="319" t="s">
        <v>545</v>
      </c>
      <c r="B11" s="85" t="s">
        <v>546</v>
      </c>
      <c r="C11" s="334">
        <v>-1715731.6899999997</v>
      </c>
      <c r="D11" s="85"/>
      <c r="E11" s="333" t="s">
        <v>98</v>
      </c>
      <c r="F11" s="341">
        <v>1715732</v>
      </c>
      <c r="G11" s="85"/>
      <c r="H11" s="323">
        <f t="shared" ref="H11:H19" si="0">F11+C11</f>
        <v>0.31000000028871</v>
      </c>
    </row>
    <row r="12" spans="1:8" x14ac:dyDescent="0.35">
      <c r="A12" s="321" t="s">
        <v>547</v>
      </c>
      <c r="B12" t="s">
        <v>548</v>
      </c>
      <c r="C12" s="329">
        <v>-425482.57999999932</v>
      </c>
      <c r="E12" s="328" t="s">
        <v>98</v>
      </c>
      <c r="F12" s="340">
        <v>425483</v>
      </c>
      <c r="H12" s="326">
        <f t="shared" si="0"/>
        <v>0.42000000068219379</v>
      </c>
    </row>
    <row r="13" spans="1:8" x14ac:dyDescent="0.35">
      <c r="A13" s="321" t="s">
        <v>549</v>
      </c>
      <c r="B13" t="s">
        <v>550</v>
      </c>
      <c r="C13" s="329">
        <v>-38030.789999999994</v>
      </c>
      <c r="E13" s="328" t="s">
        <v>99</v>
      </c>
      <c r="F13" s="340">
        <v>38031</v>
      </c>
      <c r="H13" s="326">
        <f t="shared" si="0"/>
        <v>0.21000000000640284</v>
      </c>
    </row>
    <row r="14" spans="1:8" x14ac:dyDescent="0.35">
      <c r="A14" s="321" t="s">
        <v>551</v>
      </c>
      <c r="B14" t="s">
        <v>552</v>
      </c>
      <c r="C14" s="329">
        <v>-5626.6799999999985</v>
      </c>
      <c r="E14" s="328" t="s">
        <v>99</v>
      </c>
      <c r="F14" s="340">
        <v>5627</v>
      </c>
      <c r="H14" s="326">
        <f t="shared" si="0"/>
        <v>0.32000000000152795</v>
      </c>
    </row>
    <row r="15" spans="1:8" x14ac:dyDescent="0.35">
      <c r="A15" s="321" t="s">
        <v>553</v>
      </c>
      <c r="B15" t="s">
        <v>554</v>
      </c>
      <c r="C15" s="329">
        <v>-44223.25</v>
      </c>
      <c r="E15" s="328" t="s">
        <v>100</v>
      </c>
      <c r="F15" s="340">
        <v>44223</v>
      </c>
      <c r="H15" s="326">
        <f t="shared" si="0"/>
        <v>-0.25</v>
      </c>
    </row>
    <row r="16" spans="1:8" x14ac:dyDescent="0.35">
      <c r="A16" s="321" t="s">
        <v>555</v>
      </c>
      <c r="B16" t="s">
        <v>556</v>
      </c>
      <c r="C16" s="329">
        <v>-5132.5199999999995</v>
      </c>
      <c r="E16" s="328" t="s">
        <v>100</v>
      </c>
      <c r="F16" s="340">
        <v>5133</v>
      </c>
      <c r="H16" s="326">
        <f t="shared" si="0"/>
        <v>0.48000000000047294</v>
      </c>
    </row>
    <row r="17" spans="1:8" x14ac:dyDescent="0.35">
      <c r="A17" s="321" t="s">
        <v>557</v>
      </c>
      <c r="B17" t="s">
        <v>558</v>
      </c>
      <c r="C17" s="329">
        <v>-261361.23</v>
      </c>
      <c r="E17" s="328" t="s">
        <v>101</v>
      </c>
      <c r="F17" s="340">
        <v>261361</v>
      </c>
      <c r="H17" s="326">
        <f t="shared" si="0"/>
        <v>-0.23000000001047738</v>
      </c>
    </row>
    <row r="18" spans="1:8" x14ac:dyDescent="0.35">
      <c r="A18" s="321" t="s">
        <v>559</v>
      </c>
      <c r="B18" t="s">
        <v>560</v>
      </c>
      <c r="C18" s="329">
        <v>-219352.56000000003</v>
      </c>
      <c r="E18" s="328" t="s">
        <v>101</v>
      </c>
      <c r="F18" s="340">
        <v>219352</v>
      </c>
      <c r="H18" s="326">
        <f t="shared" si="0"/>
        <v>-0.56000000002677552</v>
      </c>
    </row>
    <row r="19" spans="1:8" x14ac:dyDescent="0.35">
      <c r="A19" s="166" t="s">
        <v>561</v>
      </c>
      <c r="B19" s="34" t="s">
        <v>562</v>
      </c>
      <c r="C19" s="336">
        <v>-5741.2799999999988</v>
      </c>
      <c r="D19" s="34"/>
      <c r="E19" s="335" t="s">
        <v>102</v>
      </c>
      <c r="F19" s="342">
        <v>5741</v>
      </c>
      <c r="G19" s="34"/>
      <c r="H19" s="327">
        <f t="shared" si="0"/>
        <v>-0.27999999999883585</v>
      </c>
    </row>
    <row r="20" spans="1:8" x14ac:dyDescent="0.35">
      <c r="A20" s="328"/>
      <c r="C20" s="329"/>
      <c r="E20" s="328"/>
      <c r="F20" s="340"/>
      <c r="H20" s="326"/>
    </row>
    <row r="21" spans="1:8" x14ac:dyDescent="0.35">
      <c r="A21" s="333" t="s">
        <v>563</v>
      </c>
      <c r="B21" s="85" t="s">
        <v>104</v>
      </c>
      <c r="C21" s="334">
        <v>-2450</v>
      </c>
      <c r="D21" s="85"/>
      <c r="E21" s="333" t="s">
        <v>104</v>
      </c>
      <c r="F21" s="341">
        <v>2450</v>
      </c>
      <c r="G21" s="85"/>
      <c r="H21" s="323">
        <f>F21+C21</f>
        <v>0</v>
      </c>
    </row>
    <row r="22" spans="1:8" x14ac:dyDescent="0.35">
      <c r="A22" s="328" t="s">
        <v>564</v>
      </c>
      <c r="B22" t="s">
        <v>565</v>
      </c>
      <c r="C22" s="329">
        <v>-15842.599999999997</v>
      </c>
      <c r="E22" s="328" t="s">
        <v>103</v>
      </c>
      <c r="F22" s="340">
        <v>15843</v>
      </c>
      <c r="H22" s="326">
        <f>F22+C22</f>
        <v>0.40000000000327418</v>
      </c>
    </row>
    <row r="23" spans="1:8" x14ac:dyDescent="0.35">
      <c r="A23" s="335" t="s">
        <v>566</v>
      </c>
      <c r="B23" s="34" t="s">
        <v>567</v>
      </c>
      <c r="C23" s="336">
        <v>-15106.910000000007</v>
      </c>
      <c r="D23" s="34"/>
      <c r="E23" s="335" t="s">
        <v>105</v>
      </c>
      <c r="F23" s="342">
        <v>15107</v>
      </c>
      <c r="G23" s="34"/>
      <c r="H23" s="327">
        <f>F23+C23</f>
        <v>8.9999999992869562E-2</v>
      </c>
    </row>
    <row r="24" spans="1:8" x14ac:dyDescent="0.35">
      <c r="A24" s="328"/>
      <c r="C24" s="329"/>
      <c r="E24" s="328"/>
      <c r="F24" s="340"/>
    </row>
    <row r="25" spans="1:8" x14ac:dyDescent="0.35">
      <c r="A25" s="337" t="s">
        <v>568</v>
      </c>
      <c r="B25" s="324" t="s">
        <v>569</v>
      </c>
      <c r="C25" s="338">
        <v>686057.20000000019</v>
      </c>
      <c r="D25" s="324"/>
      <c r="E25" s="337" t="s">
        <v>107</v>
      </c>
      <c r="F25" s="343">
        <v>686057</v>
      </c>
      <c r="G25" s="324"/>
      <c r="H25" s="325">
        <f>F25-C25</f>
        <v>-0.20000000018626451</v>
      </c>
    </row>
    <row r="26" spans="1:8" x14ac:dyDescent="0.35">
      <c r="A26" s="328"/>
      <c r="C26" s="329"/>
      <c r="E26" s="328"/>
      <c r="F26" s="340"/>
    </row>
    <row r="27" spans="1:8" x14ac:dyDescent="0.35">
      <c r="A27" s="333" t="s">
        <v>570</v>
      </c>
      <c r="B27" s="85" t="s">
        <v>571</v>
      </c>
      <c r="C27" s="334">
        <v>30783.439999999999</v>
      </c>
      <c r="D27" s="85"/>
      <c r="E27" s="333" t="s">
        <v>572</v>
      </c>
      <c r="F27" s="341">
        <v>37504</v>
      </c>
      <c r="G27" s="85"/>
      <c r="H27" s="323">
        <f>F27-C27-C28</f>
        <v>0.56000000000130967</v>
      </c>
    </row>
    <row r="28" spans="1:8" x14ac:dyDescent="0.35">
      <c r="A28" s="335" t="s">
        <v>573</v>
      </c>
      <c r="B28" s="34" t="s">
        <v>574</v>
      </c>
      <c r="C28" s="336">
        <v>6720</v>
      </c>
      <c r="D28" s="34"/>
      <c r="E28" s="335"/>
      <c r="F28" s="342"/>
      <c r="G28" s="34"/>
      <c r="H28" s="167"/>
    </row>
    <row r="29" spans="1:8" x14ac:dyDescent="0.35">
      <c r="A29" s="328"/>
      <c r="C29" s="329"/>
      <c r="E29" s="328"/>
      <c r="F29" s="340"/>
    </row>
    <row r="30" spans="1:8" x14ac:dyDescent="0.35">
      <c r="A30" s="337" t="s">
        <v>575</v>
      </c>
      <c r="B30" s="324" t="s">
        <v>576</v>
      </c>
      <c r="C30" s="338">
        <v>129215.05000000003</v>
      </c>
      <c r="D30" s="324"/>
      <c r="E30" s="337" t="s">
        <v>577</v>
      </c>
      <c r="F30" s="343">
        <v>129215</v>
      </c>
      <c r="G30" s="324"/>
      <c r="H30" s="325">
        <f>F30-C30</f>
        <v>-5.0000000032014214E-2</v>
      </c>
    </row>
    <row r="31" spans="1:8" x14ac:dyDescent="0.35">
      <c r="A31" s="328"/>
      <c r="C31" s="329"/>
      <c r="E31" s="328"/>
      <c r="F31" s="340"/>
    </row>
    <row r="32" spans="1:8" x14ac:dyDescent="0.35">
      <c r="A32" s="333" t="s">
        <v>578</v>
      </c>
      <c r="B32" s="85" t="s">
        <v>264</v>
      </c>
      <c r="C32" s="334">
        <v>236554.56999999998</v>
      </c>
      <c r="D32" s="85"/>
      <c r="E32" s="333" t="s">
        <v>113</v>
      </c>
      <c r="F32" s="341">
        <v>246290</v>
      </c>
      <c r="G32" s="85"/>
      <c r="H32" s="323">
        <f>F32-SUM(C32:C34)</f>
        <v>0.77000000004773028</v>
      </c>
    </row>
    <row r="33" spans="1:8" x14ac:dyDescent="0.35">
      <c r="A33" s="328" t="s">
        <v>579</v>
      </c>
      <c r="B33" t="s">
        <v>580</v>
      </c>
      <c r="C33" s="329">
        <v>7170.6099999999979</v>
      </c>
      <c r="E33" s="328"/>
      <c r="F33" s="340"/>
      <c r="H33" s="169"/>
    </row>
    <row r="34" spans="1:8" x14ac:dyDescent="0.35">
      <c r="A34" s="335" t="s">
        <v>581</v>
      </c>
      <c r="B34" s="34" t="s">
        <v>582</v>
      </c>
      <c r="C34" s="336">
        <v>2564.0500000000002</v>
      </c>
      <c r="D34" s="34"/>
      <c r="E34" s="335"/>
      <c r="F34" s="342"/>
      <c r="G34" s="34"/>
      <c r="H34" s="167"/>
    </row>
    <row r="35" spans="1:8" x14ac:dyDescent="0.35">
      <c r="A35" s="328"/>
      <c r="C35" s="329"/>
      <c r="E35" s="328"/>
      <c r="F35" s="340"/>
    </row>
    <row r="36" spans="1:8" x14ac:dyDescent="0.35">
      <c r="A36" s="337" t="s">
        <v>583</v>
      </c>
      <c r="B36" s="324" t="s">
        <v>263</v>
      </c>
      <c r="C36" s="338">
        <v>10834.380000000001</v>
      </c>
      <c r="D36" s="324"/>
      <c r="E36" s="337" t="s">
        <v>112</v>
      </c>
      <c r="F36" s="343">
        <v>10835</v>
      </c>
      <c r="G36" s="324"/>
      <c r="H36" s="325">
        <f>F36-C36</f>
        <v>0.61999999999898137</v>
      </c>
    </row>
    <row r="37" spans="1:8" x14ac:dyDescent="0.35">
      <c r="A37" s="328"/>
      <c r="C37" s="329"/>
      <c r="E37" s="328"/>
      <c r="F37" s="340"/>
    </row>
    <row r="38" spans="1:8" x14ac:dyDescent="0.35">
      <c r="A38" s="333" t="s">
        <v>584</v>
      </c>
      <c r="B38" s="85" t="s">
        <v>265</v>
      </c>
      <c r="C38" s="334">
        <v>22625.640000000003</v>
      </c>
      <c r="D38" s="85"/>
      <c r="E38" s="333" t="s">
        <v>114</v>
      </c>
      <c r="F38" s="341">
        <v>47508</v>
      </c>
      <c r="G38" s="85"/>
      <c r="H38" s="323">
        <f>F38-SUM(C38:C40)</f>
        <v>-0.40000000000145519</v>
      </c>
    </row>
    <row r="39" spans="1:8" x14ac:dyDescent="0.35">
      <c r="A39" s="328" t="s">
        <v>585</v>
      </c>
      <c r="B39" t="s">
        <v>586</v>
      </c>
      <c r="C39" s="329">
        <v>7531.41</v>
      </c>
      <c r="E39" s="328"/>
      <c r="F39" s="340"/>
      <c r="H39" s="169"/>
    </row>
    <row r="40" spans="1:8" x14ac:dyDescent="0.35">
      <c r="A40" s="335" t="s">
        <v>587</v>
      </c>
      <c r="B40" s="34" t="s">
        <v>588</v>
      </c>
      <c r="C40" s="336">
        <v>17351.349999999999</v>
      </c>
      <c r="D40" s="34"/>
      <c r="E40" s="335"/>
      <c r="F40" s="342"/>
      <c r="G40" s="34"/>
      <c r="H40" s="167"/>
    </row>
    <row r="41" spans="1:8" x14ac:dyDescent="0.35">
      <c r="A41" s="328"/>
      <c r="C41" s="329"/>
      <c r="E41" s="328"/>
      <c r="F41" s="340"/>
    </row>
    <row r="42" spans="1:8" x14ac:dyDescent="0.35">
      <c r="A42" s="333" t="s">
        <v>589</v>
      </c>
      <c r="B42" s="85" t="s">
        <v>590</v>
      </c>
      <c r="C42" s="334">
        <v>5742.2199999999993</v>
      </c>
      <c r="D42" s="85"/>
      <c r="E42" s="333" t="s">
        <v>59</v>
      </c>
      <c r="F42" s="341">
        <v>-8590</v>
      </c>
      <c r="G42" s="85"/>
      <c r="H42" s="323">
        <f>F42-SUM(C42:C46)</f>
        <v>0.55000000000291038</v>
      </c>
    </row>
    <row r="43" spans="1:8" x14ac:dyDescent="0.35">
      <c r="A43" s="328" t="s">
        <v>591</v>
      </c>
      <c r="B43" t="s">
        <v>592</v>
      </c>
      <c r="C43" s="329">
        <v>30571.23</v>
      </c>
      <c r="E43" s="328"/>
      <c r="F43" s="340"/>
      <c r="H43" s="169"/>
    </row>
    <row r="44" spans="1:8" x14ac:dyDescent="0.35">
      <c r="A44" s="328" t="s">
        <v>593</v>
      </c>
      <c r="B44" t="s">
        <v>594</v>
      </c>
      <c r="C44" s="329">
        <v>-52066.82</v>
      </c>
      <c r="E44" s="328"/>
      <c r="F44" s="340"/>
      <c r="H44" s="169"/>
    </row>
    <row r="45" spans="1:8" x14ac:dyDescent="0.35">
      <c r="A45" s="328" t="s">
        <v>595</v>
      </c>
      <c r="B45" t="s">
        <v>596</v>
      </c>
      <c r="C45" s="329">
        <v>2062.67</v>
      </c>
      <c r="E45" s="328"/>
      <c r="F45" s="340"/>
      <c r="H45" s="169"/>
    </row>
    <row r="46" spans="1:8" x14ac:dyDescent="0.35">
      <c r="A46" s="335" t="s">
        <v>597</v>
      </c>
      <c r="B46" s="34" t="s">
        <v>598</v>
      </c>
      <c r="C46" s="336">
        <v>5100.1499999999996</v>
      </c>
      <c r="D46" s="34"/>
      <c r="E46" s="335"/>
      <c r="F46" s="342"/>
      <c r="G46" s="34"/>
      <c r="H46" s="167"/>
    </row>
    <row r="47" spans="1:8" x14ac:dyDescent="0.35">
      <c r="A47" s="328"/>
      <c r="C47" s="329"/>
      <c r="E47" s="328"/>
      <c r="F47" s="340"/>
    </row>
    <row r="48" spans="1:8" x14ac:dyDescent="0.35">
      <c r="A48" s="333" t="s">
        <v>599</v>
      </c>
      <c r="B48" s="85" t="s">
        <v>600</v>
      </c>
      <c r="C48" s="334">
        <v>16977.579999999994</v>
      </c>
      <c r="D48" s="85"/>
      <c r="E48" s="333" t="s">
        <v>115</v>
      </c>
      <c r="F48" s="341">
        <v>57800</v>
      </c>
      <c r="G48" s="85"/>
      <c r="H48" s="323">
        <f>F48-SUM(C48:C53)</f>
        <v>-104.50999999998749</v>
      </c>
    </row>
    <row r="49" spans="1:8" x14ac:dyDescent="0.35">
      <c r="A49" s="328" t="s">
        <v>601</v>
      </c>
      <c r="B49" t="s">
        <v>602</v>
      </c>
      <c r="C49" s="329">
        <v>25404.190000000002</v>
      </c>
      <c r="E49" s="328"/>
      <c r="F49" s="340"/>
      <c r="H49" s="169"/>
    </row>
    <row r="50" spans="1:8" x14ac:dyDescent="0.35">
      <c r="A50" s="328" t="s">
        <v>603</v>
      </c>
      <c r="B50" t="s">
        <v>604</v>
      </c>
      <c r="C50" s="329">
        <v>6187.2</v>
      </c>
      <c r="E50" s="328"/>
      <c r="F50" s="340"/>
      <c r="H50" s="169"/>
    </row>
    <row r="51" spans="1:8" x14ac:dyDescent="0.35">
      <c r="A51" s="328" t="s">
        <v>605</v>
      </c>
      <c r="B51" t="s">
        <v>606</v>
      </c>
      <c r="C51" s="329">
        <v>6028.53</v>
      </c>
      <c r="E51" s="328"/>
      <c r="F51" s="340"/>
      <c r="H51" s="169"/>
    </row>
    <row r="52" spans="1:8" x14ac:dyDescent="0.35">
      <c r="A52" s="328" t="s">
        <v>607</v>
      </c>
      <c r="B52" t="s">
        <v>608</v>
      </c>
      <c r="C52" s="329">
        <v>1034.0600000000002</v>
      </c>
      <c r="E52" s="328"/>
      <c r="F52" s="340"/>
      <c r="H52" s="169"/>
    </row>
    <row r="53" spans="1:8" x14ac:dyDescent="0.35">
      <c r="A53" s="335" t="s">
        <v>609</v>
      </c>
      <c r="B53" s="34" t="s">
        <v>610</v>
      </c>
      <c r="C53" s="336">
        <v>2272.9499999999998</v>
      </c>
      <c r="D53" s="34"/>
      <c r="E53" s="335"/>
      <c r="F53" s="342"/>
      <c r="G53" s="34"/>
      <c r="H53" s="167"/>
    </row>
    <row r="54" spans="1:8" x14ac:dyDescent="0.35">
      <c r="A54" s="328"/>
      <c r="C54" s="329"/>
      <c r="E54" s="328"/>
      <c r="F54" s="340"/>
    </row>
    <row r="55" spans="1:8" x14ac:dyDescent="0.35">
      <c r="A55" s="333" t="s">
        <v>611</v>
      </c>
      <c r="B55" s="85" t="s">
        <v>612</v>
      </c>
      <c r="C55" s="334">
        <v>3500</v>
      </c>
      <c r="D55" s="85"/>
      <c r="E55" s="333" t="s">
        <v>613</v>
      </c>
      <c r="F55" s="341">
        <v>3500</v>
      </c>
      <c r="G55" s="85"/>
      <c r="H55" s="320"/>
    </row>
    <row r="56" spans="1:8" x14ac:dyDescent="0.35">
      <c r="A56" s="328" t="s">
        <v>614</v>
      </c>
      <c r="B56" t="s">
        <v>615</v>
      </c>
      <c r="C56" s="329">
        <v>20705</v>
      </c>
      <c r="E56" s="328" t="s">
        <v>118</v>
      </c>
      <c r="F56" s="340">
        <v>20705</v>
      </c>
      <c r="H56" s="326">
        <f>F56-C56</f>
        <v>0</v>
      </c>
    </row>
    <row r="57" spans="1:8" x14ac:dyDescent="0.35">
      <c r="A57" s="328" t="s">
        <v>616</v>
      </c>
      <c r="B57" t="s">
        <v>617</v>
      </c>
      <c r="C57" s="329">
        <v>47467.95</v>
      </c>
      <c r="E57" s="328" t="s">
        <v>119</v>
      </c>
      <c r="F57" s="340">
        <v>47468</v>
      </c>
      <c r="H57" s="326">
        <f>F57-C57</f>
        <v>5.0000000002910383E-2</v>
      </c>
    </row>
    <row r="58" spans="1:8" x14ac:dyDescent="0.35">
      <c r="A58" s="335" t="s">
        <v>618</v>
      </c>
      <c r="B58" s="34" t="s">
        <v>619</v>
      </c>
      <c r="C58" s="336">
        <v>10500</v>
      </c>
      <c r="D58" s="34"/>
      <c r="E58" s="335" t="s">
        <v>620</v>
      </c>
      <c r="F58" s="342">
        <v>10500</v>
      </c>
      <c r="G58" s="34"/>
      <c r="H58" s="327">
        <f>F58-C58</f>
        <v>0</v>
      </c>
    </row>
    <row r="59" spans="1:8" x14ac:dyDescent="0.35">
      <c r="A59" s="328"/>
      <c r="C59" s="329"/>
      <c r="E59" s="328"/>
      <c r="F59" s="340"/>
    </row>
    <row r="60" spans="1:8" x14ac:dyDescent="0.35">
      <c r="A60" s="333" t="s">
        <v>621</v>
      </c>
      <c r="B60" s="85" t="s">
        <v>121</v>
      </c>
      <c r="C60" s="334">
        <v>3100</v>
      </c>
      <c r="D60" s="85"/>
      <c r="E60" s="344" t="s">
        <v>177</v>
      </c>
      <c r="F60" s="341">
        <v>41373</v>
      </c>
      <c r="G60" s="85"/>
      <c r="H60" s="323">
        <f>F60-SUM(C60:C63)</f>
        <v>-0.19999999999708962</v>
      </c>
    </row>
    <row r="61" spans="1:8" x14ac:dyDescent="0.35">
      <c r="A61" s="328" t="s">
        <v>622</v>
      </c>
      <c r="B61" t="s">
        <v>122</v>
      </c>
      <c r="C61" s="329">
        <v>4975</v>
      </c>
      <c r="E61" s="328"/>
      <c r="F61" s="340"/>
      <c r="H61" s="169"/>
    </row>
    <row r="62" spans="1:8" x14ac:dyDescent="0.35">
      <c r="A62" s="328" t="s">
        <v>623</v>
      </c>
      <c r="B62" t="s">
        <v>123</v>
      </c>
      <c r="C62" s="329">
        <v>2491</v>
      </c>
      <c r="E62" s="328"/>
      <c r="F62" s="340"/>
      <c r="H62" s="169"/>
    </row>
    <row r="63" spans="1:8" x14ac:dyDescent="0.35">
      <c r="A63" s="335" t="s">
        <v>624</v>
      </c>
      <c r="B63" s="34" t="s">
        <v>124</v>
      </c>
      <c r="C63" s="336">
        <v>30807.200000000001</v>
      </c>
      <c r="D63" s="34"/>
      <c r="E63" s="335"/>
      <c r="F63" s="342"/>
      <c r="G63" s="34"/>
      <c r="H63" s="167"/>
    </row>
    <row r="64" spans="1:8" x14ac:dyDescent="0.35">
      <c r="A64" s="328"/>
      <c r="C64" s="329"/>
      <c r="E64" s="328"/>
      <c r="F64" s="340"/>
    </row>
    <row r="65" spans="1:9" x14ac:dyDescent="0.35">
      <c r="A65" s="337" t="s">
        <v>625</v>
      </c>
      <c r="B65" s="324" t="s">
        <v>626</v>
      </c>
      <c r="C65" s="338">
        <v>1789</v>
      </c>
      <c r="D65" s="324"/>
      <c r="E65" s="337" t="s">
        <v>125</v>
      </c>
      <c r="F65" s="343">
        <v>1789</v>
      </c>
      <c r="G65" s="324"/>
      <c r="H65" s="325">
        <f>F65-C65</f>
        <v>0</v>
      </c>
    </row>
    <row r="66" spans="1:9" x14ac:dyDescent="0.35">
      <c r="A66" s="328"/>
      <c r="C66" s="329"/>
      <c r="E66" s="328"/>
      <c r="F66" s="340"/>
      <c r="I66" s="12"/>
    </row>
    <row r="67" spans="1:9" x14ac:dyDescent="0.35">
      <c r="A67" s="333" t="s">
        <v>627</v>
      </c>
      <c r="B67" s="85" t="s">
        <v>126</v>
      </c>
      <c r="C67" s="334">
        <v>6364.7700000000023</v>
      </c>
      <c r="D67" s="85"/>
      <c r="E67" s="333" t="s">
        <v>126</v>
      </c>
      <c r="F67" s="341">
        <v>44443</v>
      </c>
      <c r="G67" s="85"/>
      <c r="H67" s="323">
        <f>F67-SUM(C67:C69)</f>
        <v>-9.7699999999967986</v>
      </c>
    </row>
    <row r="68" spans="1:9" x14ac:dyDescent="0.35">
      <c r="A68" s="328" t="s">
        <v>628</v>
      </c>
      <c r="B68" t="s">
        <v>629</v>
      </c>
      <c r="C68" s="329">
        <v>6611.9299999999994</v>
      </c>
      <c r="E68" s="328"/>
      <c r="F68" s="340"/>
      <c r="H68" s="169"/>
    </row>
    <row r="69" spans="1:9" x14ac:dyDescent="0.35">
      <c r="A69" s="335" t="s">
        <v>630</v>
      </c>
      <c r="B69" s="34" t="s">
        <v>631</v>
      </c>
      <c r="C69" s="336">
        <v>31476.069999999996</v>
      </c>
      <c r="D69" s="34"/>
      <c r="E69" s="335"/>
      <c r="F69" s="342"/>
      <c r="G69" s="34"/>
      <c r="H69" s="167"/>
    </row>
    <row r="70" spans="1:9" x14ac:dyDescent="0.35">
      <c r="A70" s="328"/>
      <c r="C70" s="329"/>
      <c r="E70" s="328"/>
      <c r="F70" s="340"/>
    </row>
    <row r="71" spans="1:9" x14ac:dyDescent="0.35">
      <c r="A71" s="337" t="s">
        <v>632</v>
      </c>
      <c r="B71" s="324" t="s">
        <v>633</v>
      </c>
      <c r="C71" s="338">
        <v>7705.2900000000009</v>
      </c>
      <c r="D71" s="324"/>
      <c r="E71" s="337" t="s">
        <v>128</v>
      </c>
      <c r="F71" s="343">
        <v>7705</v>
      </c>
      <c r="G71" s="324"/>
      <c r="H71" s="325">
        <f>F71-C71</f>
        <v>-0.29000000000087311</v>
      </c>
    </row>
    <row r="72" spans="1:9" x14ac:dyDescent="0.35">
      <c r="A72" s="328"/>
      <c r="C72" s="329"/>
      <c r="E72" s="328"/>
      <c r="F72" s="340"/>
    </row>
    <row r="73" spans="1:9" x14ac:dyDescent="0.35">
      <c r="A73" s="333" t="s">
        <v>634</v>
      </c>
      <c r="B73" s="85" t="s">
        <v>635</v>
      </c>
      <c r="C73" s="334">
        <v>14356.639999999998</v>
      </c>
      <c r="D73" s="85"/>
      <c r="E73" s="333" t="s">
        <v>129</v>
      </c>
      <c r="F73" s="341">
        <v>28557</v>
      </c>
      <c r="G73" s="85"/>
      <c r="H73" s="323">
        <f>F73-SUM(C73:C75)</f>
        <v>0.22000000000480213</v>
      </c>
    </row>
    <row r="74" spans="1:9" x14ac:dyDescent="0.35">
      <c r="A74" s="328" t="s">
        <v>636</v>
      </c>
      <c r="B74" t="s">
        <v>637</v>
      </c>
      <c r="C74" s="329">
        <v>2196.2700000000004</v>
      </c>
      <c r="E74" s="328"/>
      <c r="F74" s="340"/>
      <c r="H74" s="169"/>
    </row>
    <row r="75" spans="1:9" x14ac:dyDescent="0.35">
      <c r="A75" s="335" t="s">
        <v>638</v>
      </c>
      <c r="B75" s="34" t="s">
        <v>639</v>
      </c>
      <c r="C75" s="336">
        <v>12003.869999999999</v>
      </c>
      <c r="D75" s="34"/>
      <c r="E75" s="335"/>
      <c r="F75" s="342"/>
      <c r="G75" s="34"/>
      <c r="H75" s="167"/>
    </row>
    <row r="76" spans="1:9" x14ac:dyDescent="0.35">
      <c r="A76" s="328"/>
      <c r="C76" s="329"/>
      <c r="E76" s="328"/>
      <c r="F76" s="340"/>
    </row>
    <row r="77" spans="1:9" x14ac:dyDescent="0.35">
      <c r="A77" s="337" t="s">
        <v>640</v>
      </c>
      <c r="B77" s="324" t="s">
        <v>641</v>
      </c>
      <c r="C77" s="338">
        <v>4714.0599999999995</v>
      </c>
      <c r="D77" s="324"/>
      <c r="E77" s="337" t="s">
        <v>130</v>
      </c>
      <c r="F77" s="343">
        <v>4714</v>
      </c>
      <c r="G77" s="324"/>
      <c r="H77" s="325">
        <f>F77-C77</f>
        <v>-5.9999999999490683E-2</v>
      </c>
    </row>
    <row r="78" spans="1:9" x14ac:dyDescent="0.35">
      <c r="A78" s="328"/>
      <c r="C78" s="329"/>
      <c r="E78" s="328"/>
      <c r="F78" s="340"/>
      <c r="H78" s="346"/>
    </row>
    <row r="79" spans="1:9" x14ac:dyDescent="0.35">
      <c r="A79" s="328" t="s">
        <v>642</v>
      </c>
      <c r="B79" t="s">
        <v>643</v>
      </c>
      <c r="C79" s="329">
        <v>2052.7499999999995</v>
      </c>
      <c r="E79" s="328"/>
      <c r="F79" s="340">
        <v>0</v>
      </c>
      <c r="H79" s="326">
        <f>F79-C79</f>
        <v>-2052.7499999999995</v>
      </c>
    </row>
    <row r="80" spans="1:9" x14ac:dyDescent="0.35">
      <c r="A80" s="328"/>
      <c r="C80" s="329"/>
      <c r="E80" s="328"/>
      <c r="F80" s="340"/>
      <c r="H80" s="346"/>
    </row>
    <row r="81" spans="1:8" x14ac:dyDescent="0.35">
      <c r="A81" s="328"/>
      <c r="C81" s="329"/>
      <c r="E81" s="328"/>
      <c r="F81" s="340"/>
    </row>
    <row r="82" spans="1:8" x14ac:dyDescent="0.35">
      <c r="A82" s="337" t="s">
        <v>644</v>
      </c>
      <c r="B82" s="324" t="s">
        <v>132</v>
      </c>
      <c r="C82" s="338">
        <v>1492.49</v>
      </c>
      <c r="D82" s="324"/>
      <c r="E82" s="337" t="s">
        <v>132</v>
      </c>
      <c r="F82" s="343">
        <v>1493</v>
      </c>
      <c r="G82" s="324"/>
      <c r="H82" s="325">
        <f>F82-C82</f>
        <v>0.50999999999999091</v>
      </c>
    </row>
    <row r="83" spans="1:8" x14ac:dyDescent="0.35">
      <c r="A83" s="328"/>
      <c r="C83" s="329"/>
      <c r="E83" s="328"/>
      <c r="F83" s="340"/>
    </row>
    <row r="84" spans="1:8" x14ac:dyDescent="0.35">
      <c r="A84" s="328"/>
      <c r="C84" s="329"/>
      <c r="E84" s="328"/>
      <c r="F84" s="340"/>
    </row>
    <row r="85" spans="1:8" x14ac:dyDescent="0.35">
      <c r="A85" s="333" t="s">
        <v>645</v>
      </c>
      <c r="B85" s="85" t="s">
        <v>646</v>
      </c>
      <c r="C85" s="334">
        <v>2443.31</v>
      </c>
      <c r="D85" s="85"/>
      <c r="E85" s="333" t="s">
        <v>133</v>
      </c>
      <c r="F85" s="341">
        <v>121122</v>
      </c>
      <c r="G85" s="85"/>
      <c r="H85" s="323">
        <f>F85-SUM(C85:C100)</f>
        <v>2157.9499999999971</v>
      </c>
    </row>
    <row r="86" spans="1:8" x14ac:dyDescent="0.35">
      <c r="A86" s="328" t="s">
        <v>647</v>
      </c>
      <c r="B86" t="s">
        <v>648</v>
      </c>
      <c r="C86" s="329">
        <v>4404.7699999999995</v>
      </c>
      <c r="E86" s="328"/>
      <c r="F86" s="340"/>
      <c r="H86" s="169"/>
    </row>
    <row r="87" spans="1:8" x14ac:dyDescent="0.35">
      <c r="A87" s="328" t="s">
        <v>649</v>
      </c>
      <c r="B87" t="s">
        <v>184</v>
      </c>
      <c r="C87" s="329">
        <v>12315.21</v>
      </c>
      <c r="E87" s="328"/>
      <c r="F87" s="340"/>
      <c r="H87" s="169"/>
    </row>
    <row r="88" spans="1:8" x14ac:dyDescent="0.35">
      <c r="A88" s="328" t="s">
        <v>650</v>
      </c>
      <c r="B88" t="s">
        <v>651</v>
      </c>
      <c r="C88" s="329">
        <v>8020</v>
      </c>
      <c r="E88" s="328"/>
      <c r="F88" s="340"/>
      <c r="H88" s="169"/>
    </row>
    <row r="89" spans="1:8" x14ac:dyDescent="0.35">
      <c r="A89" s="328" t="s">
        <v>652</v>
      </c>
      <c r="B89" t="s">
        <v>653</v>
      </c>
      <c r="C89" s="329">
        <v>614.88</v>
      </c>
      <c r="E89" s="328"/>
      <c r="F89" s="340"/>
      <c r="H89" s="169"/>
    </row>
    <row r="90" spans="1:8" x14ac:dyDescent="0.35">
      <c r="A90" s="328" t="s">
        <v>654</v>
      </c>
      <c r="B90" t="s">
        <v>655</v>
      </c>
      <c r="C90" s="329">
        <v>6411.4599999999982</v>
      </c>
      <c r="E90" s="328"/>
      <c r="F90" s="340"/>
      <c r="H90" s="169"/>
    </row>
    <row r="91" spans="1:8" x14ac:dyDescent="0.35">
      <c r="A91" s="328" t="s">
        <v>656</v>
      </c>
      <c r="B91" t="s">
        <v>657</v>
      </c>
      <c r="C91" s="329">
        <v>21552.109999999993</v>
      </c>
      <c r="E91" s="328"/>
      <c r="F91" s="340"/>
      <c r="H91" s="169"/>
    </row>
    <row r="92" spans="1:8" x14ac:dyDescent="0.35">
      <c r="A92" s="328" t="s">
        <v>658</v>
      </c>
      <c r="B92" t="s">
        <v>659</v>
      </c>
      <c r="C92" s="329">
        <v>10917.050000000001</v>
      </c>
      <c r="E92" s="328"/>
      <c r="F92" s="340"/>
      <c r="H92" s="169"/>
    </row>
    <row r="93" spans="1:8" x14ac:dyDescent="0.35">
      <c r="A93" s="328" t="s">
        <v>660</v>
      </c>
      <c r="B93" t="s">
        <v>661</v>
      </c>
      <c r="C93" s="329">
        <v>1036.3</v>
      </c>
      <c r="E93" s="328"/>
      <c r="F93" s="340"/>
      <c r="H93" s="169"/>
    </row>
    <row r="94" spans="1:8" x14ac:dyDescent="0.35">
      <c r="A94" s="328" t="s">
        <v>662</v>
      </c>
      <c r="B94" t="s">
        <v>663</v>
      </c>
      <c r="C94" s="329">
        <v>440.5</v>
      </c>
      <c r="E94" s="328"/>
      <c r="F94" s="340"/>
      <c r="H94" s="169"/>
    </row>
    <row r="95" spans="1:8" x14ac:dyDescent="0.35">
      <c r="A95" s="328" t="s">
        <v>664</v>
      </c>
      <c r="B95" t="s">
        <v>665</v>
      </c>
      <c r="C95" s="329">
        <v>14215.999999999996</v>
      </c>
      <c r="E95" s="328"/>
      <c r="F95" s="340"/>
      <c r="H95" s="169"/>
    </row>
    <row r="96" spans="1:8" x14ac:dyDescent="0.35">
      <c r="A96" s="328" t="s">
        <v>666</v>
      </c>
      <c r="B96" t="s">
        <v>667</v>
      </c>
      <c r="C96" s="329">
        <v>16475.53</v>
      </c>
      <c r="E96" s="328"/>
      <c r="F96" s="340"/>
      <c r="H96" s="169"/>
    </row>
    <row r="97" spans="1:8" x14ac:dyDescent="0.35">
      <c r="A97" s="328" t="s">
        <v>668</v>
      </c>
      <c r="B97" t="s">
        <v>669</v>
      </c>
      <c r="C97" s="329">
        <v>9631.7400000000016</v>
      </c>
      <c r="E97" s="328"/>
      <c r="F97" s="340"/>
      <c r="H97" s="169"/>
    </row>
    <row r="98" spans="1:8" x14ac:dyDescent="0.35">
      <c r="A98" s="328" t="s">
        <v>670</v>
      </c>
      <c r="B98" t="s">
        <v>671</v>
      </c>
      <c r="C98" s="329">
        <v>2275.0800000000004</v>
      </c>
      <c r="E98" s="328"/>
      <c r="F98" s="340"/>
      <c r="H98" s="169"/>
    </row>
    <row r="99" spans="1:8" x14ac:dyDescent="0.35">
      <c r="A99" s="328" t="s">
        <v>672</v>
      </c>
      <c r="B99" t="s">
        <v>673</v>
      </c>
      <c r="C99" s="329">
        <v>7166.11</v>
      </c>
      <c r="E99" s="328"/>
      <c r="F99" s="340"/>
      <c r="H99" s="169"/>
    </row>
    <row r="100" spans="1:8" x14ac:dyDescent="0.35">
      <c r="A100" s="335" t="s">
        <v>674</v>
      </c>
      <c r="B100" s="34" t="s">
        <v>675</v>
      </c>
      <c r="C100" s="336">
        <v>1044</v>
      </c>
      <c r="D100" s="34"/>
      <c r="E100" s="335"/>
      <c r="F100" s="342"/>
      <c r="G100" s="34"/>
      <c r="H100" s="167"/>
    </row>
    <row r="101" spans="1:8" x14ac:dyDescent="0.35">
      <c r="A101" s="328"/>
      <c r="C101" s="329"/>
      <c r="E101" s="328"/>
      <c r="F101" s="340"/>
    </row>
    <row r="102" spans="1:8" x14ac:dyDescent="0.35">
      <c r="A102" s="328"/>
      <c r="C102" s="329"/>
      <c r="E102" s="328"/>
      <c r="F102" s="340"/>
    </row>
    <row r="103" spans="1:8" x14ac:dyDescent="0.35">
      <c r="A103" s="333" t="s">
        <v>676</v>
      </c>
      <c r="B103" s="85" t="s">
        <v>677</v>
      </c>
      <c r="C103" s="334">
        <v>3900</v>
      </c>
      <c r="D103" s="85"/>
      <c r="E103" s="333" t="s">
        <v>108</v>
      </c>
      <c r="F103" s="341">
        <v>24550</v>
      </c>
      <c r="G103" s="85"/>
      <c r="H103" s="323">
        <f>F103-SUM(C103:C107)</f>
        <v>0</v>
      </c>
    </row>
    <row r="104" spans="1:8" x14ac:dyDescent="0.35">
      <c r="A104" s="328" t="s">
        <v>678</v>
      </c>
      <c r="B104" t="s">
        <v>679</v>
      </c>
      <c r="C104" s="329">
        <v>4475</v>
      </c>
      <c r="E104" s="328"/>
      <c r="F104" s="340"/>
      <c r="H104" s="169"/>
    </row>
    <row r="105" spans="1:8" x14ac:dyDescent="0.35">
      <c r="A105" s="328" t="s">
        <v>680</v>
      </c>
      <c r="B105" t="s">
        <v>681</v>
      </c>
      <c r="C105" s="329">
        <v>5625</v>
      </c>
      <c r="E105" s="328"/>
      <c r="F105" s="340"/>
      <c r="H105" s="169"/>
    </row>
    <row r="106" spans="1:8" x14ac:dyDescent="0.35">
      <c r="A106" s="328" t="s">
        <v>682</v>
      </c>
      <c r="B106" t="s">
        <v>683</v>
      </c>
      <c r="C106" s="329">
        <v>4350</v>
      </c>
      <c r="E106" s="328"/>
      <c r="F106" s="340"/>
      <c r="H106" s="169"/>
    </row>
    <row r="107" spans="1:8" x14ac:dyDescent="0.35">
      <c r="A107" s="335" t="s">
        <v>684</v>
      </c>
      <c r="B107" s="34" t="s">
        <v>685</v>
      </c>
      <c r="C107" s="336">
        <v>6200</v>
      </c>
      <c r="D107" s="34"/>
      <c r="E107" s="335"/>
      <c r="F107" s="342"/>
      <c r="G107" s="34"/>
      <c r="H107" s="167"/>
    </row>
    <row r="108" spans="1:8" x14ac:dyDescent="0.35">
      <c r="A108" s="328"/>
      <c r="C108" s="329"/>
      <c r="E108" s="328"/>
      <c r="F108" s="340"/>
    </row>
    <row r="109" spans="1:8" x14ac:dyDescent="0.35">
      <c r="A109" s="328"/>
      <c r="C109" s="329"/>
      <c r="E109" s="328"/>
      <c r="F109" s="340"/>
    </row>
    <row r="110" spans="1:8" x14ac:dyDescent="0.35">
      <c r="A110" s="328"/>
      <c r="C110" s="329">
        <f>SUM(C25:C109)</f>
        <v>1564545.0000000002</v>
      </c>
      <c r="E110" s="328"/>
      <c r="F110" s="340">
        <f>SUM(F25:F109)</f>
        <v>1564538</v>
      </c>
    </row>
    <row r="111" spans="1:8" ht="16" thickBot="1" x14ac:dyDescent="0.4">
      <c r="A111" s="82"/>
      <c r="B111" s="83"/>
      <c r="C111" s="339"/>
      <c r="E111" s="82"/>
      <c r="F111" s="345"/>
    </row>
    <row r="115" spans="6:6" x14ac:dyDescent="0.35">
      <c r="F115" s="12">
        <f>F110-C110</f>
        <v>-7.0000000002328306</v>
      </c>
    </row>
  </sheetData>
  <mergeCells count="2">
    <mergeCell ref="A1:C1"/>
    <mergeCell ref="E1:F1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40D83D-8BE0-4019-BAB1-26A6BE05C1F5}">
  <dimension ref="A1:F2755"/>
  <sheetViews>
    <sheetView workbookViewId="0"/>
  </sheetViews>
  <sheetFormatPr defaultColWidth="9" defaultRowHeight="13" x14ac:dyDescent="0.3"/>
  <cols>
    <col min="1" max="1" width="6.5" style="313" bestFit="1" customWidth="1"/>
    <col min="2" max="2" width="10.33203125" style="313" bestFit="1" customWidth="1"/>
    <col min="3" max="3" width="32.5" style="313" bestFit="1" customWidth="1"/>
    <col min="4" max="4" width="53.83203125" style="313" bestFit="1" customWidth="1"/>
    <col min="5" max="5" width="9.08203125" style="315" bestFit="1" customWidth="1"/>
    <col min="6" max="6" width="101.08203125" style="313" bestFit="1" customWidth="1"/>
    <col min="7" max="16384" width="9" style="313"/>
  </cols>
  <sheetData>
    <row r="1" spans="1:6" s="317" customFormat="1" x14ac:dyDescent="0.35">
      <c r="A1" s="316" t="s">
        <v>530</v>
      </c>
      <c r="B1" s="317" t="s">
        <v>686</v>
      </c>
      <c r="C1" s="317" t="s">
        <v>531</v>
      </c>
      <c r="D1" s="317" t="s">
        <v>687</v>
      </c>
      <c r="E1" s="318" t="s">
        <v>426</v>
      </c>
      <c r="F1" s="317" t="s">
        <v>688</v>
      </c>
    </row>
    <row r="2" spans="1:6" s="214" customFormat="1" x14ac:dyDescent="0.35">
      <c r="A2" s="311" t="s">
        <v>533</v>
      </c>
      <c r="B2" s="312">
        <v>44773</v>
      </c>
      <c r="C2" s="214" t="s">
        <v>534</v>
      </c>
      <c r="D2" s="214" t="s">
        <v>689</v>
      </c>
      <c r="E2" s="314">
        <v>34058.949999999997</v>
      </c>
      <c r="F2" s="214" t="s">
        <v>690</v>
      </c>
    </row>
    <row r="3" spans="1:6" s="214" customFormat="1" x14ac:dyDescent="0.35">
      <c r="A3" s="311" t="s">
        <v>533</v>
      </c>
      <c r="B3" s="312">
        <v>44804</v>
      </c>
      <c r="C3" s="214" t="s">
        <v>534</v>
      </c>
      <c r="D3" s="214" t="s">
        <v>691</v>
      </c>
      <c r="E3" s="314">
        <v>34153.56</v>
      </c>
      <c r="F3" s="214" t="s">
        <v>692</v>
      </c>
    </row>
    <row r="4" spans="1:6" s="214" customFormat="1" x14ac:dyDescent="0.35">
      <c r="A4" s="311" t="s">
        <v>533</v>
      </c>
      <c r="B4" s="312">
        <v>44834</v>
      </c>
      <c r="C4" s="214" t="s">
        <v>534</v>
      </c>
      <c r="D4" s="214" t="s">
        <v>693</v>
      </c>
      <c r="E4" s="314">
        <v>34159.089999999997</v>
      </c>
      <c r="F4" s="214" t="s">
        <v>694</v>
      </c>
    </row>
    <row r="5" spans="1:6" s="214" customFormat="1" x14ac:dyDescent="0.35">
      <c r="A5" s="311" t="s">
        <v>533</v>
      </c>
      <c r="B5" s="312">
        <v>44865</v>
      </c>
      <c r="C5" s="214" t="s">
        <v>534</v>
      </c>
      <c r="D5" s="214" t="s">
        <v>695</v>
      </c>
      <c r="E5" s="314">
        <v>34175.589999999997</v>
      </c>
      <c r="F5" s="214" t="s">
        <v>696</v>
      </c>
    </row>
    <row r="6" spans="1:6" s="214" customFormat="1" x14ac:dyDescent="0.35">
      <c r="A6" s="311" t="s">
        <v>533</v>
      </c>
      <c r="B6" s="312">
        <v>44895</v>
      </c>
      <c r="C6" s="214" t="s">
        <v>534</v>
      </c>
      <c r="D6" s="214" t="s">
        <v>697</v>
      </c>
      <c r="E6" s="314">
        <v>34228.400000000001</v>
      </c>
      <c r="F6" s="214" t="s">
        <v>698</v>
      </c>
    </row>
    <row r="7" spans="1:6" s="214" customFormat="1" x14ac:dyDescent="0.35">
      <c r="A7" s="311" t="s">
        <v>533</v>
      </c>
      <c r="B7" s="312">
        <v>44926</v>
      </c>
      <c r="C7" s="214" t="s">
        <v>534</v>
      </c>
      <c r="D7" s="214" t="s">
        <v>699</v>
      </c>
      <c r="E7" s="314">
        <v>34535.269999999997</v>
      </c>
      <c r="F7" s="214" t="s">
        <v>700</v>
      </c>
    </row>
    <row r="8" spans="1:6" s="214" customFormat="1" x14ac:dyDescent="0.35">
      <c r="A8" s="311" t="s">
        <v>533</v>
      </c>
      <c r="B8" s="312">
        <v>44957</v>
      </c>
      <c r="C8" s="214" t="s">
        <v>534</v>
      </c>
      <c r="D8" s="214" t="s">
        <v>701</v>
      </c>
      <c r="E8" s="310">
        <v>34704.15</v>
      </c>
      <c r="F8" s="214" t="s">
        <v>702</v>
      </c>
    </row>
    <row r="9" spans="1:6" s="214" customFormat="1" x14ac:dyDescent="0.35">
      <c r="A9" s="311" t="s">
        <v>533</v>
      </c>
      <c r="B9" s="312">
        <v>44985</v>
      </c>
      <c r="C9" s="214" t="s">
        <v>534</v>
      </c>
      <c r="D9" s="214" t="s">
        <v>703</v>
      </c>
      <c r="E9" s="310">
        <v>34719.129999999997</v>
      </c>
      <c r="F9" s="214" t="s">
        <v>704</v>
      </c>
    </row>
    <row r="10" spans="1:6" s="214" customFormat="1" x14ac:dyDescent="0.35">
      <c r="A10" s="311" t="s">
        <v>533</v>
      </c>
      <c r="B10" s="312">
        <v>45016</v>
      </c>
      <c r="C10" s="214" t="s">
        <v>534</v>
      </c>
      <c r="D10" s="214" t="s">
        <v>705</v>
      </c>
      <c r="E10" s="310">
        <v>34772.870000000003</v>
      </c>
      <c r="F10" s="214" t="s">
        <v>706</v>
      </c>
    </row>
    <row r="11" spans="1:6" s="214" customFormat="1" x14ac:dyDescent="0.35">
      <c r="A11" s="311" t="s">
        <v>533</v>
      </c>
      <c r="B11" s="312">
        <v>45046</v>
      </c>
      <c r="C11" s="214" t="s">
        <v>534</v>
      </c>
      <c r="D11" s="214" t="s">
        <v>707</v>
      </c>
      <c r="E11" s="310">
        <v>34805.550000000003</v>
      </c>
      <c r="F11" s="214" t="s">
        <v>708</v>
      </c>
    </row>
    <row r="12" spans="1:6" s="214" customFormat="1" x14ac:dyDescent="0.35">
      <c r="A12" s="311" t="s">
        <v>533</v>
      </c>
      <c r="B12" s="312">
        <v>45077</v>
      </c>
      <c r="C12" s="214" t="s">
        <v>534</v>
      </c>
      <c r="D12" s="214" t="s">
        <v>709</v>
      </c>
      <c r="E12" s="310">
        <v>34923.449999999997</v>
      </c>
      <c r="F12" s="214" t="s">
        <v>710</v>
      </c>
    </row>
    <row r="13" spans="1:6" s="214" customFormat="1" x14ac:dyDescent="0.35">
      <c r="A13" s="311" t="s">
        <v>533</v>
      </c>
      <c r="B13" s="312">
        <v>45107</v>
      </c>
      <c r="C13" s="214" t="s">
        <v>534</v>
      </c>
      <c r="D13" s="214" t="s">
        <v>711</v>
      </c>
      <c r="E13" s="310">
        <v>34962.160000000003</v>
      </c>
      <c r="F13" s="214" t="s">
        <v>712</v>
      </c>
    </row>
    <row r="14" spans="1:6" s="214" customFormat="1" x14ac:dyDescent="0.35">
      <c r="A14" s="311" t="s">
        <v>535</v>
      </c>
      <c r="B14" s="312">
        <v>44773</v>
      </c>
      <c r="C14" s="214" t="s">
        <v>536</v>
      </c>
      <c r="D14" s="214" t="s">
        <v>713</v>
      </c>
      <c r="E14" s="314">
        <v>398.75</v>
      </c>
      <c r="F14" s="214" t="s">
        <v>714</v>
      </c>
    </row>
    <row r="15" spans="1:6" s="214" customFormat="1" x14ac:dyDescent="0.35">
      <c r="A15" s="311" t="s">
        <v>535</v>
      </c>
      <c r="B15" s="312">
        <v>44804</v>
      </c>
      <c r="C15" s="214" t="s">
        <v>536</v>
      </c>
      <c r="D15" s="214" t="s">
        <v>715</v>
      </c>
      <c r="E15" s="314">
        <v>398.75</v>
      </c>
      <c r="F15" s="214" t="s">
        <v>716</v>
      </c>
    </row>
    <row r="16" spans="1:6" s="214" customFormat="1" x14ac:dyDescent="0.35">
      <c r="A16" s="311" t="s">
        <v>535</v>
      </c>
      <c r="B16" s="312">
        <v>44834</v>
      </c>
      <c r="C16" s="214" t="s">
        <v>536</v>
      </c>
      <c r="D16" s="214" t="s">
        <v>717</v>
      </c>
      <c r="E16" s="314">
        <v>398.75</v>
      </c>
      <c r="F16" s="214" t="s">
        <v>718</v>
      </c>
    </row>
    <row r="17" spans="1:6" s="214" customFormat="1" x14ac:dyDescent="0.35">
      <c r="A17" s="311" t="s">
        <v>535</v>
      </c>
      <c r="B17" s="312">
        <v>44865</v>
      </c>
      <c r="C17" s="214" t="s">
        <v>536</v>
      </c>
      <c r="D17" s="214" t="s">
        <v>719</v>
      </c>
      <c r="E17" s="314">
        <v>398.75</v>
      </c>
      <c r="F17" s="214" t="s">
        <v>720</v>
      </c>
    </row>
    <row r="18" spans="1:6" s="214" customFormat="1" x14ac:dyDescent="0.35">
      <c r="A18" s="311" t="s">
        <v>535</v>
      </c>
      <c r="B18" s="312">
        <v>44895</v>
      </c>
      <c r="C18" s="214" t="s">
        <v>536</v>
      </c>
      <c r="D18" s="214" t="s">
        <v>721</v>
      </c>
      <c r="E18" s="314">
        <v>398.75</v>
      </c>
      <c r="F18" s="214" t="s">
        <v>722</v>
      </c>
    </row>
    <row r="19" spans="1:6" s="214" customFormat="1" x14ac:dyDescent="0.35">
      <c r="A19" s="311" t="s">
        <v>535</v>
      </c>
      <c r="B19" s="312">
        <v>44926</v>
      </c>
      <c r="C19" s="214" t="s">
        <v>536</v>
      </c>
      <c r="D19" s="214" t="s">
        <v>723</v>
      </c>
      <c r="E19" s="314">
        <v>398.75</v>
      </c>
      <c r="F19" s="214" t="s">
        <v>724</v>
      </c>
    </row>
    <row r="20" spans="1:6" s="214" customFormat="1" x14ac:dyDescent="0.35">
      <c r="A20" s="311" t="s">
        <v>535</v>
      </c>
      <c r="B20" s="312">
        <v>44957</v>
      </c>
      <c r="C20" s="214" t="s">
        <v>536</v>
      </c>
      <c r="D20" s="214" t="s">
        <v>725</v>
      </c>
      <c r="E20" s="310">
        <v>398.75</v>
      </c>
      <c r="F20" s="214" t="s">
        <v>726</v>
      </c>
    </row>
    <row r="21" spans="1:6" s="214" customFormat="1" x14ac:dyDescent="0.35">
      <c r="A21" s="311" t="s">
        <v>535</v>
      </c>
      <c r="B21" s="312">
        <v>44985</v>
      </c>
      <c r="C21" s="214" t="s">
        <v>536</v>
      </c>
      <c r="D21" s="214" t="s">
        <v>727</v>
      </c>
      <c r="E21" s="310">
        <v>398.75</v>
      </c>
      <c r="F21" s="214" t="s">
        <v>728</v>
      </c>
    </row>
    <row r="22" spans="1:6" s="214" customFormat="1" x14ac:dyDescent="0.35">
      <c r="A22" s="311" t="s">
        <v>535</v>
      </c>
      <c r="B22" s="312">
        <v>45016</v>
      </c>
      <c r="C22" s="214" t="s">
        <v>536</v>
      </c>
      <c r="D22" s="214" t="s">
        <v>729</v>
      </c>
      <c r="E22" s="310">
        <v>398.75</v>
      </c>
      <c r="F22" s="214" t="s">
        <v>730</v>
      </c>
    </row>
    <row r="23" spans="1:6" s="214" customFormat="1" x14ac:dyDescent="0.35">
      <c r="A23" s="311" t="s">
        <v>535</v>
      </c>
      <c r="B23" s="312">
        <v>45046</v>
      </c>
      <c r="C23" s="214" t="s">
        <v>536</v>
      </c>
      <c r="D23" s="214" t="s">
        <v>731</v>
      </c>
      <c r="E23" s="310">
        <v>398.75</v>
      </c>
      <c r="F23" s="214" t="s">
        <v>732</v>
      </c>
    </row>
    <row r="24" spans="1:6" s="214" customFormat="1" x14ac:dyDescent="0.35">
      <c r="A24" s="311" t="s">
        <v>535</v>
      </c>
      <c r="B24" s="312">
        <v>45077</v>
      </c>
      <c r="C24" s="214" t="s">
        <v>536</v>
      </c>
      <c r="D24" s="214" t="s">
        <v>733</v>
      </c>
      <c r="E24" s="310">
        <v>398.75</v>
      </c>
      <c r="F24" s="214" t="s">
        <v>734</v>
      </c>
    </row>
    <row r="25" spans="1:6" s="214" customFormat="1" x14ac:dyDescent="0.35">
      <c r="A25" s="311" t="s">
        <v>535</v>
      </c>
      <c r="B25" s="312">
        <v>45107</v>
      </c>
      <c r="C25" s="214" t="s">
        <v>536</v>
      </c>
      <c r="D25" s="214" t="s">
        <v>735</v>
      </c>
      <c r="E25" s="310">
        <v>398.75</v>
      </c>
      <c r="F25" s="214" t="s">
        <v>736</v>
      </c>
    </row>
    <row r="26" spans="1:6" s="214" customFormat="1" x14ac:dyDescent="0.35">
      <c r="A26" s="311" t="s">
        <v>537</v>
      </c>
      <c r="B26" s="312">
        <v>44748</v>
      </c>
      <c r="C26" s="214" t="s">
        <v>538</v>
      </c>
      <c r="D26" s="214" t="s">
        <v>737</v>
      </c>
      <c r="E26" s="314">
        <v>969.33</v>
      </c>
    </row>
    <row r="27" spans="1:6" s="214" customFormat="1" x14ac:dyDescent="0.35">
      <c r="A27" s="311" t="s">
        <v>537</v>
      </c>
      <c r="B27" s="312">
        <v>44754</v>
      </c>
      <c r="C27" s="214" t="s">
        <v>538</v>
      </c>
      <c r="D27" s="214" t="s">
        <v>738</v>
      </c>
      <c r="E27" s="314">
        <v>1068.3599999999999</v>
      </c>
    </row>
    <row r="28" spans="1:6" s="214" customFormat="1" x14ac:dyDescent="0.35">
      <c r="A28" s="311" t="s">
        <v>537</v>
      </c>
      <c r="B28" s="312">
        <v>44761</v>
      </c>
      <c r="C28" s="214" t="s">
        <v>538</v>
      </c>
      <c r="D28" s="214" t="s">
        <v>739</v>
      </c>
      <c r="E28" s="314">
        <v>1043.68</v>
      </c>
    </row>
    <row r="29" spans="1:6" s="214" customFormat="1" x14ac:dyDescent="0.35">
      <c r="A29" s="311" t="s">
        <v>537</v>
      </c>
      <c r="B29" s="312">
        <v>44768</v>
      </c>
      <c r="C29" s="214" t="s">
        <v>538</v>
      </c>
      <c r="D29" s="214" t="s">
        <v>740</v>
      </c>
      <c r="E29" s="314">
        <v>1012.76</v>
      </c>
    </row>
    <row r="30" spans="1:6" s="214" customFormat="1" x14ac:dyDescent="0.35">
      <c r="A30" s="311" t="s">
        <v>537</v>
      </c>
      <c r="B30" s="312">
        <v>44775</v>
      </c>
      <c r="C30" s="214" t="s">
        <v>538</v>
      </c>
      <c r="D30" s="214" t="s">
        <v>741</v>
      </c>
      <c r="E30" s="314">
        <v>1070.1199999999999</v>
      </c>
    </row>
    <row r="31" spans="1:6" s="214" customFormat="1" x14ac:dyDescent="0.35">
      <c r="A31" s="311" t="s">
        <v>537</v>
      </c>
      <c r="B31" s="312">
        <v>44782</v>
      </c>
      <c r="C31" s="214" t="s">
        <v>538</v>
      </c>
      <c r="D31" s="214" t="s">
        <v>742</v>
      </c>
      <c r="E31" s="314">
        <v>1024.77</v>
      </c>
    </row>
    <row r="32" spans="1:6" s="214" customFormat="1" x14ac:dyDescent="0.35">
      <c r="A32" s="311" t="s">
        <v>537</v>
      </c>
      <c r="B32" s="312">
        <v>44789</v>
      </c>
      <c r="C32" s="214" t="s">
        <v>538</v>
      </c>
      <c r="D32" s="214" t="s">
        <v>743</v>
      </c>
      <c r="E32" s="314">
        <v>1050.04</v>
      </c>
    </row>
    <row r="33" spans="1:5" s="214" customFormat="1" x14ac:dyDescent="0.35">
      <c r="A33" s="311" t="s">
        <v>537</v>
      </c>
      <c r="B33" s="312">
        <v>44796</v>
      </c>
      <c r="C33" s="214" t="s">
        <v>538</v>
      </c>
      <c r="D33" s="214" t="s">
        <v>744</v>
      </c>
      <c r="E33" s="314">
        <v>1127.47</v>
      </c>
    </row>
    <row r="34" spans="1:5" s="214" customFormat="1" x14ac:dyDescent="0.35">
      <c r="A34" s="311" t="s">
        <v>537</v>
      </c>
      <c r="B34" s="312">
        <v>44803</v>
      </c>
      <c r="C34" s="214" t="s">
        <v>538</v>
      </c>
      <c r="D34" s="214" t="s">
        <v>745</v>
      </c>
      <c r="E34" s="314">
        <v>1091.04</v>
      </c>
    </row>
    <row r="35" spans="1:5" s="214" customFormat="1" x14ac:dyDescent="0.35">
      <c r="A35" s="311" t="s">
        <v>537</v>
      </c>
      <c r="B35" s="312">
        <v>44811</v>
      </c>
      <c r="C35" s="214" t="s">
        <v>538</v>
      </c>
      <c r="D35" s="214" t="s">
        <v>746</v>
      </c>
      <c r="E35" s="314">
        <v>1143.9000000000001</v>
      </c>
    </row>
    <row r="36" spans="1:5" s="214" customFormat="1" x14ac:dyDescent="0.35">
      <c r="A36" s="311" t="s">
        <v>537</v>
      </c>
      <c r="B36" s="312">
        <v>44817</v>
      </c>
      <c r="C36" s="214" t="s">
        <v>538</v>
      </c>
      <c r="D36" s="214" t="s">
        <v>747</v>
      </c>
      <c r="E36" s="314">
        <v>1184.6400000000001</v>
      </c>
    </row>
    <row r="37" spans="1:5" s="214" customFormat="1" x14ac:dyDescent="0.35">
      <c r="A37" s="311" t="s">
        <v>537</v>
      </c>
      <c r="B37" s="312">
        <v>44824</v>
      </c>
      <c r="C37" s="214" t="s">
        <v>538</v>
      </c>
      <c r="D37" s="214" t="s">
        <v>748</v>
      </c>
      <c r="E37" s="314">
        <v>1146.72</v>
      </c>
    </row>
    <row r="38" spans="1:5" s="214" customFormat="1" x14ac:dyDescent="0.35">
      <c r="A38" s="311" t="s">
        <v>537</v>
      </c>
      <c r="B38" s="312">
        <v>44831</v>
      </c>
      <c r="C38" s="214" t="s">
        <v>538</v>
      </c>
      <c r="D38" s="214" t="s">
        <v>749</v>
      </c>
      <c r="E38" s="314">
        <v>952.88</v>
      </c>
    </row>
    <row r="39" spans="1:5" s="214" customFormat="1" x14ac:dyDescent="0.35">
      <c r="A39" s="311" t="s">
        <v>537</v>
      </c>
      <c r="B39" s="312">
        <v>44838</v>
      </c>
      <c r="C39" s="214" t="s">
        <v>538</v>
      </c>
      <c r="D39" s="214" t="s">
        <v>750</v>
      </c>
      <c r="E39" s="314">
        <v>985.14</v>
      </c>
    </row>
    <row r="40" spans="1:5" s="214" customFormat="1" x14ac:dyDescent="0.35">
      <c r="A40" s="311" t="s">
        <v>537</v>
      </c>
      <c r="B40" s="312">
        <v>44846</v>
      </c>
      <c r="C40" s="214" t="s">
        <v>538</v>
      </c>
      <c r="D40" s="214" t="s">
        <v>751</v>
      </c>
      <c r="E40" s="314">
        <v>937.11</v>
      </c>
    </row>
    <row r="41" spans="1:5" s="214" customFormat="1" x14ac:dyDescent="0.35">
      <c r="A41" s="311" t="s">
        <v>537</v>
      </c>
      <c r="B41" s="312">
        <v>44852</v>
      </c>
      <c r="C41" s="214" t="s">
        <v>538</v>
      </c>
      <c r="D41" s="214" t="s">
        <v>752</v>
      </c>
      <c r="E41" s="314">
        <v>969.26</v>
      </c>
    </row>
    <row r="42" spans="1:5" s="214" customFormat="1" x14ac:dyDescent="0.35">
      <c r="A42" s="311" t="s">
        <v>537</v>
      </c>
      <c r="B42" s="312">
        <v>44859</v>
      </c>
      <c r="C42" s="214" t="s">
        <v>538</v>
      </c>
      <c r="D42" s="214" t="s">
        <v>753</v>
      </c>
      <c r="E42" s="314">
        <v>1015.02</v>
      </c>
    </row>
    <row r="43" spans="1:5" s="214" customFormat="1" x14ac:dyDescent="0.35">
      <c r="A43" s="311" t="s">
        <v>537</v>
      </c>
      <c r="B43" s="312">
        <v>44866</v>
      </c>
      <c r="C43" s="214" t="s">
        <v>538</v>
      </c>
      <c r="D43" s="214" t="s">
        <v>754</v>
      </c>
      <c r="E43" s="314">
        <v>945.62</v>
      </c>
    </row>
    <row r="44" spans="1:5" s="214" customFormat="1" x14ac:dyDescent="0.35">
      <c r="A44" s="311" t="s">
        <v>537</v>
      </c>
      <c r="B44" s="312">
        <v>44873</v>
      </c>
      <c r="C44" s="214" t="s">
        <v>538</v>
      </c>
      <c r="D44" s="214" t="s">
        <v>755</v>
      </c>
      <c r="E44" s="314">
        <v>983.6</v>
      </c>
    </row>
    <row r="45" spans="1:5" s="214" customFormat="1" x14ac:dyDescent="0.35">
      <c r="A45" s="311" t="s">
        <v>537</v>
      </c>
      <c r="B45" s="312">
        <v>44880</v>
      </c>
      <c r="C45" s="214" t="s">
        <v>538</v>
      </c>
      <c r="D45" s="214" t="s">
        <v>756</v>
      </c>
      <c r="E45" s="314">
        <v>1005.22</v>
      </c>
    </row>
    <row r="46" spans="1:5" s="214" customFormat="1" x14ac:dyDescent="0.35">
      <c r="A46" s="311" t="s">
        <v>537</v>
      </c>
      <c r="B46" s="312">
        <v>44887</v>
      </c>
      <c r="C46" s="214" t="s">
        <v>538</v>
      </c>
      <c r="D46" s="214" t="s">
        <v>757</v>
      </c>
      <c r="E46" s="314">
        <v>986.24</v>
      </c>
    </row>
    <row r="47" spans="1:5" s="214" customFormat="1" x14ac:dyDescent="0.35">
      <c r="A47" s="311" t="s">
        <v>537</v>
      </c>
      <c r="B47" s="312">
        <v>44894</v>
      </c>
      <c r="C47" s="214" t="s">
        <v>538</v>
      </c>
      <c r="D47" s="214" t="s">
        <v>758</v>
      </c>
      <c r="E47" s="314">
        <v>989.63</v>
      </c>
    </row>
    <row r="48" spans="1:5" s="214" customFormat="1" x14ac:dyDescent="0.35">
      <c r="A48" s="311" t="s">
        <v>537</v>
      </c>
      <c r="B48" s="312">
        <v>44901</v>
      </c>
      <c r="C48" s="214" t="s">
        <v>538</v>
      </c>
      <c r="D48" s="214" t="s">
        <v>759</v>
      </c>
      <c r="E48" s="314">
        <v>1016.48</v>
      </c>
    </row>
    <row r="49" spans="1:6" s="214" customFormat="1" x14ac:dyDescent="0.35">
      <c r="A49" s="311" t="s">
        <v>537</v>
      </c>
      <c r="B49" s="312">
        <v>44908</v>
      </c>
      <c r="C49" s="214" t="s">
        <v>538</v>
      </c>
      <c r="D49" s="214" t="s">
        <v>760</v>
      </c>
      <c r="E49" s="314">
        <v>971.54</v>
      </c>
    </row>
    <row r="50" spans="1:6" s="214" customFormat="1" x14ac:dyDescent="0.35">
      <c r="A50" s="311" t="s">
        <v>537</v>
      </c>
      <c r="B50" s="312">
        <v>44915</v>
      </c>
      <c r="C50" s="214" t="s">
        <v>538</v>
      </c>
      <c r="D50" s="214" t="s">
        <v>761</v>
      </c>
      <c r="E50" s="314">
        <v>990.63</v>
      </c>
    </row>
    <row r="51" spans="1:6" s="214" customFormat="1" x14ac:dyDescent="0.35">
      <c r="A51" s="311" t="s">
        <v>537</v>
      </c>
      <c r="B51" s="312">
        <v>44922</v>
      </c>
      <c r="C51" s="214" t="s">
        <v>538</v>
      </c>
      <c r="D51" s="214" t="s">
        <v>762</v>
      </c>
      <c r="E51" s="314">
        <v>1028.83</v>
      </c>
    </row>
    <row r="52" spans="1:6" s="214" customFormat="1" x14ac:dyDescent="0.35">
      <c r="A52" s="311" t="s">
        <v>537</v>
      </c>
      <c r="B52" s="312">
        <v>44926</v>
      </c>
      <c r="C52" s="214" t="s">
        <v>538</v>
      </c>
      <c r="D52" s="214" t="s">
        <v>763</v>
      </c>
      <c r="E52" s="314">
        <v>0.06</v>
      </c>
      <c r="F52" s="214" t="s">
        <v>764</v>
      </c>
    </row>
    <row r="53" spans="1:6" s="214" customFormat="1" x14ac:dyDescent="0.35">
      <c r="A53" s="311" t="s">
        <v>537</v>
      </c>
      <c r="B53" s="312">
        <v>44926</v>
      </c>
      <c r="C53" s="214" t="s">
        <v>538</v>
      </c>
      <c r="D53" s="214" t="s">
        <v>765</v>
      </c>
      <c r="E53" s="314">
        <v>179.98</v>
      </c>
      <c r="F53" s="214" t="s">
        <v>766</v>
      </c>
    </row>
    <row r="54" spans="1:6" s="214" customFormat="1" x14ac:dyDescent="0.35">
      <c r="A54" s="311" t="s">
        <v>537</v>
      </c>
      <c r="B54" s="312">
        <v>44926</v>
      </c>
      <c r="C54" s="214" t="s">
        <v>538</v>
      </c>
      <c r="D54" s="214" t="s">
        <v>765</v>
      </c>
      <c r="E54" s="314">
        <v>769.61</v>
      </c>
      <c r="F54" s="214" t="s">
        <v>766</v>
      </c>
    </row>
    <row r="55" spans="1:6" s="214" customFormat="1" x14ac:dyDescent="0.35">
      <c r="A55" s="311" t="s">
        <v>537</v>
      </c>
      <c r="B55" s="312">
        <v>44927</v>
      </c>
      <c r="C55" s="214" t="s">
        <v>538</v>
      </c>
      <c r="D55" s="214" t="s">
        <v>767</v>
      </c>
      <c r="E55" s="310">
        <v>-949.59</v>
      </c>
      <c r="F55" s="214" t="s">
        <v>768</v>
      </c>
    </row>
    <row r="56" spans="1:6" s="214" customFormat="1" x14ac:dyDescent="0.35">
      <c r="A56" s="311" t="s">
        <v>537</v>
      </c>
      <c r="B56" s="312">
        <v>44930</v>
      </c>
      <c r="C56" s="214" t="s">
        <v>538</v>
      </c>
      <c r="D56" s="214" t="s">
        <v>769</v>
      </c>
      <c r="E56" s="310">
        <v>1086.1199999999999</v>
      </c>
    </row>
    <row r="57" spans="1:6" s="214" customFormat="1" x14ac:dyDescent="0.35">
      <c r="A57" s="311" t="s">
        <v>537</v>
      </c>
      <c r="B57" s="312">
        <v>44936</v>
      </c>
      <c r="C57" s="214" t="s">
        <v>538</v>
      </c>
      <c r="D57" s="214" t="s">
        <v>770</v>
      </c>
      <c r="E57" s="310">
        <v>1100.73</v>
      </c>
    </row>
    <row r="58" spans="1:6" s="214" customFormat="1" x14ac:dyDescent="0.35">
      <c r="A58" s="311" t="s">
        <v>537</v>
      </c>
      <c r="B58" s="312">
        <v>44944</v>
      </c>
      <c r="C58" s="214" t="s">
        <v>538</v>
      </c>
      <c r="D58" s="214" t="s">
        <v>771</v>
      </c>
      <c r="E58" s="310">
        <v>1128.68</v>
      </c>
    </row>
    <row r="59" spans="1:6" s="214" customFormat="1" x14ac:dyDescent="0.35">
      <c r="A59" s="311" t="s">
        <v>537</v>
      </c>
      <c r="B59" s="312">
        <v>44950</v>
      </c>
      <c r="C59" s="214" t="s">
        <v>538</v>
      </c>
      <c r="D59" s="214" t="s">
        <v>772</v>
      </c>
      <c r="E59" s="310">
        <v>1101.76</v>
      </c>
    </row>
    <row r="60" spans="1:6" s="214" customFormat="1" x14ac:dyDescent="0.35">
      <c r="A60" s="311" t="s">
        <v>537</v>
      </c>
      <c r="B60" s="312">
        <v>44957</v>
      </c>
      <c r="C60" s="214" t="s">
        <v>538</v>
      </c>
      <c r="D60" s="214" t="s">
        <v>773</v>
      </c>
      <c r="E60" s="310">
        <v>1126.74</v>
      </c>
    </row>
    <row r="61" spans="1:6" s="214" customFormat="1" x14ac:dyDescent="0.35">
      <c r="A61" s="311" t="s">
        <v>537</v>
      </c>
      <c r="B61" s="312">
        <v>44964</v>
      </c>
      <c r="C61" s="214" t="s">
        <v>538</v>
      </c>
      <c r="D61" s="214" t="s">
        <v>774</v>
      </c>
      <c r="E61" s="310">
        <v>1085.6099999999999</v>
      </c>
    </row>
    <row r="62" spans="1:6" s="214" customFormat="1" x14ac:dyDescent="0.35">
      <c r="A62" s="311" t="s">
        <v>537</v>
      </c>
      <c r="B62" s="312">
        <v>44971</v>
      </c>
      <c r="C62" s="214" t="s">
        <v>538</v>
      </c>
      <c r="D62" s="214" t="s">
        <v>775</v>
      </c>
      <c r="E62" s="310">
        <v>1050.31</v>
      </c>
    </row>
    <row r="63" spans="1:6" s="214" customFormat="1" x14ac:dyDescent="0.35">
      <c r="A63" s="311" t="s">
        <v>537</v>
      </c>
      <c r="B63" s="312">
        <v>44979</v>
      </c>
      <c r="C63" s="214" t="s">
        <v>538</v>
      </c>
      <c r="D63" s="214" t="s">
        <v>776</v>
      </c>
      <c r="E63" s="310">
        <v>1043.9000000000001</v>
      </c>
    </row>
    <row r="64" spans="1:6" s="214" customFormat="1" x14ac:dyDescent="0.35">
      <c r="A64" s="311" t="s">
        <v>537</v>
      </c>
      <c r="B64" s="312">
        <v>44985</v>
      </c>
      <c r="C64" s="214" t="s">
        <v>538</v>
      </c>
      <c r="D64" s="214" t="s">
        <v>777</v>
      </c>
      <c r="E64" s="310">
        <v>1020.85</v>
      </c>
    </row>
    <row r="65" spans="1:6" s="214" customFormat="1" x14ac:dyDescent="0.35">
      <c r="A65" s="311" t="s">
        <v>537</v>
      </c>
      <c r="B65" s="312">
        <v>44992</v>
      </c>
      <c r="C65" s="214" t="s">
        <v>538</v>
      </c>
      <c r="D65" s="214" t="s">
        <v>778</v>
      </c>
      <c r="E65" s="310">
        <v>988.19</v>
      </c>
    </row>
    <row r="66" spans="1:6" s="214" customFormat="1" x14ac:dyDescent="0.35">
      <c r="A66" s="311" t="s">
        <v>537</v>
      </c>
      <c r="B66" s="312">
        <v>44999</v>
      </c>
      <c r="C66" s="214" t="s">
        <v>538</v>
      </c>
      <c r="D66" s="214" t="s">
        <v>779</v>
      </c>
      <c r="E66" s="310">
        <v>940.08</v>
      </c>
    </row>
    <row r="67" spans="1:6" s="214" customFormat="1" x14ac:dyDescent="0.35">
      <c r="A67" s="311" t="s">
        <v>537</v>
      </c>
      <c r="B67" s="312">
        <v>45006</v>
      </c>
      <c r="C67" s="214" t="s">
        <v>538</v>
      </c>
      <c r="D67" s="214" t="s">
        <v>780</v>
      </c>
      <c r="E67" s="310">
        <v>1012.43</v>
      </c>
    </row>
    <row r="68" spans="1:6" s="214" customFormat="1" x14ac:dyDescent="0.35">
      <c r="A68" s="311" t="s">
        <v>537</v>
      </c>
      <c r="B68" s="312">
        <v>45013</v>
      </c>
      <c r="C68" s="214" t="s">
        <v>538</v>
      </c>
      <c r="D68" s="214" t="s">
        <v>781</v>
      </c>
      <c r="E68" s="310">
        <v>970.8</v>
      </c>
    </row>
    <row r="69" spans="1:6" s="214" customFormat="1" x14ac:dyDescent="0.35">
      <c r="A69" s="311" t="s">
        <v>537</v>
      </c>
      <c r="B69" s="312">
        <v>45020</v>
      </c>
      <c r="C69" s="214" t="s">
        <v>538</v>
      </c>
      <c r="D69" s="214" t="s">
        <v>782</v>
      </c>
      <c r="E69" s="310">
        <v>959.99</v>
      </c>
    </row>
    <row r="70" spans="1:6" s="214" customFormat="1" x14ac:dyDescent="0.35">
      <c r="A70" s="311" t="s">
        <v>537</v>
      </c>
      <c r="B70" s="312">
        <v>45022</v>
      </c>
      <c r="C70" s="214" t="s">
        <v>538</v>
      </c>
      <c r="D70" s="214" t="s">
        <v>783</v>
      </c>
      <c r="E70" s="310">
        <v>342.21</v>
      </c>
    </row>
    <row r="71" spans="1:6" s="214" customFormat="1" x14ac:dyDescent="0.35">
      <c r="A71" s="311" t="s">
        <v>537</v>
      </c>
      <c r="B71" s="312">
        <v>45027</v>
      </c>
      <c r="C71" s="214" t="s">
        <v>538</v>
      </c>
      <c r="D71" s="214" t="s">
        <v>784</v>
      </c>
      <c r="E71" s="310">
        <v>960.25</v>
      </c>
    </row>
    <row r="72" spans="1:6" s="214" customFormat="1" x14ac:dyDescent="0.35">
      <c r="A72" s="311" t="s">
        <v>537</v>
      </c>
      <c r="B72" s="312">
        <v>45034</v>
      </c>
      <c r="C72" s="214" t="s">
        <v>538</v>
      </c>
      <c r="D72" s="214" t="s">
        <v>785</v>
      </c>
      <c r="E72" s="310">
        <v>883.92</v>
      </c>
    </row>
    <row r="73" spans="1:6" s="214" customFormat="1" x14ac:dyDescent="0.35">
      <c r="A73" s="311" t="s">
        <v>537</v>
      </c>
      <c r="B73" s="312">
        <v>45042</v>
      </c>
      <c r="C73" s="214" t="s">
        <v>538</v>
      </c>
      <c r="D73" s="214" t="s">
        <v>786</v>
      </c>
      <c r="E73" s="310">
        <v>117</v>
      </c>
      <c r="F73" s="214" t="s">
        <v>787</v>
      </c>
    </row>
    <row r="74" spans="1:6" s="214" customFormat="1" x14ac:dyDescent="0.35">
      <c r="A74" s="311" t="s">
        <v>537</v>
      </c>
      <c r="B74" s="312">
        <v>45042</v>
      </c>
      <c r="C74" s="214" t="s">
        <v>538</v>
      </c>
      <c r="D74" s="214" t="s">
        <v>786</v>
      </c>
      <c r="E74" s="310">
        <v>39</v>
      </c>
      <c r="F74" s="214" t="s">
        <v>788</v>
      </c>
    </row>
    <row r="75" spans="1:6" s="214" customFormat="1" x14ac:dyDescent="0.35">
      <c r="A75" s="311" t="s">
        <v>537</v>
      </c>
      <c r="B75" s="312">
        <v>45042</v>
      </c>
      <c r="C75" s="214" t="s">
        <v>538</v>
      </c>
      <c r="D75" s="214" t="s">
        <v>786</v>
      </c>
      <c r="E75" s="310">
        <v>39</v>
      </c>
      <c r="F75" s="214" t="s">
        <v>789</v>
      </c>
    </row>
    <row r="76" spans="1:6" s="214" customFormat="1" x14ac:dyDescent="0.35">
      <c r="A76" s="311" t="s">
        <v>537</v>
      </c>
      <c r="B76" s="312">
        <v>45042</v>
      </c>
      <c r="C76" s="214" t="s">
        <v>538</v>
      </c>
      <c r="D76" s="214" t="s">
        <v>786</v>
      </c>
      <c r="E76" s="310">
        <v>39</v>
      </c>
      <c r="F76" s="214" t="s">
        <v>790</v>
      </c>
    </row>
    <row r="77" spans="1:6" s="214" customFormat="1" x14ac:dyDescent="0.35">
      <c r="A77" s="311" t="s">
        <v>537</v>
      </c>
      <c r="B77" s="312">
        <v>45042</v>
      </c>
      <c r="C77" s="214" t="s">
        <v>538</v>
      </c>
      <c r="D77" s="214" t="s">
        <v>786</v>
      </c>
      <c r="E77" s="310">
        <v>117</v>
      </c>
      <c r="F77" s="214" t="s">
        <v>791</v>
      </c>
    </row>
    <row r="78" spans="1:6" s="214" customFormat="1" x14ac:dyDescent="0.35">
      <c r="A78" s="311" t="s">
        <v>537</v>
      </c>
      <c r="B78" s="312">
        <v>45042</v>
      </c>
      <c r="C78" s="214" t="s">
        <v>538</v>
      </c>
      <c r="D78" s="214" t="s">
        <v>786</v>
      </c>
      <c r="E78" s="310">
        <v>39</v>
      </c>
      <c r="F78" s="214" t="s">
        <v>792</v>
      </c>
    </row>
    <row r="79" spans="1:6" s="214" customFormat="1" x14ac:dyDescent="0.35">
      <c r="A79" s="311" t="s">
        <v>537</v>
      </c>
      <c r="B79" s="312">
        <v>45042</v>
      </c>
      <c r="C79" s="214" t="s">
        <v>538</v>
      </c>
      <c r="D79" s="214" t="s">
        <v>786</v>
      </c>
      <c r="E79" s="310">
        <v>195</v>
      </c>
      <c r="F79" s="214" t="s">
        <v>793</v>
      </c>
    </row>
    <row r="80" spans="1:6" s="214" customFormat="1" x14ac:dyDescent="0.35">
      <c r="A80" s="311" t="s">
        <v>537</v>
      </c>
      <c r="B80" s="312">
        <v>45042</v>
      </c>
      <c r="C80" s="214" t="s">
        <v>538</v>
      </c>
      <c r="D80" s="214" t="s">
        <v>794</v>
      </c>
      <c r="E80" s="310">
        <v>922.33</v>
      </c>
    </row>
    <row r="81" spans="1:6" s="214" customFormat="1" x14ac:dyDescent="0.35">
      <c r="A81" s="311" t="s">
        <v>537</v>
      </c>
      <c r="B81" s="312">
        <v>45048</v>
      </c>
      <c r="C81" s="214" t="s">
        <v>538</v>
      </c>
      <c r="D81" s="214" t="s">
        <v>795</v>
      </c>
      <c r="E81" s="310">
        <v>968.99</v>
      </c>
    </row>
    <row r="82" spans="1:6" s="214" customFormat="1" x14ac:dyDescent="0.35">
      <c r="A82" s="311" t="s">
        <v>537</v>
      </c>
      <c r="B82" s="312">
        <v>45055</v>
      </c>
      <c r="C82" s="214" t="s">
        <v>538</v>
      </c>
      <c r="D82" s="214" t="s">
        <v>796</v>
      </c>
      <c r="E82" s="310">
        <v>975.82</v>
      </c>
    </row>
    <row r="83" spans="1:6" s="214" customFormat="1" x14ac:dyDescent="0.35">
      <c r="A83" s="311" t="s">
        <v>537</v>
      </c>
      <c r="B83" s="312">
        <v>45062</v>
      </c>
      <c r="C83" s="214" t="s">
        <v>538</v>
      </c>
      <c r="D83" s="214" t="s">
        <v>797</v>
      </c>
      <c r="E83" s="310">
        <v>1092.92</v>
      </c>
    </row>
    <row r="84" spans="1:6" s="214" customFormat="1" x14ac:dyDescent="0.35">
      <c r="A84" s="311" t="s">
        <v>537</v>
      </c>
      <c r="B84" s="312">
        <v>45069</v>
      </c>
      <c r="C84" s="214" t="s">
        <v>538</v>
      </c>
      <c r="D84" s="214" t="s">
        <v>798</v>
      </c>
      <c r="E84" s="310">
        <v>981.26</v>
      </c>
    </row>
    <row r="85" spans="1:6" s="214" customFormat="1" x14ac:dyDescent="0.35">
      <c r="A85" s="311" t="s">
        <v>537</v>
      </c>
      <c r="B85" s="312">
        <v>45077</v>
      </c>
      <c r="C85" s="214" t="s">
        <v>538</v>
      </c>
      <c r="D85" s="214" t="s">
        <v>799</v>
      </c>
      <c r="E85" s="310">
        <v>1038.56</v>
      </c>
    </row>
    <row r="86" spans="1:6" s="214" customFormat="1" x14ac:dyDescent="0.35">
      <c r="A86" s="311" t="s">
        <v>537</v>
      </c>
      <c r="B86" s="312">
        <v>45083</v>
      </c>
      <c r="C86" s="214" t="s">
        <v>538</v>
      </c>
      <c r="D86" s="214" t="s">
        <v>800</v>
      </c>
      <c r="E86" s="310">
        <v>1091.6199999999999</v>
      </c>
    </row>
    <row r="87" spans="1:6" s="214" customFormat="1" x14ac:dyDescent="0.35">
      <c r="A87" s="311" t="s">
        <v>537</v>
      </c>
      <c r="B87" s="312">
        <v>45090</v>
      </c>
      <c r="C87" s="214" t="s">
        <v>538</v>
      </c>
      <c r="D87" s="214" t="s">
        <v>801</v>
      </c>
      <c r="E87" s="310">
        <v>1018.88</v>
      </c>
    </row>
    <row r="88" spans="1:6" s="214" customFormat="1" x14ac:dyDescent="0.35">
      <c r="A88" s="311" t="s">
        <v>537</v>
      </c>
      <c r="B88" s="312">
        <v>45098</v>
      </c>
      <c r="C88" s="214" t="s">
        <v>538</v>
      </c>
      <c r="D88" s="214" t="s">
        <v>802</v>
      </c>
      <c r="E88" s="310">
        <v>1046.8499999999999</v>
      </c>
    </row>
    <row r="89" spans="1:6" s="214" customFormat="1" x14ac:dyDescent="0.35">
      <c r="A89" s="311" t="s">
        <v>537</v>
      </c>
      <c r="B89" s="312">
        <v>45104</v>
      </c>
      <c r="C89" s="214" t="s">
        <v>538</v>
      </c>
      <c r="D89" s="214" t="s">
        <v>803</v>
      </c>
      <c r="E89" s="310">
        <v>1021.78</v>
      </c>
    </row>
    <row r="90" spans="1:6" s="214" customFormat="1" x14ac:dyDescent="0.35">
      <c r="A90" s="311" t="s">
        <v>539</v>
      </c>
      <c r="B90" s="312">
        <v>44773</v>
      </c>
      <c r="C90" s="214" t="s">
        <v>540</v>
      </c>
      <c r="D90" s="214" t="s">
        <v>804</v>
      </c>
      <c r="E90" s="314">
        <v>-1232.3699999999999</v>
      </c>
      <c r="F90" s="214" t="s">
        <v>805</v>
      </c>
    </row>
    <row r="91" spans="1:6" s="214" customFormat="1" x14ac:dyDescent="0.35">
      <c r="A91" s="311" t="s">
        <v>539</v>
      </c>
      <c r="B91" s="312">
        <v>44773</v>
      </c>
      <c r="C91" s="214" t="s">
        <v>540</v>
      </c>
      <c r="D91" s="214" t="s">
        <v>806</v>
      </c>
      <c r="E91" s="314">
        <v>-422.93</v>
      </c>
      <c r="F91" s="214" t="s">
        <v>807</v>
      </c>
    </row>
    <row r="92" spans="1:6" s="214" customFormat="1" x14ac:dyDescent="0.35">
      <c r="A92" s="311" t="s">
        <v>539</v>
      </c>
      <c r="B92" s="312">
        <v>44773</v>
      </c>
      <c r="C92" s="214" t="s">
        <v>540</v>
      </c>
      <c r="D92" s="214" t="s">
        <v>808</v>
      </c>
      <c r="E92" s="314">
        <v>-307.42</v>
      </c>
      <c r="F92" s="214" t="s">
        <v>809</v>
      </c>
    </row>
    <row r="93" spans="1:6" s="214" customFormat="1" x14ac:dyDescent="0.35">
      <c r="A93" s="311" t="s">
        <v>539</v>
      </c>
      <c r="B93" s="312">
        <v>44773</v>
      </c>
      <c r="C93" s="214" t="s">
        <v>540</v>
      </c>
      <c r="D93" s="214" t="s">
        <v>810</v>
      </c>
      <c r="E93" s="314">
        <v>-187.63</v>
      </c>
      <c r="F93" s="214" t="s">
        <v>811</v>
      </c>
    </row>
    <row r="94" spans="1:6" s="214" customFormat="1" x14ac:dyDescent="0.35">
      <c r="A94" s="311" t="s">
        <v>539</v>
      </c>
      <c r="B94" s="312">
        <v>44773</v>
      </c>
      <c r="C94" s="214" t="s">
        <v>540</v>
      </c>
      <c r="D94" s="214" t="s">
        <v>804</v>
      </c>
      <c r="E94" s="314">
        <v>-146.88</v>
      </c>
      <c r="F94" s="214" t="s">
        <v>805</v>
      </c>
    </row>
    <row r="95" spans="1:6" s="214" customFormat="1" x14ac:dyDescent="0.35">
      <c r="A95" s="311" t="s">
        <v>539</v>
      </c>
      <c r="B95" s="312">
        <v>44773</v>
      </c>
      <c r="C95" s="214" t="s">
        <v>540</v>
      </c>
      <c r="D95" s="214" t="s">
        <v>812</v>
      </c>
      <c r="E95" s="314">
        <v>-54.8</v>
      </c>
      <c r="F95" s="214" t="s">
        <v>813</v>
      </c>
    </row>
    <row r="96" spans="1:6" s="214" customFormat="1" x14ac:dyDescent="0.35">
      <c r="A96" s="311" t="s">
        <v>539</v>
      </c>
      <c r="B96" s="312">
        <v>44804</v>
      </c>
      <c r="C96" s="214" t="s">
        <v>540</v>
      </c>
      <c r="D96" s="214" t="s">
        <v>814</v>
      </c>
      <c r="E96" s="314">
        <v>-5010.99</v>
      </c>
      <c r="F96" s="214" t="s">
        <v>815</v>
      </c>
    </row>
    <row r="97" spans="1:6" s="214" customFormat="1" x14ac:dyDescent="0.35">
      <c r="A97" s="311" t="s">
        <v>539</v>
      </c>
      <c r="B97" s="312">
        <v>44804</v>
      </c>
      <c r="C97" s="214" t="s">
        <v>540</v>
      </c>
      <c r="D97" s="214" t="s">
        <v>816</v>
      </c>
      <c r="E97" s="314">
        <v>-737.11</v>
      </c>
      <c r="F97" s="214" t="s">
        <v>817</v>
      </c>
    </row>
    <row r="98" spans="1:6" s="214" customFormat="1" x14ac:dyDescent="0.35">
      <c r="A98" s="311" t="s">
        <v>539</v>
      </c>
      <c r="B98" s="312">
        <v>44804</v>
      </c>
      <c r="C98" s="214" t="s">
        <v>540</v>
      </c>
      <c r="D98" s="214" t="s">
        <v>818</v>
      </c>
      <c r="E98" s="314">
        <v>-538.6</v>
      </c>
      <c r="F98" s="214" t="s">
        <v>819</v>
      </c>
    </row>
    <row r="99" spans="1:6" s="214" customFormat="1" x14ac:dyDescent="0.35">
      <c r="A99" s="311" t="s">
        <v>539</v>
      </c>
      <c r="B99" s="312">
        <v>44804</v>
      </c>
      <c r="C99" s="214" t="s">
        <v>540</v>
      </c>
      <c r="D99" s="214" t="s">
        <v>820</v>
      </c>
      <c r="E99" s="314">
        <v>-187.15</v>
      </c>
      <c r="F99" s="214" t="s">
        <v>821</v>
      </c>
    </row>
    <row r="100" spans="1:6" s="214" customFormat="1" x14ac:dyDescent="0.35">
      <c r="A100" s="311" t="s">
        <v>539</v>
      </c>
      <c r="B100" s="312">
        <v>44804</v>
      </c>
      <c r="C100" s="214" t="s">
        <v>540</v>
      </c>
      <c r="D100" s="214" t="s">
        <v>822</v>
      </c>
      <c r="E100" s="314">
        <v>-130.18</v>
      </c>
      <c r="F100" s="214" t="s">
        <v>823</v>
      </c>
    </row>
    <row r="101" spans="1:6" s="214" customFormat="1" x14ac:dyDescent="0.35">
      <c r="A101" s="311" t="s">
        <v>539</v>
      </c>
      <c r="B101" s="312">
        <v>44804</v>
      </c>
      <c r="C101" s="214" t="s">
        <v>540</v>
      </c>
      <c r="D101" s="214" t="s">
        <v>824</v>
      </c>
      <c r="E101" s="314">
        <v>-55.42</v>
      </c>
      <c r="F101" s="214" t="s">
        <v>825</v>
      </c>
    </row>
    <row r="102" spans="1:6" s="214" customFormat="1" x14ac:dyDescent="0.35">
      <c r="A102" s="311" t="s">
        <v>539</v>
      </c>
      <c r="B102" s="312">
        <v>44834</v>
      </c>
      <c r="C102" s="214" t="s">
        <v>540</v>
      </c>
      <c r="D102" s="214" t="s">
        <v>826</v>
      </c>
      <c r="E102" s="314">
        <v>-7522.61</v>
      </c>
      <c r="F102" s="214" t="s">
        <v>827</v>
      </c>
    </row>
    <row r="103" spans="1:6" s="214" customFormat="1" x14ac:dyDescent="0.35">
      <c r="A103" s="311" t="s">
        <v>539</v>
      </c>
      <c r="B103" s="312">
        <v>44834</v>
      </c>
      <c r="C103" s="214" t="s">
        <v>540</v>
      </c>
      <c r="D103" s="214" t="s">
        <v>828</v>
      </c>
      <c r="E103" s="314">
        <v>-1106.5999999999999</v>
      </c>
      <c r="F103" s="214" t="s">
        <v>829</v>
      </c>
    </row>
    <row r="104" spans="1:6" s="214" customFormat="1" x14ac:dyDescent="0.35">
      <c r="A104" s="311" t="s">
        <v>539</v>
      </c>
      <c r="B104" s="312">
        <v>44834</v>
      </c>
      <c r="C104" s="214" t="s">
        <v>540</v>
      </c>
      <c r="D104" s="214" t="s">
        <v>830</v>
      </c>
      <c r="E104" s="314">
        <v>-808.54</v>
      </c>
      <c r="F104" s="214" t="s">
        <v>831</v>
      </c>
    </row>
    <row r="105" spans="1:6" s="214" customFormat="1" x14ac:dyDescent="0.35">
      <c r="A105" s="311" t="s">
        <v>539</v>
      </c>
      <c r="B105" s="312">
        <v>44834</v>
      </c>
      <c r="C105" s="214" t="s">
        <v>540</v>
      </c>
      <c r="D105" s="214" t="s">
        <v>832</v>
      </c>
      <c r="E105" s="314">
        <v>-285.2</v>
      </c>
      <c r="F105" s="214" t="s">
        <v>833</v>
      </c>
    </row>
    <row r="106" spans="1:6" s="214" customFormat="1" x14ac:dyDescent="0.35">
      <c r="A106" s="311" t="s">
        <v>539</v>
      </c>
      <c r="B106" s="312">
        <v>44834</v>
      </c>
      <c r="C106" s="214" t="s">
        <v>540</v>
      </c>
      <c r="D106" s="214" t="s">
        <v>834</v>
      </c>
      <c r="E106" s="314">
        <v>-184.12</v>
      </c>
      <c r="F106" s="214" t="s">
        <v>835</v>
      </c>
    </row>
    <row r="107" spans="1:6" s="214" customFormat="1" x14ac:dyDescent="0.35">
      <c r="A107" s="311" t="s">
        <v>539</v>
      </c>
      <c r="B107" s="312">
        <v>44834</v>
      </c>
      <c r="C107" s="214" t="s">
        <v>540</v>
      </c>
      <c r="D107" s="214" t="s">
        <v>836</v>
      </c>
      <c r="E107" s="314">
        <v>-52.61</v>
      </c>
      <c r="F107" s="214" t="s">
        <v>837</v>
      </c>
    </row>
    <row r="108" spans="1:6" s="214" customFormat="1" x14ac:dyDescent="0.35">
      <c r="A108" s="311" t="s">
        <v>539</v>
      </c>
      <c r="B108" s="312">
        <v>44865</v>
      </c>
      <c r="C108" s="214" t="s">
        <v>540</v>
      </c>
      <c r="D108" s="214" t="s">
        <v>838</v>
      </c>
      <c r="E108" s="314">
        <v>-8216.09</v>
      </c>
      <c r="F108" s="214" t="s">
        <v>839</v>
      </c>
    </row>
    <row r="109" spans="1:6" s="214" customFormat="1" x14ac:dyDescent="0.35">
      <c r="A109" s="311" t="s">
        <v>539</v>
      </c>
      <c r="B109" s="312">
        <v>44865</v>
      </c>
      <c r="C109" s="214" t="s">
        <v>540</v>
      </c>
      <c r="D109" s="214" t="s">
        <v>840</v>
      </c>
      <c r="E109" s="314">
        <v>-1208.6300000000001</v>
      </c>
      <c r="F109" s="214" t="s">
        <v>841</v>
      </c>
    </row>
    <row r="110" spans="1:6" s="214" customFormat="1" x14ac:dyDescent="0.35">
      <c r="A110" s="311" t="s">
        <v>539</v>
      </c>
      <c r="B110" s="312">
        <v>44865</v>
      </c>
      <c r="C110" s="214" t="s">
        <v>540</v>
      </c>
      <c r="D110" s="214" t="s">
        <v>842</v>
      </c>
      <c r="E110" s="314">
        <v>-883.1</v>
      </c>
      <c r="F110" s="214" t="s">
        <v>843</v>
      </c>
    </row>
    <row r="111" spans="1:6" s="214" customFormat="1" x14ac:dyDescent="0.35">
      <c r="A111" s="311" t="s">
        <v>539</v>
      </c>
      <c r="B111" s="312">
        <v>44865</v>
      </c>
      <c r="C111" s="214" t="s">
        <v>540</v>
      </c>
      <c r="D111" s="214" t="s">
        <v>844</v>
      </c>
      <c r="E111" s="314">
        <v>-410.62</v>
      </c>
      <c r="F111" s="214" t="s">
        <v>845</v>
      </c>
    </row>
    <row r="112" spans="1:6" s="214" customFormat="1" x14ac:dyDescent="0.35">
      <c r="A112" s="311" t="s">
        <v>539</v>
      </c>
      <c r="B112" s="312">
        <v>44865</v>
      </c>
      <c r="C112" s="214" t="s">
        <v>540</v>
      </c>
      <c r="D112" s="214" t="s">
        <v>846</v>
      </c>
      <c r="E112" s="314">
        <v>-193.65</v>
      </c>
      <c r="F112" s="214" t="s">
        <v>847</v>
      </c>
    </row>
    <row r="113" spans="1:6" s="214" customFormat="1" x14ac:dyDescent="0.35">
      <c r="A113" s="311" t="s">
        <v>539</v>
      </c>
      <c r="B113" s="312">
        <v>44865</v>
      </c>
      <c r="C113" s="214" t="s">
        <v>540</v>
      </c>
      <c r="D113" s="214" t="s">
        <v>848</v>
      </c>
      <c r="E113" s="314">
        <v>-55.28</v>
      </c>
      <c r="F113" s="214" t="s">
        <v>849</v>
      </c>
    </row>
    <row r="114" spans="1:6" s="214" customFormat="1" x14ac:dyDescent="0.35">
      <c r="A114" s="311" t="s">
        <v>539</v>
      </c>
      <c r="B114" s="312">
        <v>44895</v>
      </c>
      <c r="C114" s="214" t="s">
        <v>540</v>
      </c>
      <c r="D114" s="214" t="s">
        <v>850</v>
      </c>
      <c r="E114" s="314">
        <v>-10649.09</v>
      </c>
      <c r="F114" s="214" t="s">
        <v>851</v>
      </c>
    </row>
    <row r="115" spans="1:6" s="214" customFormat="1" x14ac:dyDescent="0.35">
      <c r="A115" s="311" t="s">
        <v>539</v>
      </c>
      <c r="B115" s="312">
        <v>44895</v>
      </c>
      <c r="C115" s="214" t="s">
        <v>540</v>
      </c>
      <c r="D115" s="214" t="s">
        <v>852</v>
      </c>
      <c r="E115" s="314">
        <v>-1566.5</v>
      </c>
      <c r="F115" s="214" t="s">
        <v>853</v>
      </c>
    </row>
    <row r="116" spans="1:6" s="214" customFormat="1" x14ac:dyDescent="0.35">
      <c r="A116" s="311" t="s">
        <v>539</v>
      </c>
      <c r="B116" s="312">
        <v>44895</v>
      </c>
      <c r="C116" s="214" t="s">
        <v>540</v>
      </c>
      <c r="D116" s="214" t="s">
        <v>854</v>
      </c>
      <c r="E116" s="314">
        <v>-1144.6099999999999</v>
      </c>
      <c r="F116" s="214" t="s">
        <v>855</v>
      </c>
    </row>
    <row r="117" spans="1:6" s="214" customFormat="1" x14ac:dyDescent="0.35">
      <c r="A117" s="311" t="s">
        <v>539</v>
      </c>
      <c r="B117" s="312">
        <v>44895</v>
      </c>
      <c r="C117" s="214" t="s">
        <v>540</v>
      </c>
      <c r="D117" s="214" t="s">
        <v>856</v>
      </c>
      <c r="E117" s="314">
        <v>-644.79</v>
      </c>
      <c r="F117" s="214" t="s">
        <v>857</v>
      </c>
    </row>
    <row r="118" spans="1:6" s="214" customFormat="1" x14ac:dyDescent="0.35">
      <c r="A118" s="311" t="s">
        <v>539</v>
      </c>
      <c r="B118" s="312">
        <v>44895</v>
      </c>
      <c r="C118" s="214" t="s">
        <v>540</v>
      </c>
      <c r="D118" s="214" t="s">
        <v>858</v>
      </c>
      <c r="E118" s="314">
        <v>-190.93</v>
      </c>
      <c r="F118" s="214" t="s">
        <v>859</v>
      </c>
    </row>
    <row r="119" spans="1:6" s="214" customFormat="1" x14ac:dyDescent="0.35">
      <c r="A119" s="311" t="s">
        <v>539</v>
      </c>
      <c r="B119" s="312">
        <v>44895</v>
      </c>
      <c r="C119" s="214" t="s">
        <v>540</v>
      </c>
      <c r="D119" s="214" t="s">
        <v>860</v>
      </c>
      <c r="E119" s="314">
        <v>-54.38</v>
      </c>
      <c r="F119" s="214" t="s">
        <v>861</v>
      </c>
    </row>
    <row r="120" spans="1:6" s="214" customFormat="1" x14ac:dyDescent="0.35">
      <c r="A120" s="311" t="s">
        <v>539</v>
      </c>
      <c r="B120" s="312">
        <v>44926</v>
      </c>
      <c r="C120" s="214" t="s">
        <v>540</v>
      </c>
      <c r="D120" s="214" t="s">
        <v>862</v>
      </c>
      <c r="E120" s="314">
        <v>-12981.57</v>
      </c>
      <c r="F120" s="214" t="s">
        <v>863</v>
      </c>
    </row>
    <row r="121" spans="1:6" s="214" customFormat="1" x14ac:dyDescent="0.35">
      <c r="A121" s="311" t="s">
        <v>539</v>
      </c>
      <c r="B121" s="312">
        <v>44926</v>
      </c>
      <c r="C121" s="214" t="s">
        <v>540</v>
      </c>
      <c r="D121" s="214" t="s">
        <v>864</v>
      </c>
      <c r="E121" s="314">
        <v>-1909.61</v>
      </c>
      <c r="F121" s="214" t="s">
        <v>865</v>
      </c>
    </row>
    <row r="122" spans="1:6" s="214" customFormat="1" x14ac:dyDescent="0.35">
      <c r="A122" s="311" t="s">
        <v>539</v>
      </c>
      <c r="B122" s="312">
        <v>44926</v>
      </c>
      <c r="C122" s="214" t="s">
        <v>540</v>
      </c>
      <c r="D122" s="214" t="s">
        <v>866</v>
      </c>
      <c r="E122" s="314">
        <v>-1395.29</v>
      </c>
      <c r="F122" s="214" t="s">
        <v>867</v>
      </c>
    </row>
    <row r="123" spans="1:6" s="214" customFormat="1" x14ac:dyDescent="0.35">
      <c r="A123" s="311" t="s">
        <v>539</v>
      </c>
      <c r="B123" s="312">
        <v>44926</v>
      </c>
      <c r="C123" s="214" t="s">
        <v>540</v>
      </c>
      <c r="D123" s="214" t="s">
        <v>868</v>
      </c>
      <c r="E123" s="314">
        <v>-975.58</v>
      </c>
      <c r="F123" s="214" t="s">
        <v>869</v>
      </c>
    </row>
    <row r="124" spans="1:6" s="214" customFormat="1" x14ac:dyDescent="0.35">
      <c r="A124" s="311" t="s">
        <v>539</v>
      </c>
      <c r="B124" s="312">
        <v>44926</v>
      </c>
      <c r="C124" s="214" t="s">
        <v>540</v>
      </c>
      <c r="D124" s="214" t="s">
        <v>870</v>
      </c>
      <c r="E124" s="314">
        <v>-201.08</v>
      </c>
      <c r="F124" s="214" t="s">
        <v>871</v>
      </c>
    </row>
    <row r="125" spans="1:6" s="214" customFormat="1" x14ac:dyDescent="0.35">
      <c r="A125" s="311" t="s">
        <v>539</v>
      </c>
      <c r="B125" s="312">
        <v>44926</v>
      </c>
      <c r="C125" s="214" t="s">
        <v>540</v>
      </c>
      <c r="D125" s="214" t="s">
        <v>872</v>
      </c>
      <c r="E125" s="314">
        <v>-56.56</v>
      </c>
      <c r="F125" s="214" t="s">
        <v>873</v>
      </c>
    </row>
    <row r="126" spans="1:6" s="214" customFormat="1" x14ac:dyDescent="0.35">
      <c r="A126" s="311" t="s">
        <v>539</v>
      </c>
      <c r="B126" s="312">
        <v>44957</v>
      </c>
      <c r="C126" s="214" t="s">
        <v>540</v>
      </c>
      <c r="D126" s="214" t="s">
        <v>874</v>
      </c>
      <c r="E126" s="310">
        <v>-14811.62</v>
      </c>
      <c r="F126" s="214" t="s">
        <v>875</v>
      </c>
    </row>
    <row r="127" spans="1:6" s="214" customFormat="1" x14ac:dyDescent="0.35">
      <c r="A127" s="311" t="s">
        <v>539</v>
      </c>
      <c r="B127" s="312">
        <v>44957</v>
      </c>
      <c r="C127" s="214" t="s">
        <v>540</v>
      </c>
      <c r="D127" s="214" t="s">
        <v>876</v>
      </c>
      <c r="E127" s="310">
        <v>-1593.03</v>
      </c>
      <c r="F127" s="214" t="s">
        <v>877</v>
      </c>
    </row>
    <row r="128" spans="1:6" s="214" customFormat="1" x14ac:dyDescent="0.35">
      <c r="A128" s="311" t="s">
        <v>539</v>
      </c>
      <c r="B128" s="312">
        <v>44957</v>
      </c>
      <c r="C128" s="214" t="s">
        <v>540</v>
      </c>
      <c r="D128" s="214" t="s">
        <v>878</v>
      </c>
      <c r="E128" s="310">
        <v>-1294.9100000000001</v>
      </c>
      <c r="F128" s="214" t="s">
        <v>879</v>
      </c>
    </row>
    <row r="129" spans="1:6" s="214" customFormat="1" x14ac:dyDescent="0.35">
      <c r="A129" s="311" t="s">
        <v>539</v>
      </c>
      <c r="B129" s="312">
        <v>44957</v>
      </c>
      <c r="C129" s="214" t="s">
        <v>540</v>
      </c>
      <c r="D129" s="214" t="s">
        <v>880</v>
      </c>
      <c r="E129" s="310">
        <v>-2180.23</v>
      </c>
      <c r="F129" s="214" t="s">
        <v>881</v>
      </c>
    </row>
    <row r="130" spans="1:6" s="214" customFormat="1" x14ac:dyDescent="0.35">
      <c r="A130" s="311" t="s">
        <v>539</v>
      </c>
      <c r="B130" s="312">
        <v>44957</v>
      </c>
      <c r="C130" s="214" t="s">
        <v>540</v>
      </c>
      <c r="D130" s="214" t="s">
        <v>882</v>
      </c>
      <c r="E130" s="310">
        <v>-204.57</v>
      </c>
      <c r="F130" s="214" t="s">
        <v>883</v>
      </c>
    </row>
    <row r="131" spans="1:6" s="214" customFormat="1" x14ac:dyDescent="0.35">
      <c r="A131" s="311" t="s">
        <v>539</v>
      </c>
      <c r="B131" s="312">
        <v>44957</v>
      </c>
      <c r="C131" s="214" t="s">
        <v>540</v>
      </c>
      <c r="D131" s="214" t="s">
        <v>884</v>
      </c>
      <c r="E131" s="310">
        <v>-167.98</v>
      </c>
      <c r="F131" s="214" t="s">
        <v>885</v>
      </c>
    </row>
    <row r="132" spans="1:6" s="214" customFormat="1" x14ac:dyDescent="0.35">
      <c r="A132" s="311" t="s">
        <v>539</v>
      </c>
      <c r="B132" s="312">
        <v>44985</v>
      </c>
      <c r="C132" s="214" t="s">
        <v>540</v>
      </c>
      <c r="D132" s="214" t="s">
        <v>886</v>
      </c>
      <c r="E132" s="310">
        <v>-15397.33</v>
      </c>
      <c r="F132" s="214" t="s">
        <v>887</v>
      </c>
    </row>
    <row r="133" spans="1:6" s="214" customFormat="1" x14ac:dyDescent="0.35">
      <c r="A133" s="311" t="s">
        <v>539</v>
      </c>
      <c r="B133" s="312">
        <v>44985</v>
      </c>
      <c r="C133" s="214" t="s">
        <v>540</v>
      </c>
      <c r="D133" s="214" t="s">
        <v>888</v>
      </c>
      <c r="E133" s="310">
        <v>-1699.43</v>
      </c>
      <c r="F133" s="214" t="s">
        <v>889</v>
      </c>
    </row>
    <row r="134" spans="1:6" s="214" customFormat="1" x14ac:dyDescent="0.35">
      <c r="A134" s="311" t="s">
        <v>539</v>
      </c>
      <c r="B134" s="312">
        <v>44985</v>
      </c>
      <c r="C134" s="214" t="s">
        <v>540</v>
      </c>
      <c r="D134" s="214" t="s">
        <v>890</v>
      </c>
      <c r="E134" s="310">
        <v>-492.99</v>
      </c>
      <c r="F134" s="214" t="s">
        <v>891</v>
      </c>
    </row>
    <row r="135" spans="1:6" s="214" customFormat="1" x14ac:dyDescent="0.35">
      <c r="A135" s="311" t="s">
        <v>539</v>
      </c>
      <c r="B135" s="312">
        <v>44985</v>
      </c>
      <c r="C135" s="214" t="s">
        <v>540</v>
      </c>
      <c r="D135" s="214" t="s">
        <v>892</v>
      </c>
      <c r="E135" s="310">
        <v>-2325.85</v>
      </c>
      <c r="F135" s="214" t="s">
        <v>893</v>
      </c>
    </row>
    <row r="136" spans="1:6" s="214" customFormat="1" x14ac:dyDescent="0.35">
      <c r="A136" s="311" t="s">
        <v>539</v>
      </c>
      <c r="B136" s="312">
        <v>44985</v>
      </c>
      <c r="C136" s="214" t="s">
        <v>540</v>
      </c>
      <c r="D136" s="214" t="s">
        <v>894</v>
      </c>
      <c r="E136" s="310">
        <v>-186.77</v>
      </c>
      <c r="F136" s="214" t="s">
        <v>895</v>
      </c>
    </row>
    <row r="137" spans="1:6" s="214" customFormat="1" x14ac:dyDescent="0.35">
      <c r="A137" s="311" t="s">
        <v>539</v>
      </c>
      <c r="B137" s="312">
        <v>44985</v>
      </c>
      <c r="C137" s="214" t="s">
        <v>540</v>
      </c>
      <c r="D137" s="214" t="s">
        <v>896</v>
      </c>
      <c r="E137" s="310">
        <v>-463.6</v>
      </c>
      <c r="F137" s="214" t="s">
        <v>897</v>
      </c>
    </row>
    <row r="138" spans="1:6" s="214" customFormat="1" x14ac:dyDescent="0.35">
      <c r="A138" s="311" t="s">
        <v>539</v>
      </c>
      <c r="B138" s="312">
        <v>45016</v>
      </c>
      <c r="C138" s="214" t="s">
        <v>540</v>
      </c>
      <c r="D138" s="214" t="s">
        <v>898</v>
      </c>
      <c r="E138" s="310">
        <v>-13038.38</v>
      </c>
      <c r="F138" s="214" t="s">
        <v>899</v>
      </c>
    </row>
    <row r="139" spans="1:6" s="214" customFormat="1" x14ac:dyDescent="0.35">
      <c r="A139" s="311" t="s">
        <v>539</v>
      </c>
      <c r="B139" s="312">
        <v>45016</v>
      </c>
      <c r="C139" s="214" t="s">
        <v>540</v>
      </c>
      <c r="D139" s="214" t="s">
        <v>900</v>
      </c>
      <c r="E139" s="310">
        <v>-1635.19</v>
      </c>
      <c r="F139" s="214" t="s">
        <v>901</v>
      </c>
    </row>
    <row r="140" spans="1:6" s="214" customFormat="1" x14ac:dyDescent="0.35">
      <c r="A140" s="311" t="s">
        <v>539</v>
      </c>
      <c r="B140" s="312">
        <v>45016</v>
      </c>
      <c r="C140" s="214" t="s">
        <v>540</v>
      </c>
      <c r="D140" s="214" t="s">
        <v>902</v>
      </c>
      <c r="E140" s="310">
        <v>-580</v>
      </c>
      <c r="F140" s="214" t="s">
        <v>903</v>
      </c>
    </row>
    <row r="141" spans="1:6" s="214" customFormat="1" x14ac:dyDescent="0.35">
      <c r="A141" s="311" t="s">
        <v>539</v>
      </c>
      <c r="B141" s="312">
        <v>45016</v>
      </c>
      <c r="C141" s="214" t="s">
        <v>540</v>
      </c>
      <c r="D141" s="214" t="s">
        <v>904</v>
      </c>
      <c r="E141" s="310">
        <v>-2237.9299999999998</v>
      </c>
      <c r="F141" s="214" t="s">
        <v>905</v>
      </c>
    </row>
    <row r="142" spans="1:6" s="214" customFormat="1" x14ac:dyDescent="0.35">
      <c r="A142" s="311" t="s">
        <v>539</v>
      </c>
      <c r="B142" s="312">
        <v>45016</v>
      </c>
      <c r="C142" s="214" t="s">
        <v>540</v>
      </c>
      <c r="D142" s="214" t="s">
        <v>906</v>
      </c>
      <c r="E142" s="310">
        <v>-209.01</v>
      </c>
      <c r="F142" s="214" t="s">
        <v>907</v>
      </c>
    </row>
    <row r="143" spans="1:6" s="214" customFormat="1" x14ac:dyDescent="0.35">
      <c r="A143" s="311" t="s">
        <v>539</v>
      </c>
      <c r="B143" s="312">
        <v>45016</v>
      </c>
      <c r="C143" s="214" t="s">
        <v>540</v>
      </c>
      <c r="D143" s="214" t="s">
        <v>908</v>
      </c>
      <c r="E143" s="310">
        <v>-514.14</v>
      </c>
      <c r="F143" s="214" t="s">
        <v>909</v>
      </c>
    </row>
    <row r="144" spans="1:6" s="214" customFormat="1" x14ac:dyDescent="0.35">
      <c r="A144" s="311" t="s">
        <v>539</v>
      </c>
      <c r="B144" s="312">
        <v>45046</v>
      </c>
      <c r="C144" s="214" t="s">
        <v>540</v>
      </c>
      <c r="D144" s="214" t="s">
        <v>910</v>
      </c>
      <c r="E144" s="310">
        <v>-13509.53</v>
      </c>
      <c r="F144" s="214" t="s">
        <v>911</v>
      </c>
    </row>
    <row r="145" spans="1:6" s="214" customFormat="1" x14ac:dyDescent="0.35">
      <c r="A145" s="311" t="s">
        <v>539</v>
      </c>
      <c r="B145" s="312">
        <v>45046</v>
      </c>
      <c r="C145" s="214" t="s">
        <v>540</v>
      </c>
      <c r="D145" s="214" t="s">
        <v>912</v>
      </c>
      <c r="E145" s="310">
        <v>-1850.65</v>
      </c>
      <c r="F145" s="214" t="s">
        <v>913</v>
      </c>
    </row>
    <row r="146" spans="1:6" s="214" customFormat="1" x14ac:dyDescent="0.35">
      <c r="A146" s="311" t="s">
        <v>539</v>
      </c>
      <c r="B146" s="312">
        <v>45046</v>
      </c>
      <c r="C146" s="214" t="s">
        <v>540</v>
      </c>
      <c r="D146" s="214" t="s">
        <v>914</v>
      </c>
      <c r="E146" s="310">
        <v>-862.05</v>
      </c>
      <c r="F146" s="214" t="s">
        <v>915</v>
      </c>
    </row>
    <row r="147" spans="1:6" s="214" customFormat="1" x14ac:dyDescent="0.35">
      <c r="A147" s="311" t="s">
        <v>539</v>
      </c>
      <c r="B147" s="312">
        <v>45046</v>
      </c>
      <c r="C147" s="214" t="s">
        <v>540</v>
      </c>
      <c r="D147" s="214" t="s">
        <v>916</v>
      </c>
      <c r="E147" s="310">
        <v>-2532.8000000000002</v>
      </c>
      <c r="F147" s="214" t="s">
        <v>917</v>
      </c>
    </row>
    <row r="148" spans="1:6" s="214" customFormat="1" x14ac:dyDescent="0.35">
      <c r="A148" s="311" t="s">
        <v>539</v>
      </c>
      <c r="B148" s="312">
        <v>45046</v>
      </c>
      <c r="C148" s="214" t="s">
        <v>540</v>
      </c>
      <c r="D148" s="214" t="s">
        <v>918</v>
      </c>
      <c r="E148" s="310">
        <v>-204.54</v>
      </c>
      <c r="F148" s="214" t="s">
        <v>919</v>
      </c>
    </row>
    <row r="149" spans="1:6" s="214" customFormat="1" x14ac:dyDescent="0.35">
      <c r="A149" s="311" t="s">
        <v>539</v>
      </c>
      <c r="B149" s="312">
        <v>45046</v>
      </c>
      <c r="C149" s="214" t="s">
        <v>540</v>
      </c>
      <c r="D149" s="214" t="s">
        <v>920</v>
      </c>
      <c r="E149" s="310">
        <v>-500.32</v>
      </c>
      <c r="F149" s="214" t="s">
        <v>921</v>
      </c>
    </row>
    <row r="150" spans="1:6" s="214" customFormat="1" x14ac:dyDescent="0.35">
      <c r="A150" s="311" t="s">
        <v>539</v>
      </c>
      <c r="B150" s="312">
        <v>45077</v>
      </c>
      <c r="C150" s="214" t="s">
        <v>540</v>
      </c>
      <c r="D150" s="214" t="s">
        <v>922</v>
      </c>
      <c r="E150" s="310">
        <v>-13608.55</v>
      </c>
      <c r="F150" s="214" t="s">
        <v>923</v>
      </c>
    </row>
    <row r="151" spans="1:6" s="214" customFormat="1" x14ac:dyDescent="0.35">
      <c r="A151" s="311" t="s">
        <v>539</v>
      </c>
      <c r="B151" s="312">
        <v>45077</v>
      </c>
      <c r="C151" s="214" t="s">
        <v>540</v>
      </c>
      <c r="D151" s="214" t="s">
        <v>924</v>
      </c>
      <c r="E151" s="310">
        <v>-1069.4100000000001</v>
      </c>
      <c r="F151" s="214" t="s">
        <v>925</v>
      </c>
    </row>
    <row r="152" spans="1:6" s="214" customFormat="1" x14ac:dyDescent="0.35">
      <c r="A152" s="311" t="s">
        <v>539</v>
      </c>
      <c r="B152" s="312">
        <v>45077</v>
      </c>
      <c r="C152" s="214" t="s">
        <v>540</v>
      </c>
      <c r="D152" s="214" t="s">
        <v>926</v>
      </c>
      <c r="E152" s="310">
        <v>-2568.7800000000002</v>
      </c>
      <c r="F152" s="214" t="s">
        <v>927</v>
      </c>
    </row>
    <row r="153" spans="1:6" s="214" customFormat="1" x14ac:dyDescent="0.35">
      <c r="A153" s="311" t="s">
        <v>539</v>
      </c>
      <c r="B153" s="312">
        <v>45077</v>
      </c>
      <c r="C153" s="214" t="s">
        <v>540</v>
      </c>
      <c r="D153" s="214" t="s">
        <v>928</v>
      </c>
      <c r="E153" s="310">
        <v>-210.66</v>
      </c>
      <c r="F153" s="214" t="s">
        <v>929</v>
      </c>
    </row>
    <row r="154" spans="1:6" s="214" customFormat="1" x14ac:dyDescent="0.35">
      <c r="A154" s="311" t="s">
        <v>539</v>
      </c>
      <c r="B154" s="312">
        <v>45077</v>
      </c>
      <c r="C154" s="214" t="s">
        <v>540</v>
      </c>
      <c r="D154" s="214" t="s">
        <v>930</v>
      </c>
      <c r="E154" s="310">
        <v>-526.41999999999996</v>
      </c>
      <c r="F154" s="214" t="s">
        <v>931</v>
      </c>
    </row>
    <row r="155" spans="1:6" s="214" customFormat="1" x14ac:dyDescent="0.35">
      <c r="A155" s="311" t="s">
        <v>539</v>
      </c>
      <c r="B155" s="312">
        <v>45107</v>
      </c>
      <c r="C155" s="214" t="s">
        <v>540</v>
      </c>
      <c r="D155" s="214" t="s">
        <v>932</v>
      </c>
      <c r="E155" s="310">
        <v>-14841.31</v>
      </c>
      <c r="F155" s="214" t="s">
        <v>933</v>
      </c>
    </row>
    <row r="156" spans="1:6" s="214" customFormat="1" x14ac:dyDescent="0.35">
      <c r="A156" s="311" t="s">
        <v>539</v>
      </c>
      <c r="B156" s="312">
        <v>45107</v>
      </c>
      <c r="C156" s="214" t="s">
        <v>540</v>
      </c>
      <c r="D156" s="214" t="s">
        <v>934</v>
      </c>
      <c r="E156" s="310">
        <v>-2046.96</v>
      </c>
      <c r="F156" s="214" t="s">
        <v>935</v>
      </c>
    </row>
    <row r="157" spans="1:6" s="214" customFormat="1" x14ac:dyDescent="0.35">
      <c r="A157" s="311" t="s">
        <v>539</v>
      </c>
      <c r="B157" s="312">
        <v>45107</v>
      </c>
      <c r="C157" s="214" t="s">
        <v>540</v>
      </c>
      <c r="D157" s="214" t="s">
        <v>936</v>
      </c>
      <c r="E157" s="310">
        <v>-1356.97</v>
      </c>
      <c r="F157" s="214" t="s">
        <v>937</v>
      </c>
    </row>
    <row r="158" spans="1:6" s="214" customFormat="1" x14ac:dyDescent="0.35">
      <c r="A158" s="311" t="s">
        <v>539</v>
      </c>
      <c r="B158" s="312">
        <v>45107</v>
      </c>
      <c r="C158" s="214" t="s">
        <v>540</v>
      </c>
      <c r="D158" s="214" t="s">
        <v>938</v>
      </c>
      <c r="E158" s="310">
        <v>-2801.48</v>
      </c>
      <c r="F158" s="214" t="s">
        <v>939</v>
      </c>
    </row>
    <row r="159" spans="1:6" s="214" customFormat="1" x14ac:dyDescent="0.35">
      <c r="A159" s="311" t="s">
        <v>539</v>
      </c>
      <c r="B159" s="312">
        <v>45107</v>
      </c>
      <c r="C159" s="214" t="s">
        <v>540</v>
      </c>
      <c r="D159" s="214" t="s">
        <v>940</v>
      </c>
      <c r="E159" s="310">
        <v>-198.14</v>
      </c>
      <c r="F159" s="214" t="s">
        <v>941</v>
      </c>
    </row>
    <row r="160" spans="1:6" s="214" customFormat="1" x14ac:dyDescent="0.35">
      <c r="A160" s="311" t="s">
        <v>539</v>
      </c>
      <c r="B160" s="312">
        <v>45107</v>
      </c>
      <c r="C160" s="214" t="s">
        <v>540</v>
      </c>
      <c r="D160" s="214" t="s">
        <v>942</v>
      </c>
      <c r="E160" s="310">
        <v>-522.65</v>
      </c>
      <c r="F160" s="214" t="s">
        <v>943</v>
      </c>
    </row>
    <row r="161" spans="1:6" s="214" customFormat="1" x14ac:dyDescent="0.35">
      <c r="A161" s="311" t="s">
        <v>541</v>
      </c>
      <c r="B161" s="312">
        <v>44773</v>
      </c>
      <c r="C161" s="214" t="s">
        <v>542</v>
      </c>
      <c r="D161" s="214" t="s">
        <v>944</v>
      </c>
      <c r="E161" s="314">
        <v>4045.75</v>
      </c>
      <c r="F161" s="214" t="s">
        <v>945</v>
      </c>
    </row>
    <row r="162" spans="1:6" s="214" customFormat="1" x14ac:dyDescent="0.35">
      <c r="A162" s="311" t="s">
        <v>541</v>
      </c>
      <c r="B162" s="312">
        <v>44773</v>
      </c>
      <c r="C162" s="214" t="s">
        <v>542</v>
      </c>
      <c r="D162" s="214" t="s">
        <v>946</v>
      </c>
      <c r="E162" s="314">
        <v>4093.3</v>
      </c>
      <c r="F162" s="214" t="s">
        <v>947</v>
      </c>
    </row>
    <row r="163" spans="1:6" s="214" customFormat="1" x14ac:dyDescent="0.35">
      <c r="A163" s="311" t="s">
        <v>541</v>
      </c>
      <c r="B163" s="312">
        <v>44773</v>
      </c>
      <c r="C163" s="214" t="s">
        <v>542</v>
      </c>
      <c r="D163" s="214" t="s">
        <v>948</v>
      </c>
      <c r="E163" s="314">
        <v>14590.4</v>
      </c>
      <c r="F163" s="214" t="s">
        <v>949</v>
      </c>
    </row>
    <row r="164" spans="1:6" s="214" customFormat="1" x14ac:dyDescent="0.35">
      <c r="A164" s="311" t="s">
        <v>541</v>
      </c>
      <c r="B164" s="312">
        <v>44804</v>
      </c>
      <c r="C164" s="214" t="s">
        <v>542</v>
      </c>
      <c r="D164" s="214" t="s">
        <v>950</v>
      </c>
      <c r="E164" s="314">
        <v>4045.75</v>
      </c>
      <c r="F164" s="214" t="s">
        <v>951</v>
      </c>
    </row>
    <row r="165" spans="1:6" s="214" customFormat="1" x14ac:dyDescent="0.35">
      <c r="A165" s="311" t="s">
        <v>541</v>
      </c>
      <c r="B165" s="312">
        <v>44804</v>
      </c>
      <c r="C165" s="214" t="s">
        <v>542</v>
      </c>
      <c r="D165" s="214" t="s">
        <v>952</v>
      </c>
      <c r="E165" s="314">
        <v>4222.72</v>
      </c>
      <c r="F165" s="214" t="s">
        <v>953</v>
      </c>
    </row>
    <row r="166" spans="1:6" s="214" customFormat="1" x14ac:dyDescent="0.35">
      <c r="A166" s="311" t="s">
        <v>541</v>
      </c>
      <c r="B166" s="312">
        <v>44804</v>
      </c>
      <c r="C166" s="214" t="s">
        <v>542</v>
      </c>
      <c r="D166" s="214" t="s">
        <v>954</v>
      </c>
      <c r="E166" s="314">
        <v>14590.4</v>
      </c>
      <c r="F166" s="214" t="s">
        <v>955</v>
      </c>
    </row>
    <row r="167" spans="1:6" s="214" customFormat="1" x14ac:dyDescent="0.35">
      <c r="A167" s="311" t="s">
        <v>541</v>
      </c>
      <c r="B167" s="312">
        <v>44834</v>
      </c>
      <c r="C167" s="214" t="s">
        <v>542</v>
      </c>
      <c r="D167" s="214" t="s">
        <v>956</v>
      </c>
      <c r="E167" s="314">
        <v>4045.75</v>
      </c>
      <c r="F167" s="214" t="s">
        <v>957</v>
      </c>
    </row>
    <row r="168" spans="1:6" s="214" customFormat="1" x14ac:dyDescent="0.35">
      <c r="A168" s="311" t="s">
        <v>541</v>
      </c>
      <c r="B168" s="312">
        <v>44834</v>
      </c>
      <c r="C168" s="214" t="s">
        <v>542</v>
      </c>
      <c r="D168" s="214" t="s">
        <v>958</v>
      </c>
      <c r="E168" s="314">
        <v>4216.0600000000004</v>
      </c>
      <c r="F168" s="214" t="s">
        <v>959</v>
      </c>
    </row>
    <row r="169" spans="1:6" s="214" customFormat="1" x14ac:dyDescent="0.35">
      <c r="A169" s="311" t="s">
        <v>541</v>
      </c>
      <c r="B169" s="312">
        <v>44834</v>
      </c>
      <c r="C169" s="214" t="s">
        <v>542</v>
      </c>
      <c r="D169" s="214" t="s">
        <v>960</v>
      </c>
      <c r="E169" s="314">
        <v>14590.4</v>
      </c>
      <c r="F169" s="214" t="s">
        <v>961</v>
      </c>
    </row>
    <row r="170" spans="1:6" s="214" customFormat="1" x14ac:dyDescent="0.35">
      <c r="A170" s="311" t="s">
        <v>541</v>
      </c>
      <c r="B170" s="312">
        <v>44865</v>
      </c>
      <c r="C170" s="214" t="s">
        <v>542</v>
      </c>
      <c r="D170" s="214" t="s">
        <v>962</v>
      </c>
      <c r="E170" s="314">
        <v>4045.75</v>
      </c>
      <c r="F170" s="214" t="s">
        <v>963</v>
      </c>
    </row>
    <row r="171" spans="1:6" s="214" customFormat="1" x14ac:dyDescent="0.35">
      <c r="A171" s="311" t="s">
        <v>541</v>
      </c>
      <c r="B171" s="312">
        <v>44865</v>
      </c>
      <c r="C171" s="214" t="s">
        <v>542</v>
      </c>
      <c r="D171" s="214" t="s">
        <v>964</v>
      </c>
      <c r="E171" s="314">
        <v>4073.6</v>
      </c>
      <c r="F171" s="214" t="s">
        <v>965</v>
      </c>
    </row>
    <row r="172" spans="1:6" s="214" customFormat="1" x14ac:dyDescent="0.35">
      <c r="A172" s="311" t="s">
        <v>541</v>
      </c>
      <c r="B172" s="312">
        <v>44865</v>
      </c>
      <c r="C172" s="214" t="s">
        <v>542</v>
      </c>
      <c r="D172" s="214" t="s">
        <v>966</v>
      </c>
      <c r="E172" s="314">
        <v>14590.4</v>
      </c>
      <c r="F172" s="214" t="s">
        <v>967</v>
      </c>
    </row>
    <row r="173" spans="1:6" s="214" customFormat="1" x14ac:dyDescent="0.35">
      <c r="A173" s="311" t="s">
        <v>541</v>
      </c>
      <c r="B173" s="312">
        <v>44895</v>
      </c>
      <c r="C173" s="214" t="s">
        <v>542</v>
      </c>
      <c r="D173" s="214" t="s">
        <v>968</v>
      </c>
      <c r="E173" s="314">
        <v>4045.75</v>
      </c>
      <c r="F173" s="214" t="s">
        <v>969</v>
      </c>
    </row>
    <row r="174" spans="1:6" s="214" customFormat="1" x14ac:dyDescent="0.35">
      <c r="A174" s="311" t="s">
        <v>541</v>
      </c>
      <c r="B174" s="312">
        <v>44895</v>
      </c>
      <c r="C174" s="214" t="s">
        <v>542</v>
      </c>
      <c r="D174" s="214" t="s">
        <v>970</v>
      </c>
      <c r="E174" s="314">
        <v>4202.3</v>
      </c>
      <c r="F174" s="214" t="s">
        <v>971</v>
      </c>
    </row>
    <row r="175" spans="1:6" s="214" customFormat="1" x14ac:dyDescent="0.35">
      <c r="A175" s="311" t="s">
        <v>541</v>
      </c>
      <c r="B175" s="312">
        <v>44895</v>
      </c>
      <c r="C175" s="214" t="s">
        <v>542</v>
      </c>
      <c r="D175" s="214" t="s">
        <v>972</v>
      </c>
      <c r="E175" s="314">
        <v>14590.4</v>
      </c>
      <c r="F175" s="214" t="s">
        <v>973</v>
      </c>
    </row>
    <row r="176" spans="1:6" s="214" customFormat="1" x14ac:dyDescent="0.35">
      <c r="A176" s="311" t="s">
        <v>541</v>
      </c>
      <c r="B176" s="312">
        <v>44926</v>
      </c>
      <c r="C176" s="214" t="s">
        <v>542</v>
      </c>
      <c r="D176" s="214" t="s">
        <v>974</v>
      </c>
      <c r="E176" s="314">
        <v>0.01</v>
      </c>
      <c r="F176" s="214" t="s">
        <v>975</v>
      </c>
    </row>
    <row r="177" spans="1:6" s="214" customFormat="1" x14ac:dyDescent="0.35">
      <c r="A177" s="311" t="s">
        <v>541</v>
      </c>
      <c r="B177" s="312">
        <v>44926</v>
      </c>
      <c r="C177" s="214" t="s">
        <v>542</v>
      </c>
      <c r="D177" s="214" t="s">
        <v>976</v>
      </c>
      <c r="E177" s="314">
        <v>810.66</v>
      </c>
      <c r="F177" s="214" t="s">
        <v>977</v>
      </c>
    </row>
    <row r="178" spans="1:6" s="214" customFormat="1" x14ac:dyDescent="0.35">
      <c r="A178" s="311" t="s">
        <v>541</v>
      </c>
      <c r="B178" s="312">
        <v>44926</v>
      </c>
      <c r="C178" s="214" t="s">
        <v>542</v>
      </c>
      <c r="D178" s="214" t="s">
        <v>978</v>
      </c>
      <c r="E178" s="314">
        <v>4045.75</v>
      </c>
      <c r="F178" s="214" t="s">
        <v>979</v>
      </c>
    </row>
    <row r="179" spans="1:6" s="214" customFormat="1" x14ac:dyDescent="0.35">
      <c r="A179" s="311" t="s">
        <v>541</v>
      </c>
      <c r="B179" s="312">
        <v>44926</v>
      </c>
      <c r="C179" s="214" t="s">
        <v>542</v>
      </c>
      <c r="D179" s="214" t="s">
        <v>980</v>
      </c>
      <c r="E179" s="314">
        <v>4060.24</v>
      </c>
      <c r="F179" s="214" t="s">
        <v>981</v>
      </c>
    </row>
    <row r="180" spans="1:6" s="214" customFormat="1" x14ac:dyDescent="0.35">
      <c r="A180" s="311" t="s">
        <v>541</v>
      </c>
      <c r="B180" s="312">
        <v>44926</v>
      </c>
      <c r="C180" s="214" t="s">
        <v>542</v>
      </c>
      <c r="D180" s="214" t="s">
        <v>982</v>
      </c>
      <c r="E180" s="314">
        <v>14590.4</v>
      </c>
      <c r="F180" s="214" t="s">
        <v>983</v>
      </c>
    </row>
    <row r="181" spans="1:6" s="214" customFormat="1" x14ac:dyDescent="0.35">
      <c r="A181" s="311" t="s">
        <v>541</v>
      </c>
      <c r="B181" s="312">
        <v>44927</v>
      </c>
      <c r="C181" s="214" t="s">
        <v>542</v>
      </c>
      <c r="D181" s="214" t="s">
        <v>984</v>
      </c>
      <c r="E181" s="310">
        <v>-810.66</v>
      </c>
      <c r="F181" s="214" t="s">
        <v>985</v>
      </c>
    </row>
    <row r="182" spans="1:6" s="214" customFormat="1" x14ac:dyDescent="0.35">
      <c r="A182" s="311" t="s">
        <v>541</v>
      </c>
      <c r="B182" s="312">
        <v>44957</v>
      </c>
      <c r="C182" s="214" t="s">
        <v>542</v>
      </c>
      <c r="D182" s="214" t="s">
        <v>986</v>
      </c>
      <c r="E182" s="310">
        <v>13698.89</v>
      </c>
      <c r="F182" s="214" t="s">
        <v>987</v>
      </c>
    </row>
    <row r="183" spans="1:6" s="214" customFormat="1" x14ac:dyDescent="0.35">
      <c r="A183" s="311" t="s">
        <v>541</v>
      </c>
      <c r="B183" s="312">
        <v>44957</v>
      </c>
      <c r="C183" s="214" t="s">
        <v>542</v>
      </c>
      <c r="D183" s="214" t="s">
        <v>988</v>
      </c>
      <c r="E183" s="310">
        <v>4188.46</v>
      </c>
      <c r="F183" s="214" t="s">
        <v>989</v>
      </c>
    </row>
    <row r="184" spans="1:6" s="214" customFormat="1" x14ac:dyDescent="0.35">
      <c r="A184" s="311" t="s">
        <v>541</v>
      </c>
      <c r="B184" s="312">
        <v>44957</v>
      </c>
      <c r="C184" s="214" t="s">
        <v>542</v>
      </c>
      <c r="D184" s="214" t="s">
        <v>990</v>
      </c>
      <c r="E184" s="310">
        <v>4045.75</v>
      </c>
      <c r="F184" s="214" t="s">
        <v>991</v>
      </c>
    </row>
    <row r="185" spans="1:6" s="214" customFormat="1" x14ac:dyDescent="0.35">
      <c r="A185" s="311" t="s">
        <v>541</v>
      </c>
      <c r="B185" s="312">
        <v>44957</v>
      </c>
      <c r="C185" s="214" t="s">
        <v>542</v>
      </c>
      <c r="D185" s="214" t="s">
        <v>992</v>
      </c>
      <c r="E185" s="310">
        <v>956.88</v>
      </c>
      <c r="F185" s="214" t="s">
        <v>993</v>
      </c>
    </row>
    <row r="186" spans="1:6" s="214" customFormat="1" x14ac:dyDescent="0.35">
      <c r="A186" s="311" t="s">
        <v>541</v>
      </c>
      <c r="B186" s="312">
        <v>44985</v>
      </c>
      <c r="C186" s="214" t="s">
        <v>542</v>
      </c>
      <c r="D186" s="214" t="s">
        <v>994</v>
      </c>
      <c r="E186" s="310">
        <v>13698.89</v>
      </c>
      <c r="F186" s="214" t="s">
        <v>995</v>
      </c>
    </row>
    <row r="187" spans="1:6" s="214" customFormat="1" x14ac:dyDescent="0.35">
      <c r="A187" s="311" t="s">
        <v>541</v>
      </c>
      <c r="B187" s="312">
        <v>44985</v>
      </c>
      <c r="C187" s="214" t="s">
        <v>542</v>
      </c>
      <c r="D187" s="214" t="s">
        <v>996</v>
      </c>
      <c r="E187" s="310">
        <v>4181.71</v>
      </c>
      <c r="F187" s="214" t="s">
        <v>997</v>
      </c>
    </row>
    <row r="188" spans="1:6" s="214" customFormat="1" x14ac:dyDescent="0.35">
      <c r="A188" s="311" t="s">
        <v>541</v>
      </c>
      <c r="B188" s="312">
        <v>44985</v>
      </c>
      <c r="C188" s="214" t="s">
        <v>542</v>
      </c>
      <c r="D188" s="214" t="s">
        <v>998</v>
      </c>
      <c r="E188" s="310">
        <v>4045.75</v>
      </c>
      <c r="F188" s="214" t="s">
        <v>999</v>
      </c>
    </row>
    <row r="189" spans="1:6" s="214" customFormat="1" x14ac:dyDescent="0.35">
      <c r="A189" s="311" t="s">
        <v>541</v>
      </c>
      <c r="B189" s="312">
        <v>44985</v>
      </c>
      <c r="C189" s="214" t="s">
        <v>542</v>
      </c>
      <c r="D189" s="214" t="s">
        <v>1000</v>
      </c>
      <c r="E189" s="310">
        <v>956.88</v>
      </c>
      <c r="F189" s="214" t="s">
        <v>1001</v>
      </c>
    </row>
    <row r="190" spans="1:6" s="214" customFormat="1" x14ac:dyDescent="0.35">
      <c r="A190" s="311" t="s">
        <v>541</v>
      </c>
      <c r="B190" s="312">
        <v>45016</v>
      </c>
      <c r="C190" s="214" t="s">
        <v>542</v>
      </c>
      <c r="D190" s="214" t="s">
        <v>1002</v>
      </c>
      <c r="E190" s="310">
        <v>13698.89</v>
      </c>
      <c r="F190" s="214" t="s">
        <v>1003</v>
      </c>
    </row>
    <row r="191" spans="1:6" s="214" customFormat="1" x14ac:dyDescent="0.35">
      <c r="A191" s="311" t="s">
        <v>541</v>
      </c>
      <c r="B191" s="312">
        <v>45016</v>
      </c>
      <c r="C191" s="214" t="s">
        <v>542</v>
      </c>
      <c r="D191" s="214" t="s">
        <v>1004</v>
      </c>
      <c r="E191" s="310">
        <v>3770.91</v>
      </c>
      <c r="F191" s="214" t="s">
        <v>1005</v>
      </c>
    </row>
    <row r="192" spans="1:6" s="214" customFormat="1" x14ac:dyDescent="0.35">
      <c r="A192" s="311" t="s">
        <v>541</v>
      </c>
      <c r="B192" s="312">
        <v>45016</v>
      </c>
      <c r="C192" s="214" t="s">
        <v>542</v>
      </c>
      <c r="D192" s="214" t="s">
        <v>1006</v>
      </c>
      <c r="E192" s="310">
        <v>4045.75</v>
      </c>
      <c r="F192" s="214" t="s">
        <v>1007</v>
      </c>
    </row>
    <row r="193" spans="1:6" s="214" customFormat="1" x14ac:dyDescent="0.35">
      <c r="A193" s="311" t="s">
        <v>541</v>
      </c>
      <c r="B193" s="312">
        <v>45016</v>
      </c>
      <c r="C193" s="214" t="s">
        <v>542</v>
      </c>
      <c r="D193" s="214" t="s">
        <v>1008</v>
      </c>
      <c r="E193" s="310">
        <v>956.88</v>
      </c>
      <c r="F193" s="214" t="s">
        <v>1009</v>
      </c>
    </row>
    <row r="194" spans="1:6" s="214" customFormat="1" x14ac:dyDescent="0.35">
      <c r="A194" s="311" t="s">
        <v>541</v>
      </c>
      <c r="B194" s="312">
        <v>45046</v>
      </c>
      <c r="C194" s="214" t="s">
        <v>542</v>
      </c>
      <c r="D194" s="214" t="s">
        <v>1010</v>
      </c>
      <c r="E194" s="310">
        <v>13698.89</v>
      </c>
      <c r="F194" s="214" t="s">
        <v>1011</v>
      </c>
    </row>
    <row r="195" spans="1:6" s="214" customFormat="1" x14ac:dyDescent="0.35">
      <c r="A195" s="311" t="s">
        <v>541</v>
      </c>
      <c r="B195" s="312">
        <v>45046</v>
      </c>
      <c r="C195" s="214" t="s">
        <v>542</v>
      </c>
      <c r="D195" s="214" t="s">
        <v>1012</v>
      </c>
      <c r="E195" s="310">
        <v>4166.9799999999996</v>
      </c>
      <c r="F195" s="214" t="s">
        <v>1013</v>
      </c>
    </row>
    <row r="196" spans="1:6" s="214" customFormat="1" x14ac:dyDescent="0.35">
      <c r="A196" s="311" t="s">
        <v>541</v>
      </c>
      <c r="B196" s="312">
        <v>45046</v>
      </c>
      <c r="C196" s="214" t="s">
        <v>542</v>
      </c>
      <c r="D196" s="214" t="s">
        <v>1014</v>
      </c>
      <c r="E196" s="310">
        <v>4045.75</v>
      </c>
      <c r="F196" s="214" t="s">
        <v>1015</v>
      </c>
    </row>
    <row r="197" spans="1:6" s="214" customFormat="1" x14ac:dyDescent="0.35">
      <c r="A197" s="311" t="s">
        <v>541</v>
      </c>
      <c r="B197" s="312">
        <v>45046</v>
      </c>
      <c r="C197" s="214" t="s">
        <v>542</v>
      </c>
      <c r="D197" s="214" t="s">
        <v>1016</v>
      </c>
      <c r="E197" s="310">
        <v>956.88</v>
      </c>
      <c r="F197" s="214" t="s">
        <v>1017</v>
      </c>
    </row>
    <row r="198" spans="1:6" s="214" customFormat="1" x14ac:dyDescent="0.35">
      <c r="A198" s="311" t="s">
        <v>541</v>
      </c>
      <c r="B198" s="312">
        <v>45077</v>
      </c>
      <c r="C198" s="214" t="s">
        <v>542</v>
      </c>
      <c r="D198" s="214" t="s">
        <v>1018</v>
      </c>
      <c r="E198" s="310">
        <v>13698.89</v>
      </c>
      <c r="F198" s="214" t="s">
        <v>1019</v>
      </c>
    </row>
    <row r="199" spans="1:6" s="214" customFormat="1" x14ac:dyDescent="0.35">
      <c r="A199" s="311" t="s">
        <v>541</v>
      </c>
      <c r="B199" s="312">
        <v>45077</v>
      </c>
      <c r="C199" s="214" t="s">
        <v>542</v>
      </c>
      <c r="D199" s="214" t="s">
        <v>1020</v>
      </c>
      <c r="E199" s="310">
        <v>4025.97</v>
      </c>
      <c r="F199" s="214" t="s">
        <v>1021</v>
      </c>
    </row>
    <row r="200" spans="1:6" s="214" customFormat="1" x14ac:dyDescent="0.35">
      <c r="A200" s="311" t="s">
        <v>541</v>
      </c>
      <c r="B200" s="312">
        <v>45077</v>
      </c>
      <c r="C200" s="214" t="s">
        <v>542</v>
      </c>
      <c r="D200" s="214" t="s">
        <v>1022</v>
      </c>
      <c r="E200" s="310">
        <v>4045.75</v>
      </c>
      <c r="F200" s="214" t="s">
        <v>1023</v>
      </c>
    </row>
    <row r="201" spans="1:6" s="214" customFormat="1" x14ac:dyDescent="0.35">
      <c r="A201" s="311" t="s">
        <v>541</v>
      </c>
      <c r="B201" s="312">
        <v>45077</v>
      </c>
      <c r="C201" s="214" t="s">
        <v>542</v>
      </c>
      <c r="D201" s="214" t="s">
        <v>1024</v>
      </c>
      <c r="E201" s="310">
        <v>956.88</v>
      </c>
      <c r="F201" s="214" t="s">
        <v>1025</v>
      </c>
    </row>
    <row r="202" spans="1:6" s="214" customFormat="1" x14ac:dyDescent="0.35">
      <c r="A202" s="311" t="s">
        <v>541</v>
      </c>
      <c r="B202" s="312">
        <v>45107</v>
      </c>
      <c r="C202" s="214" t="s">
        <v>542</v>
      </c>
      <c r="D202" s="214" t="s">
        <v>1026</v>
      </c>
      <c r="E202" s="310">
        <v>13698.89</v>
      </c>
      <c r="F202" s="214" t="s">
        <v>1027</v>
      </c>
    </row>
    <row r="203" spans="1:6" s="214" customFormat="1" x14ac:dyDescent="0.35">
      <c r="A203" s="311" t="s">
        <v>541</v>
      </c>
      <c r="B203" s="312">
        <v>45107</v>
      </c>
      <c r="C203" s="214" t="s">
        <v>542</v>
      </c>
      <c r="D203" s="214" t="s">
        <v>1028</v>
      </c>
      <c r="E203" s="310">
        <v>4152.95</v>
      </c>
      <c r="F203" s="214" t="s">
        <v>1029</v>
      </c>
    </row>
    <row r="204" spans="1:6" s="214" customFormat="1" x14ac:dyDescent="0.35">
      <c r="A204" s="311" t="s">
        <v>541</v>
      </c>
      <c r="B204" s="312">
        <v>45107</v>
      </c>
      <c r="C204" s="214" t="s">
        <v>542</v>
      </c>
      <c r="D204" s="214" t="s">
        <v>1030</v>
      </c>
      <c r="E204" s="310">
        <v>4045.75</v>
      </c>
      <c r="F204" s="214" t="s">
        <v>1031</v>
      </c>
    </row>
    <row r="205" spans="1:6" s="214" customFormat="1" x14ac:dyDescent="0.35">
      <c r="A205" s="311" t="s">
        <v>541</v>
      </c>
      <c r="B205" s="312">
        <v>45107</v>
      </c>
      <c r="C205" s="214" t="s">
        <v>542</v>
      </c>
      <c r="D205" s="214" t="s">
        <v>1032</v>
      </c>
      <c r="E205" s="310">
        <v>956.88</v>
      </c>
      <c r="F205" s="214" t="s">
        <v>1033</v>
      </c>
    </row>
    <row r="206" spans="1:6" s="214" customFormat="1" x14ac:dyDescent="0.35">
      <c r="A206" s="311" t="s">
        <v>543</v>
      </c>
      <c r="B206" s="312">
        <v>44926</v>
      </c>
      <c r="C206" s="214" t="s">
        <v>544</v>
      </c>
      <c r="D206" s="214" t="s">
        <v>1034</v>
      </c>
      <c r="E206" s="314">
        <v>-6909.08</v>
      </c>
      <c r="F206" s="214" t="s">
        <v>1035</v>
      </c>
    </row>
    <row r="207" spans="1:6" s="214" customFormat="1" x14ac:dyDescent="0.35">
      <c r="A207" s="311" t="s">
        <v>543</v>
      </c>
      <c r="B207" s="312">
        <v>44927</v>
      </c>
      <c r="C207" s="214" t="s">
        <v>544</v>
      </c>
      <c r="D207" s="214" t="s">
        <v>1036</v>
      </c>
      <c r="E207" s="310">
        <v>6909.08</v>
      </c>
      <c r="F207" s="214" t="s">
        <v>1037</v>
      </c>
    </row>
    <row r="208" spans="1:6" s="214" customFormat="1" x14ac:dyDescent="0.35">
      <c r="A208" s="311" t="s">
        <v>545</v>
      </c>
      <c r="B208" s="312">
        <v>44747</v>
      </c>
      <c r="C208" s="214" t="s">
        <v>546</v>
      </c>
      <c r="D208" s="214" t="s">
        <v>1038</v>
      </c>
      <c r="E208" s="314">
        <v>-151741.43</v>
      </c>
    </row>
    <row r="209" spans="1:5" s="214" customFormat="1" x14ac:dyDescent="0.35">
      <c r="A209" s="311" t="s">
        <v>545</v>
      </c>
      <c r="B209" s="312">
        <v>44747</v>
      </c>
      <c r="C209" s="214" t="s">
        <v>546</v>
      </c>
      <c r="D209" s="214" t="s">
        <v>1039</v>
      </c>
      <c r="E209" s="314">
        <v>55.74</v>
      </c>
    </row>
    <row r="210" spans="1:5" s="214" customFormat="1" x14ac:dyDescent="0.35">
      <c r="A210" s="311" t="s">
        <v>545</v>
      </c>
      <c r="B210" s="312">
        <v>44749</v>
      </c>
      <c r="C210" s="214" t="s">
        <v>546</v>
      </c>
      <c r="D210" s="214" t="s">
        <v>1038</v>
      </c>
      <c r="E210" s="314">
        <v>-19.079999999999998</v>
      </c>
    </row>
    <row r="211" spans="1:5" s="214" customFormat="1" x14ac:dyDescent="0.35">
      <c r="A211" s="311" t="s">
        <v>545</v>
      </c>
      <c r="B211" s="312">
        <v>44753</v>
      </c>
      <c r="C211" s="214" t="s">
        <v>546</v>
      </c>
      <c r="D211" s="214" t="s">
        <v>1038</v>
      </c>
      <c r="E211" s="314">
        <v>-391.55</v>
      </c>
    </row>
    <row r="212" spans="1:5" s="214" customFormat="1" x14ac:dyDescent="0.35">
      <c r="A212" s="311" t="s">
        <v>545</v>
      </c>
      <c r="B212" s="312">
        <v>44754</v>
      </c>
      <c r="C212" s="214" t="s">
        <v>546</v>
      </c>
      <c r="D212" s="214" t="s">
        <v>1038</v>
      </c>
      <c r="E212" s="314">
        <v>-11.44</v>
      </c>
    </row>
    <row r="213" spans="1:5" s="214" customFormat="1" x14ac:dyDescent="0.35">
      <c r="A213" s="311" t="s">
        <v>545</v>
      </c>
      <c r="B213" s="312">
        <v>44755</v>
      </c>
      <c r="C213" s="214" t="s">
        <v>546</v>
      </c>
      <c r="D213" s="214" t="s">
        <v>1038</v>
      </c>
      <c r="E213" s="314">
        <v>-1.53</v>
      </c>
    </row>
    <row r="214" spans="1:5" s="214" customFormat="1" x14ac:dyDescent="0.35">
      <c r="A214" s="311" t="s">
        <v>545</v>
      </c>
      <c r="B214" s="312">
        <v>44761</v>
      </c>
      <c r="C214" s="214" t="s">
        <v>546</v>
      </c>
      <c r="D214" s="214" t="s">
        <v>1038</v>
      </c>
      <c r="E214" s="314">
        <v>-812.09</v>
      </c>
    </row>
    <row r="215" spans="1:5" s="214" customFormat="1" x14ac:dyDescent="0.35">
      <c r="A215" s="311" t="s">
        <v>545</v>
      </c>
      <c r="B215" s="312">
        <v>44763</v>
      </c>
      <c r="C215" s="214" t="s">
        <v>546</v>
      </c>
      <c r="D215" s="214" t="s">
        <v>1038</v>
      </c>
      <c r="E215" s="314">
        <v>-32.81</v>
      </c>
    </row>
    <row r="216" spans="1:5" s="214" customFormat="1" x14ac:dyDescent="0.35">
      <c r="A216" s="311" t="s">
        <v>545</v>
      </c>
      <c r="B216" s="312">
        <v>44767</v>
      </c>
      <c r="C216" s="214" t="s">
        <v>546</v>
      </c>
      <c r="D216" s="214" t="s">
        <v>1038</v>
      </c>
      <c r="E216" s="314">
        <v>-577.24</v>
      </c>
    </row>
    <row r="217" spans="1:5" s="214" customFormat="1" x14ac:dyDescent="0.35">
      <c r="A217" s="311" t="s">
        <v>545</v>
      </c>
      <c r="B217" s="312">
        <v>44768</v>
      </c>
      <c r="C217" s="214" t="s">
        <v>546</v>
      </c>
      <c r="D217" s="214" t="s">
        <v>1038</v>
      </c>
      <c r="E217" s="314">
        <v>-319.63</v>
      </c>
    </row>
    <row r="218" spans="1:5" s="214" customFormat="1" x14ac:dyDescent="0.35">
      <c r="A218" s="311" t="s">
        <v>545</v>
      </c>
      <c r="B218" s="312">
        <v>44768</v>
      </c>
      <c r="C218" s="214" t="s">
        <v>546</v>
      </c>
      <c r="D218" s="214" t="s">
        <v>1039</v>
      </c>
      <c r="E218" s="314">
        <v>884.94</v>
      </c>
    </row>
    <row r="219" spans="1:5" s="214" customFormat="1" x14ac:dyDescent="0.35">
      <c r="A219" s="311" t="s">
        <v>545</v>
      </c>
      <c r="B219" s="312">
        <v>44769</v>
      </c>
      <c r="C219" s="214" t="s">
        <v>546</v>
      </c>
      <c r="D219" s="214" t="s">
        <v>1038</v>
      </c>
      <c r="E219" s="314">
        <v>-28.99</v>
      </c>
    </row>
    <row r="220" spans="1:5" s="214" customFormat="1" x14ac:dyDescent="0.35">
      <c r="A220" s="311" t="s">
        <v>545</v>
      </c>
      <c r="B220" s="312">
        <v>44770</v>
      </c>
      <c r="C220" s="214" t="s">
        <v>546</v>
      </c>
      <c r="D220" s="214" t="s">
        <v>1038</v>
      </c>
      <c r="E220" s="314">
        <v>-184.13</v>
      </c>
    </row>
    <row r="221" spans="1:5" s="214" customFormat="1" x14ac:dyDescent="0.35">
      <c r="A221" s="311" t="s">
        <v>545</v>
      </c>
      <c r="B221" s="312">
        <v>44771</v>
      </c>
      <c r="C221" s="214" t="s">
        <v>546</v>
      </c>
      <c r="D221" s="214" t="s">
        <v>1038</v>
      </c>
      <c r="E221" s="314">
        <v>-134.13</v>
      </c>
    </row>
    <row r="222" spans="1:5" s="214" customFormat="1" x14ac:dyDescent="0.35">
      <c r="A222" s="311" t="s">
        <v>545</v>
      </c>
      <c r="B222" s="312">
        <v>44774</v>
      </c>
      <c r="C222" s="214" t="s">
        <v>546</v>
      </c>
      <c r="D222" s="214" t="s">
        <v>1038</v>
      </c>
      <c r="E222" s="314">
        <v>-131.11000000000001</v>
      </c>
    </row>
    <row r="223" spans="1:5" s="214" customFormat="1" x14ac:dyDescent="0.35">
      <c r="A223" s="311" t="s">
        <v>545</v>
      </c>
      <c r="B223" s="312">
        <v>44775</v>
      </c>
      <c r="C223" s="214" t="s">
        <v>546</v>
      </c>
      <c r="D223" s="214" t="s">
        <v>1038</v>
      </c>
      <c r="E223" s="314">
        <v>-40.44</v>
      </c>
    </row>
    <row r="224" spans="1:5" s="214" customFormat="1" x14ac:dyDescent="0.35">
      <c r="A224" s="311" t="s">
        <v>545</v>
      </c>
      <c r="B224" s="312">
        <v>44776</v>
      </c>
      <c r="C224" s="214" t="s">
        <v>546</v>
      </c>
      <c r="D224" s="214" t="s">
        <v>1038</v>
      </c>
      <c r="E224" s="314">
        <v>-188619.65</v>
      </c>
    </row>
    <row r="225" spans="1:5" s="214" customFormat="1" x14ac:dyDescent="0.35">
      <c r="A225" s="311" t="s">
        <v>545</v>
      </c>
      <c r="B225" s="312">
        <v>44776</v>
      </c>
      <c r="C225" s="214" t="s">
        <v>546</v>
      </c>
      <c r="D225" s="214" t="s">
        <v>1040</v>
      </c>
      <c r="E225" s="314">
        <v>16.559999999999999</v>
      </c>
    </row>
    <row r="226" spans="1:5" s="214" customFormat="1" x14ac:dyDescent="0.35">
      <c r="A226" s="311" t="s">
        <v>545</v>
      </c>
      <c r="B226" s="312">
        <v>44777</v>
      </c>
      <c r="C226" s="214" t="s">
        <v>546</v>
      </c>
      <c r="D226" s="214" t="s">
        <v>1038</v>
      </c>
      <c r="E226" s="314">
        <v>-7.63</v>
      </c>
    </row>
    <row r="227" spans="1:5" s="214" customFormat="1" x14ac:dyDescent="0.35">
      <c r="A227" s="311" t="s">
        <v>545</v>
      </c>
      <c r="B227" s="312">
        <v>44777</v>
      </c>
      <c r="C227" s="214" t="s">
        <v>546</v>
      </c>
      <c r="D227" s="214" t="s">
        <v>1040</v>
      </c>
      <c r="E227" s="314">
        <v>8.2799999999999994</v>
      </c>
    </row>
    <row r="228" spans="1:5" s="214" customFormat="1" x14ac:dyDescent="0.35">
      <c r="A228" s="311" t="s">
        <v>545</v>
      </c>
      <c r="B228" s="312">
        <v>44778</v>
      </c>
      <c r="C228" s="214" t="s">
        <v>546</v>
      </c>
      <c r="D228" s="214" t="s">
        <v>1038</v>
      </c>
      <c r="E228" s="314">
        <v>-251.65</v>
      </c>
    </row>
    <row r="229" spans="1:5" s="214" customFormat="1" x14ac:dyDescent="0.35">
      <c r="A229" s="311" t="s">
        <v>545</v>
      </c>
      <c r="B229" s="312">
        <v>44781</v>
      </c>
      <c r="C229" s="214" t="s">
        <v>546</v>
      </c>
      <c r="D229" s="214" t="s">
        <v>1038</v>
      </c>
      <c r="E229" s="314">
        <v>-16.79</v>
      </c>
    </row>
    <row r="230" spans="1:5" s="214" customFormat="1" x14ac:dyDescent="0.35">
      <c r="A230" s="311" t="s">
        <v>545</v>
      </c>
      <c r="B230" s="312">
        <v>44781</v>
      </c>
      <c r="C230" s="214" t="s">
        <v>546</v>
      </c>
      <c r="D230" s="214" t="s">
        <v>1041</v>
      </c>
      <c r="E230" s="314">
        <v>85.46</v>
      </c>
    </row>
    <row r="231" spans="1:5" s="214" customFormat="1" x14ac:dyDescent="0.35">
      <c r="A231" s="311" t="s">
        <v>545</v>
      </c>
      <c r="B231" s="312">
        <v>44782</v>
      </c>
      <c r="C231" s="214" t="s">
        <v>546</v>
      </c>
      <c r="D231" s="214" t="s">
        <v>1038</v>
      </c>
      <c r="E231" s="314">
        <v>-9.92</v>
      </c>
    </row>
    <row r="232" spans="1:5" s="214" customFormat="1" x14ac:dyDescent="0.35">
      <c r="A232" s="311" t="s">
        <v>545</v>
      </c>
      <c r="B232" s="312">
        <v>44783</v>
      </c>
      <c r="C232" s="214" t="s">
        <v>546</v>
      </c>
      <c r="D232" s="214" t="s">
        <v>1039</v>
      </c>
      <c r="E232" s="314">
        <v>31.25</v>
      </c>
    </row>
    <row r="233" spans="1:5" s="214" customFormat="1" x14ac:dyDescent="0.35">
      <c r="A233" s="311" t="s">
        <v>545</v>
      </c>
      <c r="B233" s="312">
        <v>44784</v>
      </c>
      <c r="C233" s="214" t="s">
        <v>546</v>
      </c>
      <c r="D233" s="214" t="s">
        <v>1038</v>
      </c>
      <c r="E233" s="314">
        <v>-5.34</v>
      </c>
    </row>
    <row r="234" spans="1:5" s="214" customFormat="1" x14ac:dyDescent="0.35">
      <c r="A234" s="311" t="s">
        <v>545</v>
      </c>
      <c r="B234" s="312">
        <v>44785</v>
      </c>
      <c r="C234" s="214" t="s">
        <v>546</v>
      </c>
      <c r="D234" s="214" t="s">
        <v>1038</v>
      </c>
      <c r="E234" s="314">
        <v>-12.97</v>
      </c>
    </row>
    <row r="235" spans="1:5" s="214" customFormat="1" x14ac:dyDescent="0.35">
      <c r="A235" s="311" t="s">
        <v>545</v>
      </c>
      <c r="B235" s="312">
        <v>44785</v>
      </c>
      <c r="C235" s="214" t="s">
        <v>546</v>
      </c>
      <c r="D235" s="214" t="s">
        <v>1039</v>
      </c>
      <c r="E235" s="314">
        <v>176.75</v>
      </c>
    </row>
    <row r="236" spans="1:5" s="214" customFormat="1" x14ac:dyDescent="0.35">
      <c r="A236" s="311" t="s">
        <v>545</v>
      </c>
      <c r="B236" s="312">
        <v>44789</v>
      </c>
      <c r="C236" s="214" t="s">
        <v>546</v>
      </c>
      <c r="D236" s="214" t="s">
        <v>1038</v>
      </c>
      <c r="E236" s="314">
        <v>-13.73</v>
      </c>
    </row>
    <row r="237" spans="1:5" s="214" customFormat="1" x14ac:dyDescent="0.35">
      <c r="A237" s="311" t="s">
        <v>545</v>
      </c>
      <c r="B237" s="312">
        <v>44790</v>
      </c>
      <c r="C237" s="214" t="s">
        <v>546</v>
      </c>
      <c r="D237" s="214" t="s">
        <v>1041</v>
      </c>
      <c r="E237" s="314">
        <v>3742.85</v>
      </c>
    </row>
    <row r="238" spans="1:5" s="214" customFormat="1" x14ac:dyDescent="0.35">
      <c r="A238" s="311" t="s">
        <v>545</v>
      </c>
      <c r="B238" s="312">
        <v>44791</v>
      </c>
      <c r="C238" s="214" t="s">
        <v>546</v>
      </c>
      <c r="D238" s="214" t="s">
        <v>1038</v>
      </c>
      <c r="E238" s="314">
        <v>-28.99</v>
      </c>
    </row>
    <row r="239" spans="1:5" s="214" customFormat="1" x14ac:dyDescent="0.35">
      <c r="A239" s="311" t="s">
        <v>545</v>
      </c>
      <c r="B239" s="312">
        <v>44795</v>
      </c>
      <c r="C239" s="214" t="s">
        <v>546</v>
      </c>
      <c r="D239" s="214" t="s">
        <v>1041</v>
      </c>
      <c r="E239" s="314">
        <v>53.41</v>
      </c>
    </row>
    <row r="240" spans="1:5" s="214" customFormat="1" x14ac:dyDescent="0.35">
      <c r="A240" s="311" t="s">
        <v>545</v>
      </c>
      <c r="B240" s="312">
        <v>44795</v>
      </c>
      <c r="C240" s="214" t="s">
        <v>546</v>
      </c>
      <c r="D240" s="214" t="s">
        <v>1039</v>
      </c>
      <c r="E240" s="314">
        <v>185.17</v>
      </c>
    </row>
    <row r="241" spans="1:5" s="214" customFormat="1" x14ac:dyDescent="0.35">
      <c r="A241" s="311" t="s">
        <v>545</v>
      </c>
      <c r="B241" s="312">
        <v>44796</v>
      </c>
      <c r="C241" s="214" t="s">
        <v>546</v>
      </c>
      <c r="D241" s="214" t="s">
        <v>1038</v>
      </c>
      <c r="E241" s="314">
        <v>-3.05</v>
      </c>
    </row>
    <row r="242" spans="1:5" s="214" customFormat="1" x14ac:dyDescent="0.35">
      <c r="A242" s="311" t="s">
        <v>545</v>
      </c>
      <c r="B242" s="312">
        <v>44797</v>
      </c>
      <c r="C242" s="214" t="s">
        <v>546</v>
      </c>
      <c r="D242" s="214" t="s">
        <v>1038</v>
      </c>
      <c r="E242" s="314">
        <v>-1.53</v>
      </c>
    </row>
    <row r="243" spans="1:5" s="214" customFormat="1" x14ac:dyDescent="0.35">
      <c r="A243" s="311" t="s">
        <v>545</v>
      </c>
      <c r="B243" s="312">
        <v>44798</v>
      </c>
      <c r="C243" s="214" t="s">
        <v>546</v>
      </c>
      <c r="D243" s="214" t="s">
        <v>1040</v>
      </c>
      <c r="E243" s="314">
        <v>420</v>
      </c>
    </row>
    <row r="244" spans="1:5" s="214" customFormat="1" x14ac:dyDescent="0.35">
      <c r="A244" s="311" t="s">
        <v>545</v>
      </c>
      <c r="B244" s="312">
        <v>44799</v>
      </c>
      <c r="C244" s="214" t="s">
        <v>546</v>
      </c>
      <c r="D244" s="214" t="s">
        <v>1038</v>
      </c>
      <c r="E244" s="314">
        <v>-29.75</v>
      </c>
    </row>
    <row r="245" spans="1:5" s="214" customFormat="1" x14ac:dyDescent="0.35">
      <c r="A245" s="311" t="s">
        <v>545</v>
      </c>
      <c r="B245" s="312">
        <v>44799</v>
      </c>
      <c r="C245" s="214" t="s">
        <v>546</v>
      </c>
      <c r="D245" s="214" t="s">
        <v>1039</v>
      </c>
      <c r="E245" s="314">
        <v>247.07</v>
      </c>
    </row>
    <row r="246" spans="1:5" s="214" customFormat="1" x14ac:dyDescent="0.35">
      <c r="A246" s="311" t="s">
        <v>545</v>
      </c>
      <c r="B246" s="312">
        <v>44802</v>
      </c>
      <c r="C246" s="214" t="s">
        <v>546</v>
      </c>
      <c r="D246" s="214" t="s">
        <v>1038</v>
      </c>
      <c r="E246" s="314">
        <v>-36.619999999999997</v>
      </c>
    </row>
    <row r="247" spans="1:5" s="214" customFormat="1" x14ac:dyDescent="0.35">
      <c r="A247" s="311" t="s">
        <v>545</v>
      </c>
      <c r="B247" s="312">
        <v>44802</v>
      </c>
      <c r="C247" s="214" t="s">
        <v>546</v>
      </c>
      <c r="D247" s="214" t="s">
        <v>1039</v>
      </c>
      <c r="E247" s="314">
        <v>225.34</v>
      </c>
    </row>
    <row r="248" spans="1:5" s="214" customFormat="1" x14ac:dyDescent="0.35">
      <c r="A248" s="311" t="s">
        <v>545</v>
      </c>
      <c r="B248" s="312">
        <v>44805</v>
      </c>
      <c r="C248" s="214" t="s">
        <v>546</v>
      </c>
      <c r="D248" s="214" t="s">
        <v>1038</v>
      </c>
      <c r="E248" s="314">
        <v>-63.33</v>
      </c>
    </row>
    <row r="249" spans="1:5" s="214" customFormat="1" x14ac:dyDescent="0.35">
      <c r="A249" s="311" t="s">
        <v>545</v>
      </c>
      <c r="B249" s="312">
        <v>44805</v>
      </c>
      <c r="C249" s="214" t="s">
        <v>546</v>
      </c>
      <c r="D249" s="214" t="s">
        <v>1040</v>
      </c>
      <c r="E249" s="314">
        <v>0.22</v>
      </c>
    </row>
    <row r="250" spans="1:5" s="214" customFormat="1" x14ac:dyDescent="0.35">
      <c r="A250" s="311" t="s">
        <v>545</v>
      </c>
      <c r="B250" s="312">
        <v>44805</v>
      </c>
      <c r="C250" s="214" t="s">
        <v>546</v>
      </c>
      <c r="D250" s="214" t="s">
        <v>1041</v>
      </c>
      <c r="E250" s="314">
        <v>73.25</v>
      </c>
    </row>
    <row r="251" spans="1:5" s="214" customFormat="1" x14ac:dyDescent="0.35">
      <c r="A251" s="311" t="s">
        <v>545</v>
      </c>
      <c r="B251" s="312">
        <v>44806</v>
      </c>
      <c r="C251" s="214" t="s">
        <v>546</v>
      </c>
      <c r="D251" s="214" t="s">
        <v>1038</v>
      </c>
      <c r="E251" s="314">
        <v>-167682.4</v>
      </c>
    </row>
    <row r="252" spans="1:5" s="214" customFormat="1" x14ac:dyDescent="0.35">
      <c r="A252" s="311" t="s">
        <v>545</v>
      </c>
      <c r="B252" s="312">
        <v>44806</v>
      </c>
      <c r="C252" s="214" t="s">
        <v>546</v>
      </c>
      <c r="D252" s="214" t="s">
        <v>1039</v>
      </c>
      <c r="E252" s="314">
        <v>148.61000000000001</v>
      </c>
    </row>
    <row r="253" spans="1:5" s="214" customFormat="1" x14ac:dyDescent="0.35">
      <c r="A253" s="311" t="s">
        <v>545</v>
      </c>
      <c r="B253" s="312">
        <v>44811</v>
      </c>
      <c r="C253" s="214" t="s">
        <v>546</v>
      </c>
      <c r="D253" s="214" t="s">
        <v>1041</v>
      </c>
      <c r="E253" s="314">
        <v>29.82</v>
      </c>
    </row>
    <row r="254" spans="1:5" s="214" customFormat="1" x14ac:dyDescent="0.35">
      <c r="A254" s="311" t="s">
        <v>545</v>
      </c>
      <c r="B254" s="312">
        <v>44812</v>
      </c>
      <c r="C254" s="214" t="s">
        <v>546</v>
      </c>
      <c r="D254" s="214" t="s">
        <v>1038</v>
      </c>
      <c r="E254" s="314">
        <v>-16.79</v>
      </c>
    </row>
    <row r="255" spans="1:5" s="214" customFormat="1" x14ac:dyDescent="0.35">
      <c r="A255" s="311" t="s">
        <v>545</v>
      </c>
      <c r="B255" s="312">
        <v>44813</v>
      </c>
      <c r="C255" s="214" t="s">
        <v>546</v>
      </c>
      <c r="D255" s="214" t="s">
        <v>1038</v>
      </c>
      <c r="E255" s="314">
        <v>-108.34</v>
      </c>
    </row>
    <row r="256" spans="1:5" s="214" customFormat="1" x14ac:dyDescent="0.35">
      <c r="A256" s="311" t="s">
        <v>545</v>
      </c>
      <c r="B256" s="312">
        <v>44816</v>
      </c>
      <c r="C256" s="214" t="s">
        <v>546</v>
      </c>
      <c r="D256" s="214" t="s">
        <v>1038</v>
      </c>
      <c r="E256" s="314">
        <v>-9.92</v>
      </c>
    </row>
    <row r="257" spans="1:5" s="214" customFormat="1" x14ac:dyDescent="0.35">
      <c r="A257" s="311" t="s">
        <v>545</v>
      </c>
      <c r="B257" s="312">
        <v>44816</v>
      </c>
      <c r="C257" s="214" t="s">
        <v>546</v>
      </c>
      <c r="D257" s="214" t="s">
        <v>1039</v>
      </c>
      <c r="E257" s="314">
        <v>69.61</v>
      </c>
    </row>
    <row r="258" spans="1:5" s="214" customFormat="1" x14ac:dyDescent="0.35">
      <c r="A258" s="311" t="s">
        <v>545</v>
      </c>
      <c r="B258" s="312">
        <v>44817</v>
      </c>
      <c r="C258" s="214" t="s">
        <v>546</v>
      </c>
      <c r="D258" s="214" t="s">
        <v>1038</v>
      </c>
      <c r="E258" s="314">
        <v>-16.79</v>
      </c>
    </row>
    <row r="259" spans="1:5" s="214" customFormat="1" x14ac:dyDescent="0.35">
      <c r="A259" s="311" t="s">
        <v>545</v>
      </c>
      <c r="B259" s="312">
        <v>44817</v>
      </c>
      <c r="C259" s="214" t="s">
        <v>546</v>
      </c>
      <c r="D259" s="214" t="s">
        <v>1039</v>
      </c>
      <c r="E259" s="314">
        <v>31.8</v>
      </c>
    </row>
    <row r="260" spans="1:5" s="214" customFormat="1" x14ac:dyDescent="0.35">
      <c r="A260" s="311" t="s">
        <v>545</v>
      </c>
      <c r="B260" s="312">
        <v>44823</v>
      </c>
      <c r="C260" s="214" t="s">
        <v>546</v>
      </c>
      <c r="D260" s="214" t="s">
        <v>1038</v>
      </c>
      <c r="E260" s="314">
        <v>-3.05</v>
      </c>
    </row>
    <row r="261" spans="1:5" s="214" customFormat="1" x14ac:dyDescent="0.35">
      <c r="A261" s="311" t="s">
        <v>545</v>
      </c>
      <c r="B261" s="312">
        <v>44825</v>
      </c>
      <c r="C261" s="214" t="s">
        <v>546</v>
      </c>
      <c r="D261" s="214" t="s">
        <v>1038</v>
      </c>
      <c r="E261" s="314">
        <v>-3.05</v>
      </c>
    </row>
    <row r="262" spans="1:5" s="214" customFormat="1" x14ac:dyDescent="0.35">
      <c r="A262" s="311" t="s">
        <v>545</v>
      </c>
      <c r="B262" s="312">
        <v>44826</v>
      </c>
      <c r="C262" s="214" t="s">
        <v>546</v>
      </c>
      <c r="D262" s="214" t="s">
        <v>1038</v>
      </c>
      <c r="E262" s="314">
        <v>-12.97</v>
      </c>
    </row>
    <row r="263" spans="1:5" s="214" customFormat="1" x14ac:dyDescent="0.35">
      <c r="A263" s="311" t="s">
        <v>545</v>
      </c>
      <c r="B263" s="312">
        <v>44827</v>
      </c>
      <c r="C263" s="214" t="s">
        <v>546</v>
      </c>
      <c r="D263" s="214" t="s">
        <v>1038</v>
      </c>
      <c r="E263" s="314">
        <v>-59.52</v>
      </c>
    </row>
    <row r="264" spans="1:5" s="214" customFormat="1" x14ac:dyDescent="0.35">
      <c r="A264" s="311" t="s">
        <v>545</v>
      </c>
      <c r="B264" s="312">
        <v>44830</v>
      </c>
      <c r="C264" s="214" t="s">
        <v>546</v>
      </c>
      <c r="D264" s="214" t="s">
        <v>1041</v>
      </c>
      <c r="E264" s="314">
        <v>176.98</v>
      </c>
    </row>
    <row r="265" spans="1:5" s="214" customFormat="1" x14ac:dyDescent="0.35">
      <c r="A265" s="311" t="s">
        <v>545</v>
      </c>
      <c r="B265" s="312">
        <v>44831</v>
      </c>
      <c r="C265" s="214" t="s">
        <v>546</v>
      </c>
      <c r="D265" s="214" t="s">
        <v>1038</v>
      </c>
      <c r="E265" s="314">
        <v>-33.58</v>
      </c>
    </row>
    <row r="266" spans="1:5" s="214" customFormat="1" x14ac:dyDescent="0.35">
      <c r="A266" s="311" t="s">
        <v>545</v>
      </c>
      <c r="B266" s="312">
        <v>44831</v>
      </c>
      <c r="C266" s="214" t="s">
        <v>546</v>
      </c>
      <c r="D266" s="214" t="s">
        <v>1041</v>
      </c>
      <c r="E266" s="314">
        <v>155.65</v>
      </c>
    </row>
    <row r="267" spans="1:5" s="214" customFormat="1" x14ac:dyDescent="0.35">
      <c r="A267" s="311" t="s">
        <v>545</v>
      </c>
      <c r="B267" s="312">
        <v>44832</v>
      </c>
      <c r="C267" s="214" t="s">
        <v>546</v>
      </c>
      <c r="D267" s="214" t="s">
        <v>1038</v>
      </c>
      <c r="E267" s="314">
        <v>-3.82</v>
      </c>
    </row>
    <row r="268" spans="1:5" s="214" customFormat="1" x14ac:dyDescent="0.35">
      <c r="A268" s="311" t="s">
        <v>545</v>
      </c>
      <c r="B268" s="312">
        <v>44832</v>
      </c>
      <c r="C268" s="214" t="s">
        <v>546</v>
      </c>
      <c r="D268" s="214" t="s">
        <v>1039</v>
      </c>
      <c r="E268" s="314">
        <v>95.07</v>
      </c>
    </row>
    <row r="269" spans="1:5" s="214" customFormat="1" x14ac:dyDescent="0.35">
      <c r="A269" s="311" t="s">
        <v>545</v>
      </c>
      <c r="B269" s="312">
        <v>44832</v>
      </c>
      <c r="C269" s="214" t="s">
        <v>546</v>
      </c>
      <c r="D269" s="214" t="s">
        <v>1041</v>
      </c>
      <c r="E269" s="314">
        <v>311.11</v>
      </c>
    </row>
    <row r="270" spans="1:5" s="214" customFormat="1" x14ac:dyDescent="0.35">
      <c r="A270" s="311" t="s">
        <v>545</v>
      </c>
      <c r="B270" s="312">
        <v>44833</v>
      </c>
      <c r="C270" s="214" t="s">
        <v>546</v>
      </c>
      <c r="D270" s="214" t="s">
        <v>1041</v>
      </c>
      <c r="E270" s="314">
        <v>401.65</v>
      </c>
    </row>
    <row r="271" spans="1:5" s="214" customFormat="1" x14ac:dyDescent="0.35">
      <c r="A271" s="311" t="s">
        <v>545</v>
      </c>
      <c r="B271" s="312">
        <v>44834</v>
      </c>
      <c r="C271" s="214" t="s">
        <v>546</v>
      </c>
      <c r="D271" s="214" t="s">
        <v>1038</v>
      </c>
      <c r="E271" s="314">
        <v>-28.99</v>
      </c>
    </row>
    <row r="272" spans="1:5" s="214" customFormat="1" x14ac:dyDescent="0.35">
      <c r="A272" s="311" t="s">
        <v>545</v>
      </c>
      <c r="B272" s="312">
        <v>44837</v>
      </c>
      <c r="C272" s="214" t="s">
        <v>546</v>
      </c>
      <c r="D272" s="214" t="s">
        <v>1038</v>
      </c>
      <c r="E272" s="314">
        <v>-751.31</v>
      </c>
    </row>
    <row r="273" spans="1:5" s="214" customFormat="1" x14ac:dyDescent="0.35">
      <c r="A273" s="311" t="s">
        <v>545</v>
      </c>
      <c r="B273" s="312">
        <v>44837</v>
      </c>
      <c r="C273" s="214" t="s">
        <v>546</v>
      </c>
      <c r="D273" s="214" t="s">
        <v>1039</v>
      </c>
      <c r="E273" s="314">
        <v>103.33</v>
      </c>
    </row>
    <row r="274" spans="1:5" s="214" customFormat="1" x14ac:dyDescent="0.35">
      <c r="A274" s="311" t="s">
        <v>545</v>
      </c>
      <c r="B274" s="312">
        <v>44837</v>
      </c>
      <c r="C274" s="214" t="s">
        <v>546</v>
      </c>
      <c r="D274" s="214" t="s">
        <v>1041</v>
      </c>
      <c r="E274" s="314">
        <v>1052.18</v>
      </c>
    </row>
    <row r="275" spans="1:5" s="214" customFormat="1" x14ac:dyDescent="0.35">
      <c r="A275" s="311" t="s">
        <v>545</v>
      </c>
      <c r="B275" s="312">
        <v>44838</v>
      </c>
      <c r="C275" s="214" t="s">
        <v>546</v>
      </c>
      <c r="D275" s="214" t="s">
        <v>1038</v>
      </c>
      <c r="E275" s="314">
        <v>-157300.94</v>
      </c>
    </row>
    <row r="276" spans="1:5" s="214" customFormat="1" x14ac:dyDescent="0.35">
      <c r="A276" s="311" t="s">
        <v>545</v>
      </c>
      <c r="B276" s="312">
        <v>44838</v>
      </c>
      <c r="C276" s="214" t="s">
        <v>546</v>
      </c>
      <c r="D276" s="214" t="s">
        <v>1039</v>
      </c>
      <c r="E276" s="314">
        <v>148.47999999999999</v>
      </c>
    </row>
    <row r="277" spans="1:5" s="214" customFormat="1" x14ac:dyDescent="0.35">
      <c r="A277" s="311" t="s">
        <v>545</v>
      </c>
      <c r="B277" s="312">
        <v>44838</v>
      </c>
      <c r="C277" s="214" t="s">
        <v>546</v>
      </c>
      <c r="D277" s="214" t="s">
        <v>1041</v>
      </c>
      <c r="E277" s="314">
        <v>711.56</v>
      </c>
    </row>
    <row r="278" spans="1:5" s="214" customFormat="1" x14ac:dyDescent="0.35">
      <c r="A278" s="311" t="s">
        <v>545</v>
      </c>
      <c r="B278" s="312">
        <v>44840</v>
      </c>
      <c r="C278" s="214" t="s">
        <v>546</v>
      </c>
      <c r="D278" s="214" t="s">
        <v>1039</v>
      </c>
      <c r="E278" s="314">
        <v>912.48</v>
      </c>
    </row>
    <row r="279" spans="1:5" s="214" customFormat="1" x14ac:dyDescent="0.35">
      <c r="A279" s="311" t="s">
        <v>545</v>
      </c>
      <c r="B279" s="312">
        <v>44845</v>
      </c>
      <c r="C279" s="214" t="s">
        <v>546</v>
      </c>
      <c r="D279" s="214" t="s">
        <v>1038</v>
      </c>
      <c r="E279" s="314">
        <v>-403.2</v>
      </c>
    </row>
    <row r="280" spans="1:5" s="214" customFormat="1" x14ac:dyDescent="0.35">
      <c r="A280" s="311" t="s">
        <v>545</v>
      </c>
      <c r="B280" s="312">
        <v>44845</v>
      </c>
      <c r="C280" s="214" t="s">
        <v>546</v>
      </c>
      <c r="D280" s="214" t="s">
        <v>1041</v>
      </c>
      <c r="E280" s="314">
        <v>31.28</v>
      </c>
    </row>
    <row r="281" spans="1:5" s="214" customFormat="1" x14ac:dyDescent="0.35">
      <c r="A281" s="311" t="s">
        <v>545</v>
      </c>
      <c r="B281" s="312">
        <v>44846</v>
      </c>
      <c r="C281" s="214" t="s">
        <v>546</v>
      </c>
      <c r="D281" s="214" t="s">
        <v>1038</v>
      </c>
      <c r="E281" s="314">
        <v>-103.76</v>
      </c>
    </row>
    <row r="282" spans="1:5" s="214" customFormat="1" x14ac:dyDescent="0.35">
      <c r="A282" s="311" t="s">
        <v>545</v>
      </c>
      <c r="B282" s="312">
        <v>44846</v>
      </c>
      <c r="C282" s="214" t="s">
        <v>546</v>
      </c>
      <c r="D282" s="214" t="s">
        <v>1039</v>
      </c>
      <c r="E282" s="314">
        <v>56.13</v>
      </c>
    </row>
    <row r="283" spans="1:5" s="214" customFormat="1" x14ac:dyDescent="0.35">
      <c r="A283" s="311" t="s">
        <v>545</v>
      </c>
      <c r="B283" s="312">
        <v>44846</v>
      </c>
      <c r="C283" s="214" t="s">
        <v>546</v>
      </c>
      <c r="D283" s="214" t="s">
        <v>1041</v>
      </c>
      <c r="E283" s="314">
        <v>77.92</v>
      </c>
    </row>
    <row r="284" spans="1:5" s="214" customFormat="1" x14ac:dyDescent="0.35">
      <c r="A284" s="311" t="s">
        <v>545</v>
      </c>
      <c r="B284" s="312">
        <v>44848</v>
      </c>
      <c r="C284" s="214" t="s">
        <v>546</v>
      </c>
      <c r="D284" s="214" t="s">
        <v>1038</v>
      </c>
      <c r="E284" s="314">
        <v>-419.58</v>
      </c>
    </row>
    <row r="285" spans="1:5" s="214" customFormat="1" x14ac:dyDescent="0.35">
      <c r="A285" s="311" t="s">
        <v>545</v>
      </c>
      <c r="B285" s="312">
        <v>44848</v>
      </c>
      <c r="C285" s="214" t="s">
        <v>546</v>
      </c>
      <c r="D285" s="214" t="s">
        <v>1039</v>
      </c>
      <c r="E285" s="314">
        <v>88.01</v>
      </c>
    </row>
    <row r="286" spans="1:5" s="214" customFormat="1" x14ac:dyDescent="0.35">
      <c r="A286" s="311" t="s">
        <v>545</v>
      </c>
      <c r="B286" s="312">
        <v>44852</v>
      </c>
      <c r="C286" s="214" t="s">
        <v>546</v>
      </c>
      <c r="D286" s="214" t="s">
        <v>1038</v>
      </c>
      <c r="E286" s="314">
        <v>-332.62</v>
      </c>
    </row>
    <row r="287" spans="1:5" s="214" customFormat="1" x14ac:dyDescent="0.35">
      <c r="A287" s="311" t="s">
        <v>545</v>
      </c>
      <c r="B287" s="312">
        <v>44854</v>
      </c>
      <c r="C287" s="214" t="s">
        <v>546</v>
      </c>
      <c r="D287" s="214" t="s">
        <v>1038</v>
      </c>
      <c r="E287" s="314">
        <v>-27.47</v>
      </c>
    </row>
    <row r="288" spans="1:5" s="214" customFormat="1" x14ac:dyDescent="0.35">
      <c r="A288" s="311" t="s">
        <v>545</v>
      </c>
      <c r="B288" s="312">
        <v>44858</v>
      </c>
      <c r="C288" s="214" t="s">
        <v>546</v>
      </c>
      <c r="D288" s="214" t="s">
        <v>1038</v>
      </c>
      <c r="E288" s="314">
        <v>-0.76</v>
      </c>
    </row>
    <row r="289" spans="1:5" s="214" customFormat="1" x14ac:dyDescent="0.35">
      <c r="A289" s="311" t="s">
        <v>545</v>
      </c>
      <c r="B289" s="312">
        <v>44861</v>
      </c>
      <c r="C289" s="214" t="s">
        <v>546</v>
      </c>
      <c r="D289" s="214" t="s">
        <v>1038</v>
      </c>
      <c r="E289" s="314">
        <v>-131.24</v>
      </c>
    </row>
    <row r="290" spans="1:5" s="214" customFormat="1" x14ac:dyDescent="0.35">
      <c r="A290" s="311" t="s">
        <v>545</v>
      </c>
      <c r="B290" s="312">
        <v>44861</v>
      </c>
      <c r="C290" s="214" t="s">
        <v>546</v>
      </c>
      <c r="D290" s="214" t="s">
        <v>1039</v>
      </c>
      <c r="E290" s="314">
        <v>55.23</v>
      </c>
    </row>
    <row r="291" spans="1:5" s="214" customFormat="1" x14ac:dyDescent="0.35">
      <c r="A291" s="311" t="s">
        <v>545</v>
      </c>
      <c r="B291" s="312">
        <v>44862</v>
      </c>
      <c r="C291" s="214" t="s">
        <v>546</v>
      </c>
      <c r="D291" s="214" t="s">
        <v>1039</v>
      </c>
      <c r="E291" s="314">
        <v>193.74</v>
      </c>
    </row>
    <row r="292" spans="1:5" s="214" customFormat="1" x14ac:dyDescent="0.35">
      <c r="A292" s="311" t="s">
        <v>545</v>
      </c>
      <c r="B292" s="312">
        <v>44865</v>
      </c>
      <c r="C292" s="214" t="s">
        <v>546</v>
      </c>
      <c r="D292" s="214" t="s">
        <v>1039</v>
      </c>
      <c r="E292" s="314">
        <v>166.99</v>
      </c>
    </row>
    <row r="293" spans="1:5" s="214" customFormat="1" x14ac:dyDescent="0.35">
      <c r="A293" s="311" t="s">
        <v>545</v>
      </c>
      <c r="B293" s="312">
        <v>44866</v>
      </c>
      <c r="C293" s="214" t="s">
        <v>546</v>
      </c>
      <c r="D293" s="214" t="s">
        <v>1041</v>
      </c>
      <c r="E293" s="314">
        <v>170.05</v>
      </c>
    </row>
    <row r="294" spans="1:5" s="214" customFormat="1" x14ac:dyDescent="0.35">
      <c r="A294" s="311" t="s">
        <v>545</v>
      </c>
      <c r="B294" s="312">
        <v>44868</v>
      </c>
      <c r="C294" s="214" t="s">
        <v>546</v>
      </c>
      <c r="D294" s="214" t="s">
        <v>1038</v>
      </c>
      <c r="E294" s="314">
        <v>-143606.49</v>
      </c>
    </row>
    <row r="295" spans="1:5" s="214" customFormat="1" x14ac:dyDescent="0.35">
      <c r="A295" s="311" t="s">
        <v>545</v>
      </c>
      <c r="B295" s="312">
        <v>44868</v>
      </c>
      <c r="C295" s="214" t="s">
        <v>546</v>
      </c>
      <c r="D295" s="214" t="s">
        <v>1039</v>
      </c>
      <c r="E295" s="314">
        <v>271.98</v>
      </c>
    </row>
    <row r="296" spans="1:5" s="214" customFormat="1" x14ac:dyDescent="0.35">
      <c r="A296" s="311" t="s">
        <v>545</v>
      </c>
      <c r="B296" s="312">
        <v>44869</v>
      </c>
      <c r="C296" s="214" t="s">
        <v>546</v>
      </c>
      <c r="D296" s="214" t="s">
        <v>1038</v>
      </c>
      <c r="E296" s="314">
        <v>-36.619999999999997</v>
      </c>
    </row>
    <row r="297" spans="1:5" s="214" customFormat="1" x14ac:dyDescent="0.35">
      <c r="A297" s="311" t="s">
        <v>545</v>
      </c>
      <c r="B297" s="312">
        <v>44869</v>
      </c>
      <c r="C297" s="214" t="s">
        <v>546</v>
      </c>
      <c r="D297" s="214" t="s">
        <v>1039</v>
      </c>
      <c r="E297" s="314">
        <v>203.91</v>
      </c>
    </row>
    <row r="298" spans="1:5" s="214" customFormat="1" x14ac:dyDescent="0.35">
      <c r="A298" s="311" t="s">
        <v>545</v>
      </c>
      <c r="B298" s="312">
        <v>44869</v>
      </c>
      <c r="C298" s="214" t="s">
        <v>546</v>
      </c>
      <c r="D298" s="214" t="s">
        <v>1041</v>
      </c>
      <c r="E298" s="314">
        <v>203.94</v>
      </c>
    </row>
    <row r="299" spans="1:5" s="214" customFormat="1" x14ac:dyDescent="0.35">
      <c r="A299" s="311" t="s">
        <v>545</v>
      </c>
      <c r="B299" s="312">
        <v>44872</v>
      </c>
      <c r="C299" s="214" t="s">
        <v>546</v>
      </c>
      <c r="D299" s="214" t="s">
        <v>1038</v>
      </c>
      <c r="E299" s="314">
        <v>-6.1</v>
      </c>
    </row>
    <row r="300" spans="1:5" s="214" customFormat="1" x14ac:dyDescent="0.35">
      <c r="A300" s="311" t="s">
        <v>545</v>
      </c>
      <c r="B300" s="312">
        <v>44875</v>
      </c>
      <c r="C300" s="214" t="s">
        <v>546</v>
      </c>
      <c r="D300" s="214" t="s">
        <v>1038</v>
      </c>
      <c r="E300" s="314">
        <v>-13.73</v>
      </c>
    </row>
    <row r="301" spans="1:5" s="214" customFormat="1" x14ac:dyDescent="0.35">
      <c r="A301" s="311" t="s">
        <v>545</v>
      </c>
      <c r="B301" s="312">
        <v>44876</v>
      </c>
      <c r="C301" s="214" t="s">
        <v>546</v>
      </c>
      <c r="D301" s="214" t="s">
        <v>1038</v>
      </c>
      <c r="E301" s="314">
        <v>-19.079999999999998</v>
      </c>
    </row>
    <row r="302" spans="1:5" s="214" customFormat="1" x14ac:dyDescent="0.35">
      <c r="A302" s="311" t="s">
        <v>545</v>
      </c>
      <c r="B302" s="312">
        <v>44879</v>
      </c>
      <c r="C302" s="214" t="s">
        <v>546</v>
      </c>
      <c r="D302" s="214" t="s">
        <v>1038</v>
      </c>
      <c r="E302" s="314">
        <v>-6.87</v>
      </c>
    </row>
    <row r="303" spans="1:5" s="214" customFormat="1" x14ac:dyDescent="0.35">
      <c r="A303" s="311" t="s">
        <v>545</v>
      </c>
      <c r="B303" s="312">
        <v>44880</v>
      </c>
      <c r="C303" s="214" t="s">
        <v>546</v>
      </c>
      <c r="D303" s="214" t="s">
        <v>1038</v>
      </c>
      <c r="E303" s="314">
        <v>-9.16</v>
      </c>
    </row>
    <row r="304" spans="1:5" s="214" customFormat="1" x14ac:dyDescent="0.35">
      <c r="A304" s="311" t="s">
        <v>545</v>
      </c>
      <c r="B304" s="312">
        <v>44882</v>
      </c>
      <c r="C304" s="214" t="s">
        <v>546</v>
      </c>
      <c r="D304" s="214" t="s">
        <v>1038</v>
      </c>
      <c r="E304" s="314">
        <v>-26.7</v>
      </c>
    </row>
    <row r="305" spans="1:5" s="214" customFormat="1" x14ac:dyDescent="0.35">
      <c r="A305" s="311" t="s">
        <v>545</v>
      </c>
      <c r="B305" s="312">
        <v>44882</v>
      </c>
      <c r="C305" s="214" t="s">
        <v>546</v>
      </c>
      <c r="D305" s="214" t="s">
        <v>1039</v>
      </c>
      <c r="E305" s="314">
        <v>64.72</v>
      </c>
    </row>
    <row r="306" spans="1:5" s="214" customFormat="1" x14ac:dyDescent="0.35">
      <c r="A306" s="311" t="s">
        <v>545</v>
      </c>
      <c r="B306" s="312">
        <v>44883</v>
      </c>
      <c r="C306" s="214" t="s">
        <v>546</v>
      </c>
      <c r="D306" s="214" t="s">
        <v>1038</v>
      </c>
      <c r="E306" s="314">
        <v>-31.28</v>
      </c>
    </row>
    <row r="307" spans="1:5" s="214" customFormat="1" x14ac:dyDescent="0.35">
      <c r="A307" s="311" t="s">
        <v>545</v>
      </c>
      <c r="B307" s="312">
        <v>44883</v>
      </c>
      <c r="C307" s="214" t="s">
        <v>546</v>
      </c>
      <c r="D307" s="214" t="s">
        <v>1041</v>
      </c>
      <c r="E307" s="314">
        <v>17.55</v>
      </c>
    </row>
    <row r="308" spans="1:5" s="214" customFormat="1" x14ac:dyDescent="0.35">
      <c r="A308" s="311" t="s">
        <v>545</v>
      </c>
      <c r="B308" s="312">
        <v>44887</v>
      </c>
      <c r="C308" s="214" t="s">
        <v>546</v>
      </c>
      <c r="D308" s="214" t="s">
        <v>1038</v>
      </c>
      <c r="E308" s="314">
        <v>-3.82</v>
      </c>
    </row>
    <row r="309" spans="1:5" s="214" customFormat="1" x14ac:dyDescent="0.35">
      <c r="A309" s="311" t="s">
        <v>545</v>
      </c>
      <c r="B309" s="312">
        <v>44887</v>
      </c>
      <c r="C309" s="214" t="s">
        <v>546</v>
      </c>
      <c r="D309" s="214" t="s">
        <v>1039</v>
      </c>
      <c r="E309" s="314">
        <v>1880.06</v>
      </c>
    </row>
    <row r="310" spans="1:5" s="214" customFormat="1" x14ac:dyDescent="0.35">
      <c r="A310" s="311" t="s">
        <v>545</v>
      </c>
      <c r="B310" s="312">
        <v>44888</v>
      </c>
      <c r="C310" s="214" t="s">
        <v>546</v>
      </c>
      <c r="D310" s="214" t="s">
        <v>1038</v>
      </c>
      <c r="E310" s="314">
        <v>-203.02</v>
      </c>
    </row>
    <row r="311" spans="1:5" s="214" customFormat="1" x14ac:dyDescent="0.35">
      <c r="A311" s="311" t="s">
        <v>545</v>
      </c>
      <c r="B311" s="312">
        <v>44895</v>
      </c>
      <c r="C311" s="214" t="s">
        <v>546</v>
      </c>
      <c r="D311" s="214" t="s">
        <v>1038</v>
      </c>
      <c r="E311" s="314">
        <v>-4.58</v>
      </c>
    </row>
    <row r="312" spans="1:5" s="214" customFormat="1" x14ac:dyDescent="0.35">
      <c r="A312" s="311" t="s">
        <v>545</v>
      </c>
      <c r="B312" s="312">
        <v>44896</v>
      </c>
      <c r="C312" s="214" t="s">
        <v>546</v>
      </c>
      <c r="D312" s="214" t="s">
        <v>1038</v>
      </c>
      <c r="E312" s="314">
        <v>-143592.39000000001</v>
      </c>
    </row>
    <row r="313" spans="1:5" s="214" customFormat="1" x14ac:dyDescent="0.35">
      <c r="A313" s="311" t="s">
        <v>545</v>
      </c>
      <c r="B313" s="312">
        <v>44900</v>
      </c>
      <c r="C313" s="214" t="s">
        <v>546</v>
      </c>
      <c r="D313" s="214" t="s">
        <v>1038</v>
      </c>
      <c r="E313" s="314">
        <v>-19.84</v>
      </c>
    </row>
    <row r="314" spans="1:5" s="214" customFormat="1" x14ac:dyDescent="0.35">
      <c r="A314" s="311" t="s">
        <v>545</v>
      </c>
      <c r="B314" s="312">
        <v>44900</v>
      </c>
      <c r="C314" s="214" t="s">
        <v>546</v>
      </c>
      <c r="D314" s="214" t="s">
        <v>1039</v>
      </c>
      <c r="E314" s="314">
        <v>212.13</v>
      </c>
    </row>
    <row r="315" spans="1:5" s="214" customFormat="1" x14ac:dyDescent="0.35">
      <c r="A315" s="311" t="s">
        <v>545</v>
      </c>
      <c r="B315" s="312">
        <v>44902</v>
      </c>
      <c r="C315" s="214" t="s">
        <v>546</v>
      </c>
      <c r="D315" s="214" t="s">
        <v>1039</v>
      </c>
      <c r="E315" s="314">
        <v>502.64</v>
      </c>
    </row>
    <row r="316" spans="1:5" s="214" customFormat="1" x14ac:dyDescent="0.35">
      <c r="A316" s="311" t="s">
        <v>545</v>
      </c>
      <c r="B316" s="312">
        <v>44907</v>
      </c>
      <c r="C316" s="214" t="s">
        <v>546</v>
      </c>
      <c r="D316" s="214" t="s">
        <v>1039</v>
      </c>
      <c r="E316" s="314">
        <v>208.93</v>
      </c>
    </row>
    <row r="317" spans="1:5" s="214" customFormat="1" x14ac:dyDescent="0.35">
      <c r="A317" s="311" t="s">
        <v>545</v>
      </c>
      <c r="B317" s="312">
        <v>44907</v>
      </c>
      <c r="C317" s="214" t="s">
        <v>546</v>
      </c>
      <c r="D317" s="214" t="s">
        <v>1041</v>
      </c>
      <c r="E317" s="314">
        <v>350.22</v>
      </c>
    </row>
    <row r="318" spans="1:5" s="214" customFormat="1" x14ac:dyDescent="0.35">
      <c r="A318" s="311" t="s">
        <v>545</v>
      </c>
      <c r="B318" s="312">
        <v>44909</v>
      </c>
      <c r="C318" s="214" t="s">
        <v>546</v>
      </c>
      <c r="D318" s="214" t="s">
        <v>1038</v>
      </c>
      <c r="E318" s="314">
        <v>-17.55</v>
      </c>
    </row>
    <row r="319" spans="1:5" s="214" customFormat="1" x14ac:dyDescent="0.35">
      <c r="A319" s="311" t="s">
        <v>545</v>
      </c>
      <c r="B319" s="312">
        <v>44910</v>
      </c>
      <c r="C319" s="214" t="s">
        <v>546</v>
      </c>
      <c r="D319" s="214" t="s">
        <v>1038</v>
      </c>
      <c r="E319" s="314">
        <v>-5.34</v>
      </c>
    </row>
    <row r="320" spans="1:5" s="214" customFormat="1" x14ac:dyDescent="0.35">
      <c r="A320" s="311" t="s">
        <v>545</v>
      </c>
      <c r="B320" s="312">
        <v>44911</v>
      </c>
      <c r="C320" s="214" t="s">
        <v>546</v>
      </c>
      <c r="D320" s="214" t="s">
        <v>1039</v>
      </c>
      <c r="E320" s="314">
        <v>176.14</v>
      </c>
    </row>
    <row r="321" spans="1:6" s="214" customFormat="1" x14ac:dyDescent="0.35">
      <c r="A321" s="311" t="s">
        <v>545</v>
      </c>
      <c r="B321" s="312">
        <v>44914</v>
      </c>
      <c r="C321" s="214" t="s">
        <v>546</v>
      </c>
      <c r="D321" s="214" t="s">
        <v>1038</v>
      </c>
      <c r="E321" s="314">
        <v>-2.29</v>
      </c>
    </row>
    <row r="322" spans="1:6" s="214" customFormat="1" x14ac:dyDescent="0.35">
      <c r="A322" s="311" t="s">
        <v>545</v>
      </c>
      <c r="B322" s="312">
        <v>44915</v>
      </c>
      <c r="C322" s="214" t="s">
        <v>546</v>
      </c>
      <c r="D322" s="214" t="s">
        <v>1038</v>
      </c>
      <c r="E322" s="314">
        <v>-25.18</v>
      </c>
    </row>
    <row r="323" spans="1:6" s="214" customFormat="1" x14ac:dyDescent="0.35">
      <c r="A323" s="311" t="s">
        <v>545</v>
      </c>
      <c r="B323" s="312">
        <v>44916</v>
      </c>
      <c r="C323" s="214" t="s">
        <v>546</v>
      </c>
      <c r="D323" s="214" t="s">
        <v>1038</v>
      </c>
      <c r="E323" s="314">
        <v>-19.079999999999998</v>
      </c>
    </row>
    <row r="324" spans="1:6" s="214" customFormat="1" x14ac:dyDescent="0.35">
      <c r="A324" s="311" t="s">
        <v>545</v>
      </c>
      <c r="B324" s="312">
        <v>44917</v>
      </c>
      <c r="C324" s="214" t="s">
        <v>546</v>
      </c>
      <c r="D324" s="214" t="s">
        <v>1041</v>
      </c>
      <c r="E324" s="314">
        <v>464.67</v>
      </c>
    </row>
    <row r="325" spans="1:6" s="214" customFormat="1" x14ac:dyDescent="0.35">
      <c r="A325" s="311" t="s">
        <v>545</v>
      </c>
      <c r="B325" s="312">
        <v>44923</v>
      </c>
      <c r="C325" s="214" t="s">
        <v>546</v>
      </c>
      <c r="D325" s="214" t="s">
        <v>1038</v>
      </c>
      <c r="E325" s="314">
        <v>-75.540000000000006</v>
      </c>
    </row>
    <row r="326" spans="1:6" s="214" customFormat="1" x14ac:dyDescent="0.35">
      <c r="A326" s="311" t="s">
        <v>545</v>
      </c>
      <c r="B326" s="312">
        <v>44923</v>
      </c>
      <c r="C326" s="214" t="s">
        <v>546</v>
      </c>
      <c r="D326" s="214" t="s">
        <v>1039</v>
      </c>
      <c r="E326" s="314">
        <v>1410.91</v>
      </c>
    </row>
    <row r="327" spans="1:6" s="214" customFormat="1" x14ac:dyDescent="0.35">
      <c r="A327" s="311" t="s">
        <v>545</v>
      </c>
      <c r="B327" s="312">
        <v>44924</v>
      </c>
      <c r="C327" s="214" t="s">
        <v>546</v>
      </c>
      <c r="D327" s="214" t="s">
        <v>1038</v>
      </c>
      <c r="E327" s="314">
        <v>-39.68</v>
      </c>
    </row>
    <row r="328" spans="1:6" s="214" customFormat="1" x14ac:dyDescent="0.35">
      <c r="A328" s="311" t="s">
        <v>545</v>
      </c>
      <c r="B328" s="312">
        <v>44925</v>
      </c>
      <c r="C328" s="214" t="s">
        <v>546</v>
      </c>
      <c r="D328" s="214" t="s">
        <v>1038</v>
      </c>
      <c r="E328" s="314">
        <v>-9.16</v>
      </c>
    </row>
    <row r="329" spans="1:6" s="214" customFormat="1" x14ac:dyDescent="0.35">
      <c r="A329" s="311" t="s">
        <v>545</v>
      </c>
      <c r="B329" s="312">
        <v>44925</v>
      </c>
      <c r="C329" s="214" t="s">
        <v>546</v>
      </c>
      <c r="D329" s="214" t="s">
        <v>1041</v>
      </c>
      <c r="E329" s="314">
        <v>81.22</v>
      </c>
    </row>
    <row r="330" spans="1:6" s="214" customFormat="1" x14ac:dyDescent="0.35">
      <c r="A330" s="311" t="s">
        <v>545</v>
      </c>
      <c r="B330" s="312">
        <v>44925</v>
      </c>
      <c r="C330" s="214" t="s">
        <v>546</v>
      </c>
      <c r="D330" s="214" t="s">
        <v>1039</v>
      </c>
      <c r="E330" s="314">
        <v>592.97</v>
      </c>
    </row>
    <row r="331" spans="1:6" s="214" customFormat="1" x14ac:dyDescent="0.35">
      <c r="A331" s="311" t="s">
        <v>545</v>
      </c>
      <c r="B331" s="312">
        <v>44925</v>
      </c>
      <c r="C331" s="214" t="s">
        <v>546</v>
      </c>
      <c r="D331" s="214" t="s">
        <v>1040</v>
      </c>
      <c r="E331" s="314">
        <v>2000</v>
      </c>
    </row>
    <row r="332" spans="1:6" s="214" customFormat="1" x14ac:dyDescent="0.35">
      <c r="A332" s="311" t="s">
        <v>545</v>
      </c>
      <c r="B332" s="312">
        <v>44926</v>
      </c>
      <c r="C332" s="214" t="s">
        <v>546</v>
      </c>
      <c r="D332" s="214" t="s">
        <v>1042</v>
      </c>
      <c r="E332" s="314">
        <v>-2000</v>
      </c>
      <c r="F332" s="214" t="s">
        <v>1043</v>
      </c>
    </row>
    <row r="333" spans="1:6" s="214" customFormat="1" x14ac:dyDescent="0.35">
      <c r="A333" s="311" t="s">
        <v>545</v>
      </c>
      <c r="B333" s="312">
        <v>44930</v>
      </c>
      <c r="C333" s="214" t="s">
        <v>546</v>
      </c>
      <c r="D333" s="214" t="s">
        <v>1038</v>
      </c>
      <c r="E333" s="310">
        <v>-128916.74</v>
      </c>
    </row>
    <row r="334" spans="1:6" s="214" customFormat="1" x14ac:dyDescent="0.35">
      <c r="A334" s="311" t="s">
        <v>545</v>
      </c>
      <c r="B334" s="312">
        <v>44931</v>
      </c>
      <c r="C334" s="214" t="s">
        <v>546</v>
      </c>
      <c r="D334" s="214" t="s">
        <v>1038</v>
      </c>
      <c r="E334" s="310">
        <v>-3.05</v>
      </c>
    </row>
    <row r="335" spans="1:6" s="214" customFormat="1" x14ac:dyDescent="0.35">
      <c r="A335" s="311" t="s">
        <v>545</v>
      </c>
      <c r="B335" s="312">
        <v>44936</v>
      </c>
      <c r="C335" s="214" t="s">
        <v>546</v>
      </c>
      <c r="D335" s="214" t="s">
        <v>1038</v>
      </c>
      <c r="E335" s="310">
        <v>-58.75</v>
      </c>
    </row>
    <row r="336" spans="1:6" s="214" customFormat="1" x14ac:dyDescent="0.35">
      <c r="A336" s="311" t="s">
        <v>545</v>
      </c>
      <c r="B336" s="312">
        <v>44937</v>
      </c>
      <c r="C336" s="214" t="s">
        <v>546</v>
      </c>
      <c r="D336" s="214" t="s">
        <v>1038</v>
      </c>
      <c r="E336" s="310">
        <v>-66.38</v>
      </c>
    </row>
    <row r="337" spans="1:5" s="214" customFormat="1" x14ac:dyDescent="0.35">
      <c r="A337" s="311" t="s">
        <v>545</v>
      </c>
      <c r="B337" s="312">
        <v>44937</v>
      </c>
      <c r="C337" s="214" t="s">
        <v>546</v>
      </c>
      <c r="D337" s="214" t="s">
        <v>1039</v>
      </c>
      <c r="E337" s="310">
        <v>618.64</v>
      </c>
    </row>
    <row r="338" spans="1:5" s="214" customFormat="1" x14ac:dyDescent="0.35">
      <c r="A338" s="311" t="s">
        <v>545</v>
      </c>
      <c r="B338" s="312">
        <v>44939</v>
      </c>
      <c r="C338" s="214" t="s">
        <v>546</v>
      </c>
      <c r="D338" s="214" t="s">
        <v>1039</v>
      </c>
      <c r="E338" s="310">
        <v>47.6</v>
      </c>
    </row>
    <row r="339" spans="1:5" s="214" customFormat="1" x14ac:dyDescent="0.35">
      <c r="A339" s="311" t="s">
        <v>545</v>
      </c>
      <c r="B339" s="312">
        <v>44942</v>
      </c>
      <c r="C339" s="214" t="s">
        <v>546</v>
      </c>
      <c r="D339" s="214" t="s">
        <v>1039</v>
      </c>
      <c r="E339" s="310">
        <v>195.06</v>
      </c>
    </row>
    <row r="340" spans="1:5" s="214" customFormat="1" x14ac:dyDescent="0.35">
      <c r="A340" s="311" t="s">
        <v>545</v>
      </c>
      <c r="B340" s="312">
        <v>44943</v>
      </c>
      <c r="C340" s="214" t="s">
        <v>546</v>
      </c>
      <c r="D340" s="214" t="s">
        <v>1038</v>
      </c>
      <c r="E340" s="310">
        <v>-29</v>
      </c>
    </row>
    <row r="341" spans="1:5" s="214" customFormat="1" x14ac:dyDescent="0.35">
      <c r="A341" s="311" t="s">
        <v>545</v>
      </c>
      <c r="B341" s="312">
        <v>44949</v>
      </c>
      <c r="C341" s="214" t="s">
        <v>546</v>
      </c>
      <c r="D341" s="214" t="s">
        <v>1038</v>
      </c>
      <c r="E341" s="310">
        <v>-12.21</v>
      </c>
    </row>
    <row r="342" spans="1:5" s="214" customFormat="1" x14ac:dyDescent="0.35">
      <c r="A342" s="311" t="s">
        <v>545</v>
      </c>
      <c r="B342" s="312">
        <v>44949</v>
      </c>
      <c r="C342" s="214" t="s">
        <v>546</v>
      </c>
      <c r="D342" s="214" t="s">
        <v>1039</v>
      </c>
      <c r="E342" s="310">
        <v>259.62</v>
      </c>
    </row>
    <row r="343" spans="1:5" s="214" customFormat="1" x14ac:dyDescent="0.35">
      <c r="A343" s="311" t="s">
        <v>545</v>
      </c>
      <c r="B343" s="312">
        <v>44950</v>
      </c>
      <c r="C343" s="214" t="s">
        <v>546</v>
      </c>
      <c r="D343" s="214" t="s">
        <v>1039</v>
      </c>
      <c r="E343" s="310">
        <v>240.09</v>
      </c>
    </row>
    <row r="344" spans="1:5" s="214" customFormat="1" x14ac:dyDescent="0.35">
      <c r="A344" s="311" t="s">
        <v>545</v>
      </c>
      <c r="B344" s="312">
        <v>44953</v>
      </c>
      <c r="C344" s="214" t="s">
        <v>546</v>
      </c>
      <c r="D344" s="214" t="s">
        <v>1041</v>
      </c>
      <c r="E344" s="310">
        <v>1521.4</v>
      </c>
    </row>
    <row r="345" spans="1:5" s="214" customFormat="1" x14ac:dyDescent="0.35">
      <c r="A345" s="311" t="s">
        <v>545</v>
      </c>
      <c r="B345" s="312">
        <v>44953</v>
      </c>
      <c r="C345" s="214" t="s">
        <v>546</v>
      </c>
      <c r="D345" s="214" t="s">
        <v>1039</v>
      </c>
      <c r="E345" s="310">
        <v>61.81</v>
      </c>
    </row>
    <row r="346" spans="1:5" s="214" customFormat="1" x14ac:dyDescent="0.35">
      <c r="A346" s="311" t="s">
        <v>545</v>
      </c>
      <c r="B346" s="312">
        <v>44956</v>
      </c>
      <c r="C346" s="214" t="s">
        <v>546</v>
      </c>
      <c r="D346" s="214" t="s">
        <v>1038</v>
      </c>
      <c r="E346" s="310">
        <v>-31.29</v>
      </c>
    </row>
    <row r="347" spans="1:5" s="214" customFormat="1" x14ac:dyDescent="0.35">
      <c r="A347" s="311" t="s">
        <v>545</v>
      </c>
      <c r="B347" s="312">
        <v>44957</v>
      </c>
      <c r="C347" s="214" t="s">
        <v>546</v>
      </c>
      <c r="D347" s="214" t="s">
        <v>1038</v>
      </c>
      <c r="E347" s="310">
        <v>-699.61</v>
      </c>
    </row>
    <row r="348" spans="1:5" s="214" customFormat="1" x14ac:dyDescent="0.35">
      <c r="A348" s="311" t="s">
        <v>545</v>
      </c>
      <c r="B348" s="312">
        <v>44958</v>
      </c>
      <c r="C348" s="214" t="s">
        <v>546</v>
      </c>
      <c r="D348" s="214" t="s">
        <v>1038</v>
      </c>
      <c r="E348" s="310">
        <v>-20.6</v>
      </c>
    </row>
    <row r="349" spans="1:5" s="214" customFormat="1" x14ac:dyDescent="0.35">
      <c r="A349" s="311" t="s">
        <v>545</v>
      </c>
      <c r="B349" s="312">
        <v>44959</v>
      </c>
      <c r="C349" s="214" t="s">
        <v>546</v>
      </c>
      <c r="D349" s="214" t="s">
        <v>1038</v>
      </c>
      <c r="E349" s="310">
        <v>-138820.29999999999</v>
      </c>
    </row>
    <row r="350" spans="1:5" s="214" customFormat="1" x14ac:dyDescent="0.35">
      <c r="A350" s="311" t="s">
        <v>545</v>
      </c>
      <c r="B350" s="312">
        <v>44959</v>
      </c>
      <c r="C350" s="214" t="s">
        <v>546</v>
      </c>
      <c r="D350" s="214" t="s">
        <v>1041</v>
      </c>
      <c r="E350" s="310">
        <v>692.74</v>
      </c>
    </row>
    <row r="351" spans="1:5" s="214" customFormat="1" x14ac:dyDescent="0.35">
      <c r="A351" s="311" t="s">
        <v>545</v>
      </c>
      <c r="B351" s="312">
        <v>44964</v>
      </c>
      <c r="C351" s="214" t="s">
        <v>546</v>
      </c>
      <c r="D351" s="214" t="s">
        <v>1038</v>
      </c>
      <c r="E351" s="310">
        <v>-6.87</v>
      </c>
    </row>
    <row r="352" spans="1:5" s="214" customFormat="1" x14ac:dyDescent="0.35">
      <c r="A352" s="311" t="s">
        <v>545</v>
      </c>
      <c r="B352" s="312">
        <v>44965</v>
      </c>
      <c r="C352" s="214" t="s">
        <v>546</v>
      </c>
      <c r="D352" s="214" t="s">
        <v>1039</v>
      </c>
      <c r="E352" s="310">
        <v>446.93</v>
      </c>
    </row>
    <row r="353" spans="1:6" s="214" customFormat="1" x14ac:dyDescent="0.35">
      <c r="A353" s="311" t="s">
        <v>545</v>
      </c>
      <c r="B353" s="312">
        <v>44967</v>
      </c>
      <c r="C353" s="214" t="s">
        <v>546</v>
      </c>
      <c r="D353" s="214" t="s">
        <v>1039</v>
      </c>
      <c r="E353" s="310">
        <v>64.73</v>
      </c>
    </row>
    <row r="354" spans="1:6" s="214" customFormat="1" x14ac:dyDescent="0.35">
      <c r="A354" s="311" t="s">
        <v>545</v>
      </c>
      <c r="B354" s="312">
        <v>44970</v>
      </c>
      <c r="C354" s="214" t="s">
        <v>546</v>
      </c>
      <c r="D354" s="214" t="s">
        <v>1038</v>
      </c>
      <c r="E354" s="310">
        <v>-88.5</v>
      </c>
    </row>
    <row r="355" spans="1:6" s="214" customFormat="1" x14ac:dyDescent="0.35">
      <c r="A355" s="311" t="s">
        <v>545</v>
      </c>
      <c r="B355" s="312">
        <v>44970</v>
      </c>
      <c r="C355" s="214" t="s">
        <v>546</v>
      </c>
      <c r="D355" s="214" t="s">
        <v>1041</v>
      </c>
      <c r="E355" s="310">
        <v>16.02</v>
      </c>
    </row>
    <row r="356" spans="1:6" s="214" customFormat="1" x14ac:dyDescent="0.35">
      <c r="A356" s="311" t="s">
        <v>545</v>
      </c>
      <c r="B356" s="312">
        <v>44971</v>
      </c>
      <c r="C356" s="214" t="s">
        <v>546</v>
      </c>
      <c r="D356" s="214" t="s">
        <v>1041</v>
      </c>
      <c r="E356" s="310">
        <v>2650.04</v>
      </c>
    </row>
    <row r="357" spans="1:6" s="214" customFormat="1" x14ac:dyDescent="0.35">
      <c r="A357" s="311" t="s">
        <v>545</v>
      </c>
      <c r="B357" s="312">
        <v>44971</v>
      </c>
      <c r="C357" s="214" t="s">
        <v>546</v>
      </c>
      <c r="D357" s="214" t="s">
        <v>1039</v>
      </c>
      <c r="E357" s="310">
        <v>110.9</v>
      </c>
    </row>
    <row r="358" spans="1:6" s="214" customFormat="1" x14ac:dyDescent="0.35">
      <c r="A358" s="311" t="s">
        <v>545</v>
      </c>
      <c r="B358" s="312">
        <v>44974</v>
      </c>
      <c r="C358" s="214" t="s">
        <v>546</v>
      </c>
      <c r="D358" s="214" t="s">
        <v>1039</v>
      </c>
      <c r="E358" s="310">
        <v>113.76</v>
      </c>
    </row>
    <row r="359" spans="1:6" s="214" customFormat="1" x14ac:dyDescent="0.35">
      <c r="A359" s="311" t="s">
        <v>545</v>
      </c>
      <c r="B359" s="312">
        <v>44977</v>
      </c>
      <c r="C359" s="214" t="s">
        <v>546</v>
      </c>
      <c r="D359" s="214" t="s">
        <v>1038</v>
      </c>
      <c r="E359" s="310">
        <v>-7.63</v>
      </c>
    </row>
    <row r="360" spans="1:6" s="214" customFormat="1" x14ac:dyDescent="0.35">
      <c r="A360" s="311" t="s">
        <v>545</v>
      </c>
      <c r="B360" s="312">
        <v>44977</v>
      </c>
      <c r="C360" s="214" t="s">
        <v>546</v>
      </c>
      <c r="D360" s="214" t="s">
        <v>1041</v>
      </c>
      <c r="E360" s="310">
        <v>898.03</v>
      </c>
    </row>
    <row r="361" spans="1:6" s="214" customFormat="1" x14ac:dyDescent="0.35">
      <c r="A361" s="311" t="s">
        <v>545</v>
      </c>
      <c r="B361" s="312">
        <v>44978</v>
      </c>
      <c r="C361" s="214" t="s">
        <v>546</v>
      </c>
      <c r="D361" s="214" t="s">
        <v>1038</v>
      </c>
      <c r="E361" s="310">
        <v>-580.77</v>
      </c>
    </row>
    <row r="362" spans="1:6" s="214" customFormat="1" x14ac:dyDescent="0.35">
      <c r="A362" s="311" t="s">
        <v>545</v>
      </c>
      <c r="B362" s="312">
        <v>44978</v>
      </c>
      <c r="C362" s="214" t="s">
        <v>546</v>
      </c>
      <c r="D362" s="214" t="s">
        <v>1041</v>
      </c>
      <c r="E362" s="310">
        <v>197.62</v>
      </c>
    </row>
    <row r="363" spans="1:6" s="214" customFormat="1" x14ac:dyDescent="0.35">
      <c r="A363" s="311" t="s">
        <v>545</v>
      </c>
      <c r="B363" s="312">
        <v>44979</v>
      </c>
      <c r="C363" s="214" t="s">
        <v>546</v>
      </c>
      <c r="D363" s="214" t="s">
        <v>1038</v>
      </c>
      <c r="E363" s="310">
        <v>-44.25</v>
      </c>
    </row>
    <row r="364" spans="1:6" s="214" customFormat="1" x14ac:dyDescent="0.35">
      <c r="A364" s="311" t="s">
        <v>545</v>
      </c>
      <c r="B364" s="312">
        <v>44979</v>
      </c>
      <c r="C364" s="214" t="s">
        <v>546</v>
      </c>
      <c r="D364" s="214" t="s">
        <v>1039</v>
      </c>
      <c r="E364" s="310">
        <v>496.93</v>
      </c>
    </row>
    <row r="365" spans="1:6" s="214" customFormat="1" x14ac:dyDescent="0.35">
      <c r="A365" s="311" t="s">
        <v>545</v>
      </c>
      <c r="B365" s="312">
        <v>44980</v>
      </c>
      <c r="C365" s="214" t="s">
        <v>546</v>
      </c>
      <c r="D365" s="214" t="s">
        <v>1038</v>
      </c>
      <c r="E365" s="310">
        <v>-15.26</v>
      </c>
    </row>
    <row r="366" spans="1:6" s="214" customFormat="1" x14ac:dyDescent="0.35">
      <c r="A366" s="311" t="s">
        <v>545</v>
      </c>
      <c r="B366" s="312">
        <v>44985</v>
      </c>
      <c r="C366" s="214" t="s">
        <v>546</v>
      </c>
      <c r="D366" s="214" t="s">
        <v>1038</v>
      </c>
      <c r="E366" s="310">
        <v>-259.77</v>
      </c>
    </row>
    <row r="367" spans="1:6" s="214" customFormat="1" x14ac:dyDescent="0.35">
      <c r="A367" s="311" t="s">
        <v>545</v>
      </c>
      <c r="B367" s="312">
        <v>44985</v>
      </c>
      <c r="C367" s="214" t="s">
        <v>546</v>
      </c>
      <c r="D367" s="214" t="s">
        <v>1039</v>
      </c>
      <c r="E367" s="310">
        <v>393.05</v>
      </c>
    </row>
    <row r="368" spans="1:6" s="214" customFormat="1" x14ac:dyDescent="0.35">
      <c r="A368" s="311" t="s">
        <v>545</v>
      </c>
      <c r="B368" s="312">
        <v>44986</v>
      </c>
      <c r="C368" s="214" t="s">
        <v>546</v>
      </c>
      <c r="D368" s="214" t="s">
        <v>1044</v>
      </c>
      <c r="E368" s="310">
        <v>-200</v>
      </c>
      <c r="F368" s="214" t="s">
        <v>1045</v>
      </c>
    </row>
    <row r="369" spans="1:6" s="214" customFormat="1" x14ac:dyDescent="0.35">
      <c r="A369" s="311" t="s">
        <v>545</v>
      </c>
      <c r="B369" s="312">
        <v>44986</v>
      </c>
      <c r="C369" s="214" t="s">
        <v>546</v>
      </c>
      <c r="D369" s="214" t="s">
        <v>1040</v>
      </c>
      <c r="E369" s="310">
        <v>7.42</v>
      </c>
    </row>
    <row r="370" spans="1:6" s="214" customFormat="1" x14ac:dyDescent="0.35">
      <c r="A370" s="311" t="s">
        <v>545</v>
      </c>
      <c r="B370" s="312">
        <v>44986</v>
      </c>
      <c r="C370" s="214" t="s">
        <v>546</v>
      </c>
      <c r="D370" s="214" t="s">
        <v>1038</v>
      </c>
      <c r="E370" s="310">
        <v>-9.92</v>
      </c>
    </row>
    <row r="371" spans="1:6" s="214" customFormat="1" x14ac:dyDescent="0.35">
      <c r="A371" s="311" t="s">
        <v>545</v>
      </c>
      <c r="B371" s="312">
        <v>44986</v>
      </c>
      <c r="C371" s="214" t="s">
        <v>546</v>
      </c>
      <c r="D371" s="214" t="s">
        <v>1039</v>
      </c>
      <c r="E371" s="310">
        <v>286.70999999999998</v>
      </c>
    </row>
    <row r="372" spans="1:6" s="214" customFormat="1" x14ac:dyDescent="0.35">
      <c r="A372" s="311" t="s">
        <v>545</v>
      </c>
      <c r="B372" s="312">
        <v>44987</v>
      </c>
      <c r="C372" s="214" t="s">
        <v>546</v>
      </c>
      <c r="D372" s="214" t="s">
        <v>1038</v>
      </c>
      <c r="E372" s="310">
        <v>-133762.81</v>
      </c>
    </row>
    <row r="373" spans="1:6" s="214" customFormat="1" x14ac:dyDescent="0.35">
      <c r="A373" s="311" t="s">
        <v>545</v>
      </c>
      <c r="B373" s="312">
        <v>44988</v>
      </c>
      <c r="C373" s="214" t="s">
        <v>546</v>
      </c>
      <c r="D373" s="214" t="s">
        <v>1038</v>
      </c>
      <c r="E373" s="310">
        <v>-8.39</v>
      </c>
    </row>
    <row r="374" spans="1:6" s="214" customFormat="1" x14ac:dyDescent="0.35">
      <c r="A374" s="311" t="s">
        <v>545</v>
      </c>
      <c r="B374" s="312">
        <v>44991</v>
      </c>
      <c r="C374" s="214" t="s">
        <v>546</v>
      </c>
      <c r="D374" s="214" t="s">
        <v>1038</v>
      </c>
      <c r="E374" s="310">
        <v>-40.44</v>
      </c>
    </row>
    <row r="375" spans="1:6" s="214" customFormat="1" x14ac:dyDescent="0.35">
      <c r="A375" s="311" t="s">
        <v>545</v>
      </c>
      <c r="B375" s="312">
        <v>44994</v>
      </c>
      <c r="C375" s="214" t="s">
        <v>546</v>
      </c>
      <c r="D375" s="214" t="s">
        <v>1046</v>
      </c>
      <c r="E375" s="310">
        <v>-62.17</v>
      </c>
      <c r="F375" s="214" t="s">
        <v>1047</v>
      </c>
    </row>
    <row r="376" spans="1:6" s="214" customFormat="1" x14ac:dyDescent="0.35">
      <c r="A376" s="311" t="s">
        <v>545</v>
      </c>
      <c r="B376" s="312">
        <v>44994</v>
      </c>
      <c r="C376" s="214" t="s">
        <v>546</v>
      </c>
      <c r="D376" s="214" t="s">
        <v>1040</v>
      </c>
      <c r="E376" s="310">
        <v>62.17</v>
      </c>
    </row>
    <row r="377" spans="1:6" s="214" customFormat="1" x14ac:dyDescent="0.35">
      <c r="A377" s="311" t="s">
        <v>545</v>
      </c>
      <c r="B377" s="312">
        <v>44994</v>
      </c>
      <c r="C377" s="214" t="s">
        <v>546</v>
      </c>
      <c r="D377" s="214" t="s">
        <v>1039</v>
      </c>
      <c r="E377" s="310">
        <v>458.68</v>
      </c>
    </row>
    <row r="378" spans="1:6" s="214" customFormat="1" x14ac:dyDescent="0.35">
      <c r="A378" s="311" t="s">
        <v>545</v>
      </c>
      <c r="B378" s="312">
        <v>44999</v>
      </c>
      <c r="C378" s="214" t="s">
        <v>546</v>
      </c>
      <c r="D378" s="214" t="s">
        <v>1040</v>
      </c>
      <c r="E378" s="310">
        <v>200</v>
      </c>
    </row>
    <row r="379" spans="1:6" s="214" customFormat="1" x14ac:dyDescent="0.35">
      <c r="A379" s="311" t="s">
        <v>545</v>
      </c>
      <c r="B379" s="312">
        <v>44999</v>
      </c>
      <c r="C379" s="214" t="s">
        <v>546</v>
      </c>
      <c r="D379" s="214" t="s">
        <v>1038</v>
      </c>
      <c r="E379" s="310">
        <v>-3.82</v>
      </c>
    </row>
    <row r="380" spans="1:6" s="214" customFormat="1" x14ac:dyDescent="0.35">
      <c r="A380" s="311" t="s">
        <v>545</v>
      </c>
      <c r="B380" s="312">
        <v>45000</v>
      </c>
      <c r="C380" s="214" t="s">
        <v>546</v>
      </c>
      <c r="D380" s="214" t="s">
        <v>1041</v>
      </c>
      <c r="E380" s="310">
        <v>95.37</v>
      </c>
    </row>
    <row r="381" spans="1:6" s="214" customFormat="1" x14ac:dyDescent="0.35">
      <c r="A381" s="311" t="s">
        <v>545</v>
      </c>
      <c r="B381" s="312">
        <v>45002</v>
      </c>
      <c r="C381" s="214" t="s">
        <v>546</v>
      </c>
      <c r="D381" s="214" t="s">
        <v>1038</v>
      </c>
      <c r="E381" s="310">
        <v>-78.59</v>
      </c>
    </row>
    <row r="382" spans="1:6" s="214" customFormat="1" x14ac:dyDescent="0.35">
      <c r="A382" s="311" t="s">
        <v>545</v>
      </c>
      <c r="B382" s="312">
        <v>45002</v>
      </c>
      <c r="C382" s="214" t="s">
        <v>546</v>
      </c>
      <c r="D382" s="214" t="s">
        <v>1039</v>
      </c>
      <c r="E382" s="310">
        <v>242.07</v>
      </c>
    </row>
    <row r="383" spans="1:6" s="214" customFormat="1" x14ac:dyDescent="0.35">
      <c r="A383" s="311" t="s">
        <v>545</v>
      </c>
      <c r="B383" s="312">
        <v>45007</v>
      </c>
      <c r="C383" s="214" t="s">
        <v>546</v>
      </c>
      <c r="D383" s="214" t="s">
        <v>1038</v>
      </c>
      <c r="E383" s="310">
        <v>-9.16</v>
      </c>
    </row>
    <row r="384" spans="1:6" s="214" customFormat="1" x14ac:dyDescent="0.35">
      <c r="A384" s="311" t="s">
        <v>545</v>
      </c>
      <c r="B384" s="312">
        <v>45007</v>
      </c>
      <c r="C384" s="214" t="s">
        <v>546</v>
      </c>
      <c r="D384" s="214" t="s">
        <v>1039</v>
      </c>
      <c r="E384" s="310">
        <v>399.81</v>
      </c>
    </row>
    <row r="385" spans="1:5" s="214" customFormat="1" x14ac:dyDescent="0.35">
      <c r="A385" s="311" t="s">
        <v>545</v>
      </c>
      <c r="B385" s="312">
        <v>45008</v>
      </c>
      <c r="C385" s="214" t="s">
        <v>546</v>
      </c>
      <c r="D385" s="214" t="s">
        <v>1038</v>
      </c>
      <c r="E385" s="310">
        <v>-0.76</v>
      </c>
    </row>
    <row r="386" spans="1:5" s="214" customFormat="1" x14ac:dyDescent="0.35">
      <c r="A386" s="311" t="s">
        <v>545</v>
      </c>
      <c r="B386" s="312">
        <v>45009</v>
      </c>
      <c r="C386" s="214" t="s">
        <v>546</v>
      </c>
      <c r="D386" s="214" t="s">
        <v>1041</v>
      </c>
      <c r="E386" s="310">
        <v>127.42</v>
      </c>
    </row>
    <row r="387" spans="1:5" s="214" customFormat="1" x14ac:dyDescent="0.35">
      <c r="A387" s="311" t="s">
        <v>545</v>
      </c>
      <c r="B387" s="312">
        <v>45012</v>
      </c>
      <c r="C387" s="214" t="s">
        <v>546</v>
      </c>
      <c r="D387" s="214" t="s">
        <v>1038</v>
      </c>
      <c r="E387" s="310">
        <v>-54.93</v>
      </c>
    </row>
    <row r="388" spans="1:5" s="214" customFormat="1" x14ac:dyDescent="0.35">
      <c r="A388" s="311" t="s">
        <v>545</v>
      </c>
      <c r="B388" s="312">
        <v>45013</v>
      </c>
      <c r="C388" s="214" t="s">
        <v>546</v>
      </c>
      <c r="D388" s="214" t="s">
        <v>1038</v>
      </c>
      <c r="E388" s="310">
        <v>-19.829999999999998</v>
      </c>
    </row>
    <row r="389" spans="1:5" s="214" customFormat="1" x14ac:dyDescent="0.35">
      <c r="A389" s="311" t="s">
        <v>545</v>
      </c>
      <c r="B389" s="312">
        <v>45014</v>
      </c>
      <c r="C389" s="214" t="s">
        <v>546</v>
      </c>
      <c r="D389" s="214" t="s">
        <v>1038</v>
      </c>
      <c r="E389" s="310">
        <v>-35.1</v>
      </c>
    </row>
    <row r="390" spans="1:5" s="214" customFormat="1" x14ac:dyDescent="0.35">
      <c r="A390" s="311" t="s">
        <v>545</v>
      </c>
      <c r="B390" s="312">
        <v>45014</v>
      </c>
      <c r="C390" s="214" t="s">
        <v>546</v>
      </c>
      <c r="D390" s="214" t="s">
        <v>1039</v>
      </c>
      <c r="E390" s="310">
        <v>332.62</v>
      </c>
    </row>
    <row r="391" spans="1:5" s="214" customFormat="1" x14ac:dyDescent="0.35">
      <c r="A391" s="311" t="s">
        <v>545</v>
      </c>
      <c r="B391" s="312">
        <v>45015</v>
      </c>
      <c r="C391" s="214" t="s">
        <v>546</v>
      </c>
      <c r="D391" s="214" t="s">
        <v>1038</v>
      </c>
      <c r="E391" s="310">
        <v>-63.33</v>
      </c>
    </row>
    <row r="392" spans="1:5" s="214" customFormat="1" x14ac:dyDescent="0.35">
      <c r="A392" s="311" t="s">
        <v>545</v>
      </c>
      <c r="B392" s="312">
        <v>45015</v>
      </c>
      <c r="C392" s="214" t="s">
        <v>546</v>
      </c>
      <c r="D392" s="214" t="s">
        <v>1041</v>
      </c>
      <c r="E392" s="310">
        <v>51.12</v>
      </c>
    </row>
    <row r="393" spans="1:5" s="214" customFormat="1" x14ac:dyDescent="0.35">
      <c r="A393" s="311" t="s">
        <v>545</v>
      </c>
      <c r="B393" s="312">
        <v>45015</v>
      </c>
      <c r="C393" s="214" t="s">
        <v>546</v>
      </c>
      <c r="D393" s="214" t="s">
        <v>1039</v>
      </c>
      <c r="E393" s="310">
        <v>341.46</v>
      </c>
    </row>
    <row r="394" spans="1:5" s="214" customFormat="1" x14ac:dyDescent="0.35">
      <c r="A394" s="311" t="s">
        <v>545</v>
      </c>
      <c r="B394" s="312">
        <v>45016</v>
      </c>
      <c r="C394" s="214" t="s">
        <v>546</v>
      </c>
      <c r="D394" s="214" t="s">
        <v>1040</v>
      </c>
      <c r="E394" s="310">
        <v>50</v>
      </c>
    </row>
    <row r="395" spans="1:5" s="214" customFormat="1" x14ac:dyDescent="0.35">
      <c r="A395" s="311" t="s">
        <v>545</v>
      </c>
      <c r="B395" s="312">
        <v>45016</v>
      </c>
      <c r="C395" s="214" t="s">
        <v>546</v>
      </c>
      <c r="D395" s="214" t="s">
        <v>1038</v>
      </c>
      <c r="E395" s="310">
        <v>-51.12</v>
      </c>
    </row>
    <row r="396" spans="1:5" s="214" customFormat="1" x14ac:dyDescent="0.35">
      <c r="A396" s="311" t="s">
        <v>545</v>
      </c>
      <c r="B396" s="312">
        <v>45019</v>
      </c>
      <c r="C396" s="214" t="s">
        <v>546</v>
      </c>
      <c r="D396" s="214" t="s">
        <v>1038</v>
      </c>
      <c r="E396" s="310">
        <v>-12.97</v>
      </c>
    </row>
    <row r="397" spans="1:5" s="214" customFormat="1" x14ac:dyDescent="0.35">
      <c r="A397" s="311" t="s">
        <v>545</v>
      </c>
      <c r="B397" s="312">
        <v>45020</v>
      </c>
      <c r="C397" s="214" t="s">
        <v>546</v>
      </c>
      <c r="D397" s="214" t="s">
        <v>1038</v>
      </c>
      <c r="E397" s="310">
        <v>-109679.39</v>
      </c>
    </row>
    <row r="398" spans="1:5" s="214" customFormat="1" x14ac:dyDescent="0.35">
      <c r="A398" s="311" t="s">
        <v>545</v>
      </c>
      <c r="B398" s="312">
        <v>45022</v>
      </c>
      <c r="C398" s="214" t="s">
        <v>546</v>
      </c>
      <c r="D398" s="214" t="s">
        <v>1038</v>
      </c>
      <c r="E398" s="310">
        <v>-22.89</v>
      </c>
    </row>
    <row r="399" spans="1:5" s="214" customFormat="1" x14ac:dyDescent="0.35">
      <c r="A399" s="311" t="s">
        <v>545</v>
      </c>
      <c r="B399" s="312">
        <v>45026</v>
      </c>
      <c r="C399" s="214" t="s">
        <v>546</v>
      </c>
      <c r="D399" s="214" t="s">
        <v>1038</v>
      </c>
      <c r="E399" s="310">
        <v>-12.97</v>
      </c>
    </row>
    <row r="400" spans="1:5" s="214" customFormat="1" x14ac:dyDescent="0.35">
      <c r="A400" s="311" t="s">
        <v>545</v>
      </c>
      <c r="B400" s="312">
        <v>45028</v>
      </c>
      <c r="C400" s="214" t="s">
        <v>546</v>
      </c>
      <c r="D400" s="214" t="s">
        <v>1038</v>
      </c>
      <c r="E400" s="310">
        <v>-7.63</v>
      </c>
    </row>
    <row r="401" spans="1:5" s="214" customFormat="1" x14ac:dyDescent="0.35">
      <c r="A401" s="311" t="s">
        <v>545</v>
      </c>
      <c r="B401" s="312">
        <v>45028</v>
      </c>
      <c r="C401" s="214" t="s">
        <v>546</v>
      </c>
      <c r="D401" s="214" t="s">
        <v>1039</v>
      </c>
      <c r="E401" s="310">
        <v>65.28</v>
      </c>
    </row>
    <row r="402" spans="1:5" s="214" customFormat="1" x14ac:dyDescent="0.35">
      <c r="A402" s="311" t="s">
        <v>545</v>
      </c>
      <c r="B402" s="312">
        <v>45029</v>
      </c>
      <c r="C402" s="214" t="s">
        <v>546</v>
      </c>
      <c r="D402" s="214" t="s">
        <v>1038</v>
      </c>
      <c r="E402" s="310">
        <v>-11.44</v>
      </c>
    </row>
    <row r="403" spans="1:5" s="214" customFormat="1" x14ac:dyDescent="0.35">
      <c r="A403" s="311" t="s">
        <v>545</v>
      </c>
      <c r="B403" s="312">
        <v>45033</v>
      </c>
      <c r="C403" s="214" t="s">
        <v>546</v>
      </c>
      <c r="D403" s="214" t="s">
        <v>1038</v>
      </c>
      <c r="E403" s="310">
        <v>-3.05</v>
      </c>
    </row>
    <row r="404" spans="1:5" s="214" customFormat="1" x14ac:dyDescent="0.35">
      <c r="A404" s="311" t="s">
        <v>545</v>
      </c>
      <c r="B404" s="312">
        <v>45034</v>
      </c>
      <c r="C404" s="214" t="s">
        <v>546</v>
      </c>
      <c r="D404" s="214" t="s">
        <v>1038</v>
      </c>
      <c r="E404" s="310">
        <v>-10.68</v>
      </c>
    </row>
    <row r="405" spans="1:5" s="214" customFormat="1" x14ac:dyDescent="0.35">
      <c r="A405" s="311" t="s">
        <v>545</v>
      </c>
      <c r="B405" s="312">
        <v>45034</v>
      </c>
      <c r="C405" s="214" t="s">
        <v>546</v>
      </c>
      <c r="D405" s="214" t="s">
        <v>1039</v>
      </c>
      <c r="E405" s="310">
        <v>145.22999999999999</v>
      </c>
    </row>
    <row r="406" spans="1:5" s="214" customFormat="1" x14ac:dyDescent="0.35">
      <c r="A406" s="311" t="s">
        <v>545</v>
      </c>
      <c r="B406" s="312">
        <v>45035</v>
      </c>
      <c r="C406" s="214" t="s">
        <v>546</v>
      </c>
      <c r="D406" s="214" t="s">
        <v>1038</v>
      </c>
      <c r="E406" s="310">
        <v>-33.57</v>
      </c>
    </row>
    <row r="407" spans="1:5" s="214" customFormat="1" x14ac:dyDescent="0.35">
      <c r="A407" s="311" t="s">
        <v>545</v>
      </c>
      <c r="B407" s="312">
        <v>45037</v>
      </c>
      <c r="C407" s="214" t="s">
        <v>546</v>
      </c>
      <c r="D407" s="214" t="s">
        <v>1038</v>
      </c>
      <c r="E407" s="310">
        <v>-29.76</v>
      </c>
    </row>
    <row r="408" spans="1:5" s="214" customFormat="1" x14ac:dyDescent="0.35">
      <c r="A408" s="311" t="s">
        <v>545</v>
      </c>
      <c r="B408" s="312">
        <v>45040</v>
      </c>
      <c r="C408" s="214" t="s">
        <v>546</v>
      </c>
      <c r="D408" s="214" t="s">
        <v>1038</v>
      </c>
      <c r="E408" s="310">
        <v>-5.34</v>
      </c>
    </row>
    <row r="409" spans="1:5" s="214" customFormat="1" x14ac:dyDescent="0.35">
      <c r="A409" s="311" t="s">
        <v>545</v>
      </c>
      <c r="B409" s="312">
        <v>45041</v>
      </c>
      <c r="C409" s="214" t="s">
        <v>546</v>
      </c>
      <c r="D409" s="214" t="s">
        <v>1038</v>
      </c>
      <c r="E409" s="310">
        <v>-2.29</v>
      </c>
    </row>
    <row r="410" spans="1:5" s="214" customFormat="1" x14ac:dyDescent="0.35">
      <c r="A410" s="311" t="s">
        <v>545</v>
      </c>
      <c r="B410" s="312">
        <v>45042</v>
      </c>
      <c r="C410" s="214" t="s">
        <v>546</v>
      </c>
      <c r="D410" s="214" t="s">
        <v>1038</v>
      </c>
      <c r="E410" s="310">
        <v>-6.87</v>
      </c>
    </row>
    <row r="411" spans="1:5" s="214" customFormat="1" x14ac:dyDescent="0.35">
      <c r="A411" s="311" t="s">
        <v>545</v>
      </c>
      <c r="B411" s="312">
        <v>45043</v>
      </c>
      <c r="C411" s="214" t="s">
        <v>546</v>
      </c>
      <c r="D411" s="214" t="s">
        <v>1041</v>
      </c>
      <c r="E411" s="310">
        <v>86.98</v>
      </c>
    </row>
    <row r="412" spans="1:5" s="214" customFormat="1" x14ac:dyDescent="0.35">
      <c r="A412" s="311" t="s">
        <v>545</v>
      </c>
      <c r="B412" s="312">
        <v>45043</v>
      </c>
      <c r="C412" s="214" t="s">
        <v>546</v>
      </c>
      <c r="D412" s="214" t="s">
        <v>1039</v>
      </c>
      <c r="E412" s="310">
        <v>96.73</v>
      </c>
    </row>
    <row r="413" spans="1:5" s="214" customFormat="1" x14ac:dyDescent="0.35">
      <c r="A413" s="311" t="s">
        <v>545</v>
      </c>
      <c r="B413" s="312">
        <v>45044</v>
      </c>
      <c r="C413" s="214" t="s">
        <v>546</v>
      </c>
      <c r="D413" s="214" t="s">
        <v>1038</v>
      </c>
      <c r="E413" s="310">
        <v>-190.93</v>
      </c>
    </row>
    <row r="414" spans="1:5" s="214" customFormat="1" x14ac:dyDescent="0.35">
      <c r="A414" s="311" t="s">
        <v>545</v>
      </c>
      <c r="B414" s="312">
        <v>45048</v>
      </c>
      <c r="C414" s="214" t="s">
        <v>546</v>
      </c>
      <c r="D414" s="214" t="s">
        <v>1038</v>
      </c>
      <c r="E414" s="310">
        <v>-219.93</v>
      </c>
    </row>
    <row r="415" spans="1:5" s="214" customFormat="1" x14ac:dyDescent="0.35">
      <c r="A415" s="311" t="s">
        <v>545</v>
      </c>
      <c r="B415" s="312">
        <v>45049</v>
      </c>
      <c r="C415" s="214" t="s">
        <v>546</v>
      </c>
      <c r="D415" s="214" t="s">
        <v>1039</v>
      </c>
      <c r="E415" s="310">
        <v>447.38</v>
      </c>
    </row>
    <row r="416" spans="1:5" s="214" customFormat="1" x14ac:dyDescent="0.35">
      <c r="A416" s="311" t="s">
        <v>545</v>
      </c>
      <c r="B416" s="312">
        <v>45050</v>
      </c>
      <c r="C416" s="214" t="s">
        <v>546</v>
      </c>
      <c r="D416" s="214" t="s">
        <v>1038</v>
      </c>
      <c r="E416" s="310">
        <v>-126363.96</v>
      </c>
    </row>
    <row r="417" spans="1:5" s="214" customFormat="1" x14ac:dyDescent="0.35">
      <c r="A417" s="311" t="s">
        <v>545</v>
      </c>
      <c r="B417" s="312">
        <v>45051</v>
      </c>
      <c r="C417" s="214" t="s">
        <v>546</v>
      </c>
      <c r="D417" s="214" t="s">
        <v>1038</v>
      </c>
      <c r="E417" s="310">
        <v>-10.68</v>
      </c>
    </row>
    <row r="418" spans="1:5" s="214" customFormat="1" x14ac:dyDescent="0.35">
      <c r="A418" s="311" t="s">
        <v>545</v>
      </c>
      <c r="B418" s="312">
        <v>45055</v>
      </c>
      <c r="C418" s="214" t="s">
        <v>546</v>
      </c>
      <c r="D418" s="214" t="s">
        <v>1039</v>
      </c>
      <c r="E418" s="310">
        <v>71.34</v>
      </c>
    </row>
    <row r="419" spans="1:5" s="214" customFormat="1" x14ac:dyDescent="0.35">
      <c r="A419" s="311" t="s">
        <v>545</v>
      </c>
      <c r="B419" s="312">
        <v>45057</v>
      </c>
      <c r="C419" s="214" t="s">
        <v>546</v>
      </c>
      <c r="D419" s="214" t="s">
        <v>1041</v>
      </c>
      <c r="E419" s="310">
        <v>63.44</v>
      </c>
    </row>
    <row r="420" spans="1:5" s="214" customFormat="1" x14ac:dyDescent="0.35">
      <c r="A420" s="311" t="s">
        <v>545</v>
      </c>
      <c r="B420" s="312">
        <v>45061</v>
      </c>
      <c r="C420" s="214" t="s">
        <v>546</v>
      </c>
      <c r="D420" s="214" t="s">
        <v>1038</v>
      </c>
      <c r="E420" s="310">
        <v>-20.6</v>
      </c>
    </row>
    <row r="421" spans="1:5" s="214" customFormat="1" x14ac:dyDescent="0.35">
      <c r="A421" s="311" t="s">
        <v>545</v>
      </c>
      <c r="B421" s="312">
        <v>45061</v>
      </c>
      <c r="C421" s="214" t="s">
        <v>546</v>
      </c>
      <c r="D421" s="214" t="s">
        <v>1039</v>
      </c>
      <c r="E421" s="310">
        <v>60.66</v>
      </c>
    </row>
    <row r="422" spans="1:5" s="214" customFormat="1" x14ac:dyDescent="0.35">
      <c r="A422" s="311" t="s">
        <v>545</v>
      </c>
      <c r="B422" s="312">
        <v>45062</v>
      </c>
      <c r="C422" s="214" t="s">
        <v>546</v>
      </c>
      <c r="D422" s="214" t="s">
        <v>1038</v>
      </c>
      <c r="E422" s="310">
        <v>-267.79000000000002</v>
      </c>
    </row>
    <row r="423" spans="1:5" s="214" customFormat="1" x14ac:dyDescent="0.35">
      <c r="A423" s="311" t="s">
        <v>545</v>
      </c>
      <c r="B423" s="312">
        <v>45063</v>
      </c>
      <c r="C423" s="214" t="s">
        <v>546</v>
      </c>
      <c r="D423" s="214" t="s">
        <v>1038</v>
      </c>
      <c r="E423" s="310">
        <v>-12.97</v>
      </c>
    </row>
    <row r="424" spans="1:5" s="214" customFormat="1" x14ac:dyDescent="0.35">
      <c r="A424" s="311" t="s">
        <v>545</v>
      </c>
      <c r="B424" s="312">
        <v>45065</v>
      </c>
      <c r="C424" s="214" t="s">
        <v>546</v>
      </c>
      <c r="D424" s="214" t="s">
        <v>1038</v>
      </c>
      <c r="E424" s="310">
        <v>-9.92</v>
      </c>
    </row>
    <row r="425" spans="1:5" s="214" customFormat="1" x14ac:dyDescent="0.35">
      <c r="A425" s="311" t="s">
        <v>545</v>
      </c>
      <c r="B425" s="312">
        <v>45070</v>
      </c>
      <c r="C425" s="214" t="s">
        <v>546</v>
      </c>
      <c r="D425" s="214" t="s">
        <v>1038</v>
      </c>
      <c r="E425" s="310">
        <v>-4.58</v>
      </c>
    </row>
    <row r="426" spans="1:5" s="214" customFormat="1" x14ac:dyDescent="0.35">
      <c r="A426" s="311" t="s">
        <v>545</v>
      </c>
      <c r="B426" s="312">
        <v>45071</v>
      </c>
      <c r="C426" s="214" t="s">
        <v>546</v>
      </c>
      <c r="D426" s="214" t="s">
        <v>1038</v>
      </c>
      <c r="E426" s="310">
        <v>-3.05</v>
      </c>
    </row>
    <row r="427" spans="1:5" s="214" customFormat="1" x14ac:dyDescent="0.35">
      <c r="A427" s="311" t="s">
        <v>545</v>
      </c>
      <c r="B427" s="312">
        <v>45071</v>
      </c>
      <c r="C427" s="214" t="s">
        <v>546</v>
      </c>
      <c r="D427" s="214" t="s">
        <v>1039</v>
      </c>
      <c r="E427" s="310">
        <v>115.97</v>
      </c>
    </row>
    <row r="428" spans="1:5" s="214" customFormat="1" x14ac:dyDescent="0.35">
      <c r="A428" s="311" t="s">
        <v>545</v>
      </c>
      <c r="B428" s="312">
        <v>45072</v>
      </c>
      <c r="C428" s="214" t="s">
        <v>546</v>
      </c>
      <c r="D428" s="214" t="s">
        <v>1038</v>
      </c>
      <c r="E428" s="310">
        <v>-1.53</v>
      </c>
    </row>
    <row r="429" spans="1:5" s="214" customFormat="1" x14ac:dyDescent="0.35">
      <c r="A429" s="311" t="s">
        <v>545</v>
      </c>
      <c r="B429" s="312">
        <v>45072</v>
      </c>
      <c r="C429" s="214" t="s">
        <v>546</v>
      </c>
      <c r="D429" s="214" t="s">
        <v>1041</v>
      </c>
      <c r="E429" s="310">
        <v>68.67</v>
      </c>
    </row>
    <row r="430" spans="1:5" s="214" customFormat="1" x14ac:dyDescent="0.35">
      <c r="A430" s="311" t="s">
        <v>545</v>
      </c>
      <c r="B430" s="312">
        <v>45076</v>
      </c>
      <c r="C430" s="214" t="s">
        <v>546</v>
      </c>
      <c r="D430" s="214" t="s">
        <v>1038</v>
      </c>
      <c r="E430" s="310">
        <v>-249.27</v>
      </c>
    </row>
    <row r="431" spans="1:5" s="214" customFormat="1" x14ac:dyDescent="0.35">
      <c r="A431" s="311" t="s">
        <v>545</v>
      </c>
      <c r="B431" s="312">
        <v>45077</v>
      </c>
      <c r="C431" s="214" t="s">
        <v>546</v>
      </c>
      <c r="D431" s="214" t="s">
        <v>1038</v>
      </c>
      <c r="E431" s="310">
        <v>-175.49</v>
      </c>
    </row>
    <row r="432" spans="1:5" s="214" customFormat="1" x14ac:dyDescent="0.35">
      <c r="A432" s="311" t="s">
        <v>545</v>
      </c>
      <c r="B432" s="312">
        <v>45078</v>
      </c>
      <c r="C432" s="214" t="s">
        <v>546</v>
      </c>
      <c r="D432" s="214" t="s">
        <v>1038</v>
      </c>
      <c r="E432" s="310">
        <v>-22.89</v>
      </c>
    </row>
    <row r="433" spans="1:5" s="214" customFormat="1" x14ac:dyDescent="0.35">
      <c r="A433" s="311" t="s">
        <v>545</v>
      </c>
      <c r="B433" s="312">
        <v>45079</v>
      </c>
      <c r="C433" s="214" t="s">
        <v>546</v>
      </c>
      <c r="D433" s="214" t="s">
        <v>1038</v>
      </c>
      <c r="E433" s="310">
        <v>-145786.16</v>
      </c>
    </row>
    <row r="434" spans="1:5" s="214" customFormat="1" x14ac:dyDescent="0.35">
      <c r="A434" s="311" t="s">
        <v>545</v>
      </c>
      <c r="B434" s="312">
        <v>45082</v>
      </c>
      <c r="C434" s="214" t="s">
        <v>546</v>
      </c>
      <c r="D434" s="214" t="s">
        <v>1038</v>
      </c>
      <c r="E434" s="310">
        <v>-20.6</v>
      </c>
    </row>
    <row r="435" spans="1:5" s="214" customFormat="1" x14ac:dyDescent="0.35">
      <c r="A435" s="311" t="s">
        <v>545</v>
      </c>
      <c r="B435" s="312">
        <v>45083</v>
      </c>
      <c r="C435" s="214" t="s">
        <v>546</v>
      </c>
      <c r="D435" s="214" t="s">
        <v>1038</v>
      </c>
      <c r="E435" s="310">
        <v>-18.309999999999999</v>
      </c>
    </row>
    <row r="436" spans="1:5" s="214" customFormat="1" x14ac:dyDescent="0.35">
      <c r="A436" s="311" t="s">
        <v>545</v>
      </c>
      <c r="B436" s="312">
        <v>45084</v>
      </c>
      <c r="C436" s="214" t="s">
        <v>546</v>
      </c>
      <c r="D436" s="214" t="s">
        <v>1038</v>
      </c>
      <c r="E436" s="310">
        <v>-0.76</v>
      </c>
    </row>
    <row r="437" spans="1:5" s="214" customFormat="1" x14ac:dyDescent="0.35">
      <c r="A437" s="311" t="s">
        <v>545</v>
      </c>
      <c r="B437" s="312">
        <v>45089</v>
      </c>
      <c r="C437" s="214" t="s">
        <v>546</v>
      </c>
      <c r="D437" s="214" t="s">
        <v>1038</v>
      </c>
      <c r="E437" s="310">
        <v>-99.19</v>
      </c>
    </row>
    <row r="438" spans="1:5" s="214" customFormat="1" x14ac:dyDescent="0.35">
      <c r="A438" s="311" t="s">
        <v>545</v>
      </c>
      <c r="B438" s="312">
        <v>45090</v>
      </c>
      <c r="C438" s="214" t="s">
        <v>546</v>
      </c>
      <c r="D438" s="214" t="s">
        <v>1039</v>
      </c>
      <c r="E438" s="310">
        <v>179.56</v>
      </c>
    </row>
    <row r="439" spans="1:5" s="214" customFormat="1" x14ac:dyDescent="0.35">
      <c r="A439" s="311" t="s">
        <v>545</v>
      </c>
      <c r="B439" s="312">
        <v>45093</v>
      </c>
      <c r="C439" s="214" t="s">
        <v>546</v>
      </c>
      <c r="D439" s="214" t="s">
        <v>1038</v>
      </c>
      <c r="E439" s="310">
        <v>-123.6</v>
      </c>
    </row>
    <row r="440" spans="1:5" s="214" customFormat="1" x14ac:dyDescent="0.35">
      <c r="A440" s="311" t="s">
        <v>545</v>
      </c>
      <c r="B440" s="312">
        <v>45096</v>
      </c>
      <c r="C440" s="214" t="s">
        <v>546</v>
      </c>
      <c r="D440" s="214" t="s">
        <v>1038</v>
      </c>
      <c r="E440" s="310">
        <v>-25.94</v>
      </c>
    </row>
    <row r="441" spans="1:5" s="214" customFormat="1" x14ac:dyDescent="0.35">
      <c r="A441" s="311" t="s">
        <v>545</v>
      </c>
      <c r="B441" s="312">
        <v>45097</v>
      </c>
      <c r="C441" s="214" t="s">
        <v>546</v>
      </c>
      <c r="D441" s="214" t="s">
        <v>1038</v>
      </c>
      <c r="E441" s="310">
        <v>-241.26</v>
      </c>
    </row>
    <row r="442" spans="1:5" s="214" customFormat="1" x14ac:dyDescent="0.35">
      <c r="A442" s="311" t="s">
        <v>545</v>
      </c>
      <c r="B442" s="312">
        <v>45105</v>
      </c>
      <c r="C442" s="214" t="s">
        <v>546</v>
      </c>
      <c r="D442" s="214" t="s">
        <v>1038</v>
      </c>
      <c r="E442" s="310">
        <v>-266.38</v>
      </c>
    </row>
    <row r="443" spans="1:5" s="214" customFormat="1" x14ac:dyDescent="0.35">
      <c r="A443" s="311" t="s">
        <v>545</v>
      </c>
      <c r="B443" s="312">
        <v>45107</v>
      </c>
      <c r="C443" s="214" t="s">
        <v>546</v>
      </c>
      <c r="D443" s="214" t="s">
        <v>1038</v>
      </c>
      <c r="E443" s="310">
        <v>-62.57</v>
      </c>
    </row>
    <row r="444" spans="1:5" s="214" customFormat="1" x14ac:dyDescent="0.35">
      <c r="A444" s="311" t="s">
        <v>549</v>
      </c>
      <c r="B444" s="312">
        <v>44747</v>
      </c>
      <c r="C444" s="214" t="s">
        <v>550</v>
      </c>
      <c r="D444" s="214" t="s">
        <v>1048</v>
      </c>
      <c r="E444" s="314">
        <v>-3383.34</v>
      </c>
    </row>
    <row r="445" spans="1:5" s="214" customFormat="1" x14ac:dyDescent="0.35">
      <c r="A445" s="311" t="s">
        <v>549</v>
      </c>
      <c r="B445" s="312">
        <v>44776</v>
      </c>
      <c r="C445" s="214" t="s">
        <v>550</v>
      </c>
      <c r="D445" s="214" t="s">
        <v>1048</v>
      </c>
      <c r="E445" s="314">
        <v>-3466.74</v>
      </c>
    </row>
    <row r="446" spans="1:5" s="214" customFormat="1" x14ac:dyDescent="0.35">
      <c r="A446" s="311" t="s">
        <v>549</v>
      </c>
      <c r="B446" s="312">
        <v>44803</v>
      </c>
      <c r="C446" s="214" t="s">
        <v>550</v>
      </c>
      <c r="D446" s="214" t="s">
        <v>1049</v>
      </c>
      <c r="E446" s="314">
        <v>-91.96</v>
      </c>
    </row>
    <row r="447" spans="1:5" s="214" customFormat="1" x14ac:dyDescent="0.35">
      <c r="A447" s="311" t="s">
        <v>549</v>
      </c>
      <c r="B447" s="312">
        <v>44806</v>
      </c>
      <c r="C447" s="214" t="s">
        <v>550</v>
      </c>
      <c r="D447" s="214" t="s">
        <v>1048</v>
      </c>
      <c r="E447" s="314">
        <v>-3286.26</v>
      </c>
    </row>
    <row r="448" spans="1:5" s="214" customFormat="1" x14ac:dyDescent="0.35">
      <c r="A448" s="311" t="s">
        <v>549</v>
      </c>
      <c r="B448" s="312">
        <v>44834</v>
      </c>
      <c r="C448" s="214" t="s">
        <v>550</v>
      </c>
      <c r="D448" s="214" t="s">
        <v>1049</v>
      </c>
      <c r="E448" s="314">
        <v>-12.92</v>
      </c>
    </row>
    <row r="449" spans="1:5" s="214" customFormat="1" x14ac:dyDescent="0.35">
      <c r="A449" s="311" t="s">
        <v>549</v>
      </c>
      <c r="B449" s="312">
        <v>44838</v>
      </c>
      <c r="C449" s="214" t="s">
        <v>550</v>
      </c>
      <c r="D449" s="214" t="s">
        <v>1048</v>
      </c>
      <c r="E449" s="314">
        <v>-3416.06</v>
      </c>
    </row>
    <row r="450" spans="1:5" s="214" customFormat="1" x14ac:dyDescent="0.35">
      <c r="A450" s="311" t="s">
        <v>549</v>
      </c>
      <c r="B450" s="312">
        <v>44862</v>
      </c>
      <c r="C450" s="214" t="s">
        <v>550</v>
      </c>
      <c r="D450" s="214" t="s">
        <v>1049</v>
      </c>
      <c r="E450" s="314">
        <v>-159.6</v>
      </c>
    </row>
    <row r="451" spans="1:5" s="214" customFormat="1" x14ac:dyDescent="0.35">
      <c r="A451" s="311" t="s">
        <v>549</v>
      </c>
      <c r="B451" s="312">
        <v>44868</v>
      </c>
      <c r="C451" s="214" t="s">
        <v>550</v>
      </c>
      <c r="D451" s="214" t="s">
        <v>1048</v>
      </c>
      <c r="E451" s="314">
        <v>-3213.57</v>
      </c>
    </row>
    <row r="452" spans="1:5" s="214" customFormat="1" x14ac:dyDescent="0.35">
      <c r="A452" s="311" t="s">
        <v>549</v>
      </c>
      <c r="B452" s="312">
        <v>44869</v>
      </c>
      <c r="C452" s="214" t="s">
        <v>550</v>
      </c>
      <c r="D452" s="214" t="s">
        <v>1048</v>
      </c>
      <c r="E452" s="314">
        <v>-0.76</v>
      </c>
    </row>
    <row r="453" spans="1:5" s="214" customFormat="1" x14ac:dyDescent="0.35">
      <c r="A453" s="311" t="s">
        <v>549</v>
      </c>
      <c r="B453" s="312">
        <v>44896</v>
      </c>
      <c r="C453" s="214" t="s">
        <v>550</v>
      </c>
      <c r="D453" s="214" t="s">
        <v>1048</v>
      </c>
      <c r="E453" s="314">
        <v>-3274.42</v>
      </c>
    </row>
    <row r="454" spans="1:5" s="214" customFormat="1" x14ac:dyDescent="0.35">
      <c r="A454" s="311" t="s">
        <v>549</v>
      </c>
      <c r="B454" s="312">
        <v>44904</v>
      </c>
      <c r="C454" s="214" t="s">
        <v>550</v>
      </c>
      <c r="D454" s="214" t="s">
        <v>1048</v>
      </c>
      <c r="E454" s="314">
        <v>-3.05</v>
      </c>
    </row>
    <row r="455" spans="1:5" s="214" customFormat="1" x14ac:dyDescent="0.35">
      <c r="A455" s="311" t="s">
        <v>549</v>
      </c>
      <c r="B455" s="312">
        <v>44911</v>
      </c>
      <c r="C455" s="214" t="s">
        <v>550</v>
      </c>
      <c r="D455" s="214" t="s">
        <v>1049</v>
      </c>
      <c r="E455" s="314">
        <v>-37.24</v>
      </c>
    </row>
    <row r="456" spans="1:5" s="214" customFormat="1" x14ac:dyDescent="0.35">
      <c r="A456" s="311" t="s">
        <v>549</v>
      </c>
      <c r="B456" s="312">
        <v>44930</v>
      </c>
      <c r="C456" s="214" t="s">
        <v>550</v>
      </c>
      <c r="D456" s="214" t="s">
        <v>1048</v>
      </c>
      <c r="E456" s="310">
        <v>-2386.4499999999998</v>
      </c>
    </row>
    <row r="457" spans="1:5" s="214" customFormat="1" x14ac:dyDescent="0.35">
      <c r="A457" s="311" t="s">
        <v>549</v>
      </c>
      <c r="B457" s="312">
        <v>44936</v>
      </c>
      <c r="C457" s="214" t="s">
        <v>550</v>
      </c>
      <c r="D457" s="214" t="s">
        <v>1048</v>
      </c>
      <c r="E457" s="310">
        <v>-4.58</v>
      </c>
    </row>
    <row r="458" spans="1:5" s="214" customFormat="1" x14ac:dyDescent="0.35">
      <c r="A458" s="311" t="s">
        <v>549</v>
      </c>
      <c r="B458" s="312">
        <v>44949</v>
      </c>
      <c r="C458" s="214" t="s">
        <v>550</v>
      </c>
      <c r="D458" s="214" t="s">
        <v>1049</v>
      </c>
      <c r="E458" s="310">
        <v>-3.8</v>
      </c>
    </row>
    <row r="459" spans="1:5" s="214" customFormat="1" x14ac:dyDescent="0.35">
      <c r="A459" s="311" t="s">
        <v>549</v>
      </c>
      <c r="B459" s="312">
        <v>44958</v>
      </c>
      <c r="C459" s="214" t="s">
        <v>550</v>
      </c>
      <c r="D459" s="214" t="s">
        <v>1048</v>
      </c>
      <c r="E459" s="310">
        <v>-0.76</v>
      </c>
    </row>
    <row r="460" spans="1:5" s="214" customFormat="1" x14ac:dyDescent="0.35">
      <c r="A460" s="311" t="s">
        <v>549</v>
      </c>
      <c r="B460" s="312">
        <v>44959</v>
      </c>
      <c r="C460" s="214" t="s">
        <v>550</v>
      </c>
      <c r="D460" s="214" t="s">
        <v>1048</v>
      </c>
      <c r="E460" s="310">
        <v>-2734.27</v>
      </c>
    </row>
    <row r="461" spans="1:5" s="214" customFormat="1" x14ac:dyDescent="0.35">
      <c r="A461" s="311" t="s">
        <v>549</v>
      </c>
      <c r="B461" s="312">
        <v>44987</v>
      </c>
      <c r="C461" s="214" t="s">
        <v>550</v>
      </c>
      <c r="D461" s="214" t="s">
        <v>1048</v>
      </c>
      <c r="E461" s="310">
        <v>-3058.4</v>
      </c>
    </row>
    <row r="462" spans="1:5" s="214" customFormat="1" x14ac:dyDescent="0.35">
      <c r="A462" s="311" t="s">
        <v>549</v>
      </c>
      <c r="B462" s="312">
        <v>45012</v>
      </c>
      <c r="C462" s="214" t="s">
        <v>550</v>
      </c>
      <c r="D462" s="214" t="s">
        <v>1048</v>
      </c>
      <c r="E462" s="310">
        <v>-2.29</v>
      </c>
    </row>
    <row r="463" spans="1:5" s="214" customFormat="1" x14ac:dyDescent="0.35">
      <c r="A463" s="311" t="s">
        <v>549</v>
      </c>
      <c r="B463" s="312">
        <v>45016</v>
      </c>
      <c r="C463" s="214" t="s">
        <v>550</v>
      </c>
      <c r="D463" s="214" t="s">
        <v>1048</v>
      </c>
      <c r="E463" s="310">
        <v>-42.73</v>
      </c>
    </row>
    <row r="464" spans="1:5" s="214" customFormat="1" x14ac:dyDescent="0.35">
      <c r="A464" s="311" t="s">
        <v>549</v>
      </c>
      <c r="B464" s="312">
        <v>45020</v>
      </c>
      <c r="C464" s="214" t="s">
        <v>550</v>
      </c>
      <c r="D464" s="214" t="s">
        <v>1048</v>
      </c>
      <c r="E464" s="310">
        <v>-2183.0100000000002</v>
      </c>
    </row>
    <row r="465" spans="1:5" s="214" customFormat="1" x14ac:dyDescent="0.35">
      <c r="A465" s="311" t="s">
        <v>549</v>
      </c>
      <c r="B465" s="312">
        <v>45049</v>
      </c>
      <c r="C465" s="214" t="s">
        <v>550</v>
      </c>
      <c r="D465" s="214" t="s">
        <v>1049</v>
      </c>
      <c r="E465" s="310">
        <v>-58.52</v>
      </c>
    </row>
    <row r="466" spans="1:5" s="214" customFormat="1" x14ac:dyDescent="0.35">
      <c r="A466" s="311" t="s">
        <v>549</v>
      </c>
      <c r="B466" s="312">
        <v>45050</v>
      </c>
      <c r="C466" s="214" t="s">
        <v>550</v>
      </c>
      <c r="D466" s="214" t="s">
        <v>1048</v>
      </c>
      <c r="E466" s="310">
        <v>-3065.89</v>
      </c>
    </row>
    <row r="467" spans="1:5" s="214" customFormat="1" x14ac:dyDescent="0.35">
      <c r="A467" s="311" t="s">
        <v>549</v>
      </c>
      <c r="B467" s="312">
        <v>45061</v>
      </c>
      <c r="C467" s="214" t="s">
        <v>550</v>
      </c>
      <c r="D467" s="214" t="s">
        <v>1049</v>
      </c>
      <c r="E467" s="310">
        <v>-28.88</v>
      </c>
    </row>
    <row r="468" spans="1:5" s="214" customFormat="1" x14ac:dyDescent="0.35">
      <c r="A468" s="311" t="s">
        <v>549</v>
      </c>
      <c r="B468" s="312">
        <v>45071</v>
      </c>
      <c r="C468" s="214" t="s">
        <v>550</v>
      </c>
      <c r="D468" s="214" t="s">
        <v>1049</v>
      </c>
      <c r="E468" s="310">
        <v>-357.2</v>
      </c>
    </row>
    <row r="469" spans="1:5" s="214" customFormat="1" x14ac:dyDescent="0.35">
      <c r="A469" s="311" t="s">
        <v>549</v>
      </c>
      <c r="B469" s="312">
        <v>45079</v>
      </c>
      <c r="C469" s="214" t="s">
        <v>550</v>
      </c>
      <c r="D469" s="214" t="s">
        <v>1048</v>
      </c>
      <c r="E469" s="310">
        <v>-3507.29</v>
      </c>
    </row>
    <row r="470" spans="1:5" s="214" customFormat="1" x14ac:dyDescent="0.35">
      <c r="A470" s="311" t="s">
        <v>549</v>
      </c>
      <c r="B470" s="312">
        <v>45082</v>
      </c>
      <c r="C470" s="214" t="s">
        <v>550</v>
      </c>
      <c r="D470" s="214" t="s">
        <v>1049</v>
      </c>
      <c r="E470" s="310">
        <v>-180.88</v>
      </c>
    </row>
    <row r="471" spans="1:5" s="214" customFormat="1" x14ac:dyDescent="0.35">
      <c r="A471" s="311" t="s">
        <v>549</v>
      </c>
      <c r="B471" s="312">
        <v>45105</v>
      </c>
      <c r="C471" s="214" t="s">
        <v>550</v>
      </c>
      <c r="D471" s="214" t="s">
        <v>1049</v>
      </c>
      <c r="E471" s="310">
        <v>-69.92</v>
      </c>
    </row>
    <row r="472" spans="1:5" s="214" customFormat="1" x14ac:dyDescent="0.35">
      <c r="A472" s="311" t="s">
        <v>553</v>
      </c>
      <c r="B472" s="312">
        <v>44747</v>
      </c>
      <c r="C472" s="214" t="s">
        <v>554</v>
      </c>
      <c r="D472" s="214" t="s">
        <v>1050</v>
      </c>
      <c r="E472" s="314">
        <v>-3695.5</v>
      </c>
    </row>
    <row r="473" spans="1:5" s="214" customFormat="1" x14ac:dyDescent="0.35">
      <c r="A473" s="311" t="s">
        <v>553</v>
      </c>
      <c r="B473" s="312">
        <v>44776</v>
      </c>
      <c r="C473" s="214" t="s">
        <v>554</v>
      </c>
      <c r="D473" s="214" t="s">
        <v>1050</v>
      </c>
      <c r="E473" s="314">
        <v>-7020.3</v>
      </c>
    </row>
    <row r="474" spans="1:5" s="214" customFormat="1" x14ac:dyDescent="0.35">
      <c r="A474" s="311" t="s">
        <v>553</v>
      </c>
      <c r="B474" s="312">
        <v>44806</v>
      </c>
      <c r="C474" s="214" t="s">
        <v>554</v>
      </c>
      <c r="D474" s="214" t="s">
        <v>1050</v>
      </c>
      <c r="E474" s="314">
        <v>-5193.84</v>
      </c>
    </row>
    <row r="475" spans="1:5" s="214" customFormat="1" x14ac:dyDescent="0.35">
      <c r="A475" s="311" t="s">
        <v>553</v>
      </c>
      <c r="B475" s="312">
        <v>44838</v>
      </c>
      <c r="C475" s="214" t="s">
        <v>554</v>
      </c>
      <c r="D475" s="214" t="s">
        <v>1050</v>
      </c>
      <c r="E475" s="314">
        <v>-5313.93</v>
      </c>
    </row>
    <row r="476" spans="1:5" s="214" customFormat="1" x14ac:dyDescent="0.35">
      <c r="A476" s="311" t="s">
        <v>553</v>
      </c>
      <c r="B476" s="312">
        <v>44868</v>
      </c>
      <c r="C476" s="214" t="s">
        <v>554</v>
      </c>
      <c r="D476" s="214" t="s">
        <v>1050</v>
      </c>
      <c r="E476" s="314">
        <v>-4044.14</v>
      </c>
    </row>
    <row r="477" spans="1:5" s="214" customFormat="1" x14ac:dyDescent="0.35">
      <c r="A477" s="311" t="s">
        <v>553</v>
      </c>
      <c r="B477" s="312">
        <v>44896</v>
      </c>
      <c r="C477" s="214" t="s">
        <v>554</v>
      </c>
      <c r="D477" s="214" t="s">
        <v>1050</v>
      </c>
      <c r="E477" s="314">
        <v>-4313.8</v>
      </c>
    </row>
    <row r="478" spans="1:5" s="214" customFormat="1" x14ac:dyDescent="0.35">
      <c r="A478" s="311" t="s">
        <v>553</v>
      </c>
      <c r="B478" s="312">
        <v>44930</v>
      </c>
      <c r="C478" s="214" t="s">
        <v>554</v>
      </c>
      <c r="D478" s="214" t="s">
        <v>1050</v>
      </c>
      <c r="E478" s="310">
        <v>-1625.28</v>
      </c>
    </row>
    <row r="479" spans="1:5" s="214" customFormat="1" x14ac:dyDescent="0.35">
      <c r="A479" s="311" t="s">
        <v>553</v>
      </c>
      <c r="B479" s="312">
        <v>44959</v>
      </c>
      <c r="C479" s="214" t="s">
        <v>554</v>
      </c>
      <c r="D479" s="214" t="s">
        <v>1050</v>
      </c>
      <c r="E479" s="310">
        <v>-2162.6999999999998</v>
      </c>
    </row>
    <row r="480" spans="1:5" s="214" customFormat="1" x14ac:dyDescent="0.35">
      <c r="A480" s="311" t="s">
        <v>553</v>
      </c>
      <c r="B480" s="312">
        <v>44987</v>
      </c>
      <c r="C480" s="214" t="s">
        <v>554</v>
      </c>
      <c r="D480" s="214" t="s">
        <v>1050</v>
      </c>
      <c r="E480" s="310">
        <v>-2056.65</v>
      </c>
    </row>
    <row r="481" spans="1:5" s="214" customFormat="1" x14ac:dyDescent="0.35">
      <c r="A481" s="311" t="s">
        <v>553</v>
      </c>
      <c r="B481" s="312">
        <v>45020</v>
      </c>
      <c r="C481" s="214" t="s">
        <v>554</v>
      </c>
      <c r="D481" s="214" t="s">
        <v>1050</v>
      </c>
      <c r="E481" s="310">
        <v>-2034.21</v>
      </c>
    </row>
    <row r="482" spans="1:5" s="214" customFormat="1" x14ac:dyDescent="0.35">
      <c r="A482" s="311" t="s">
        <v>553</v>
      </c>
      <c r="B482" s="312">
        <v>45050</v>
      </c>
      <c r="C482" s="214" t="s">
        <v>554</v>
      </c>
      <c r="D482" s="214" t="s">
        <v>1050</v>
      </c>
      <c r="E482" s="310">
        <v>-1883.31</v>
      </c>
    </row>
    <row r="483" spans="1:5" s="214" customFormat="1" x14ac:dyDescent="0.35">
      <c r="A483" s="311" t="s">
        <v>553</v>
      </c>
      <c r="B483" s="312">
        <v>45079</v>
      </c>
      <c r="C483" s="214" t="s">
        <v>554</v>
      </c>
      <c r="D483" s="214" t="s">
        <v>1050</v>
      </c>
      <c r="E483" s="310">
        <v>-4879.59</v>
      </c>
    </row>
    <row r="484" spans="1:5" s="214" customFormat="1" x14ac:dyDescent="0.35">
      <c r="A484" s="311" t="s">
        <v>561</v>
      </c>
      <c r="B484" s="312">
        <v>44747</v>
      </c>
      <c r="C484" s="214" t="s">
        <v>562</v>
      </c>
      <c r="D484" s="214" t="s">
        <v>1051</v>
      </c>
      <c r="E484" s="314">
        <v>-478.44</v>
      </c>
    </row>
    <row r="485" spans="1:5" s="214" customFormat="1" x14ac:dyDescent="0.35">
      <c r="A485" s="311" t="s">
        <v>561</v>
      </c>
      <c r="B485" s="312">
        <v>44776</v>
      </c>
      <c r="C485" s="214" t="s">
        <v>562</v>
      </c>
      <c r="D485" s="214" t="s">
        <v>1051</v>
      </c>
      <c r="E485" s="314">
        <v>-478.44</v>
      </c>
    </row>
    <row r="486" spans="1:5" s="214" customFormat="1" x14ac:dyDescent="0.35">
      <c r="A486" s="311" t="s">
        <v>561</v>
      </c>
      <c r="B486" s="312">
        <v>44806</v>
      </c>
      <c r="C486" s="214" t="s">
        <v>562</v>
      </c>
      <c r="D486" s="214" t="s">
        <v>1051</v>
      </c>
      <c r="E486" s="314">
        <v>-478.44</v>
      </c>
    </row>
    <row r="487" spans="1:5" s="214" customFormat="1" x14ac:dyDescent="0.35">
      <c r="A487" s="311" t="s">
        <v>561</v>
      </c>
      <c r="B487" s="312">
        <v>44838</v>
      </c>
      <c r="C487" s="214" t="s">
        <v>562</v>
      </c>
      <c r="D487" s="214" t="s">
        <v>1051</v>
      </c>
      <c r="E487" s="314">
        <v>-478.44</v>
      </c>
    </row>
    <row r="488" spans="1:5" s="214" customFormat="1" x14ac:dyDescent="0.35">
      <c r="A488" s="311" t="s">
        <v>561</v>
      </c>
      <c r="B488" s="312">
        <v>44868</v>
      </c>
      <c r="C488" s="214" t="s">
        <v>562</v>
      </c>
      <c r="D488" s="214" t="s">
        <v>1051</v>
      </c>
      <c r="E488" s="314">
        <v>-478.44</v>
      </c>
    </row>
    <row r="489" spans="1:5" s="214" customFormat="1" x14ac:dyDescent="0.35">
      <c r="A489" s="311" t="s">
        <v>561</v>
      </c>
      <c r="B489" s="312">
        <v>44896</v>
      </c>
      <c r="C489" s="214" t="s">
        <v>562</v>
      </c>
      <c r="D489" s="214" t="s">
        <v>1051</v>
      </c>
      <c r="E489" s="314">
        <v>-478.44</v>
      </c>
    </row>
    <row r="490" spans="1:5" s="214" customFormat="1" x14ac:dyDescent="0.35">
      <c r="A490" s="311" t="s">
        <v>561</v>
      </c>
      <c r="B490" s="312">
        <v>44930</v>
      </c>
      <c r="C490" s="214" t="s">
        <v>562</v>
      </c>
      <c r="D490" s="214" t="s">
        <v>1051</v>
      </c>
      <c r="E490" s="310">
        <v>-478.44</v>
      </c>
    </row>
    <row r="491" spans="1:5" s="214" customFormat="1" x14ac:dyDescent="0.35">
      <c r="A491" s="311" t="s">
        <v>561</v>
      </c>
      <c r="B491" s="312">
        <v>44959</v>
      </c>
      <c r="C491" s="214" t="s">
        <v>562</v>
      </c>
      <c r="D491" s="214" t="s">
        <v>1051</v>
      </c>
      <c r="E491" s="310">
        <v>-478.44</v>
      </c>
    </row>
    <row r="492" spans="1:5" s="214" customFormat="1" x14ac:dyDescent="0.35">
      <c r="A492" s="311" t="s">
        <v>561</v>
      </c>
      <c r="B492" s="312">
        <v>44987</v>
      </c>
      <c r="C492" s="214" t="s">
        <v>562</v>
      </c>
      <c r="D492" s="214" t="s">
        <v>1051</v>
      </c>
      <c r="E492" s="310">
        <v>-478.44</v>
      </c>
    </row>
    <row r="493" spans="1:5" s="214" customFormat="1" x14ac:dyDescent="0.35">
      <c r="A493" s="311" t="s">
        <v>561</v>
      </c>
      <c r="B493" s="312">
        <v>45020</v>
      </c>
      <c r="C493" s="214" t="s">
        <v>562</v>
      </c>
      <c r="D493" s="214" t="s">
        <v>1051</v>
      </c>
      <c r="E493" s="310">
        <v>-478.44</v>
      </c>
    </row>
    <row r="494" spans="1:5" s="214" customFormat="1" x14ac:dyDescent="0.35">
      <c r="A494" s="311" t="s">
        <v>561</v>
      </c>
      <c r="B494" s="312">
        <v>45050</v>
      </c>
      <c r="C494" s="214" t="s">
        <v>562</v>
      </c>
      <c r="D494" s="214" t="s">
        <v>1051</v>
      </c>
      <c r="E494" s="310">
        <v>-478.44</v>
      </c>
    </row>
    <row r="495" spans="1:5" s="214" customFormat="1" x14ac:dyDescent="0.35">
      <c r="A495" s="311" t="s">
        <v>561</v>
      </c>
      <c r="B495" s="312">
        <v>45079</v>
      </c>
      <c r="C495" s="214" t="s">
        <v>562</v>
      </c>
      <c r="D495" s="214" t="s">
        <v>1051</v>
      </c>
      <c r="E495" s="310">
        <v>-478.44</v>
      </c>
    </row>
    <row r="496" spans="1:5" s="214" customFormat="1" x14ac:dyDescent="0.35">
      <c r="A496" s="311" t="s">
        <v>557</v>
      </c>
      <c r="B496" s="312">
        <v>44747</v>
      </c>
      <c r="C496" s="214" t="s">
        <v>558</v>
      </c>
      <c r="D496" s="214" t="s">
        <v>1052</v>
      </c>
      <c r="E496" s="314">
        <v>-22104.89</v>
      </c>
    </row>
    <row r="497" spans="1:5" s="214" customFormat="1" x14ac:dyDescent="0.35">
      <c r="A497" s="311" t="s">
        <v>557</v>
      </c>
      <c r="B497" s="312">
        <v>44776</v>
      </c>
      <c r="C497" s="214" t="s">
        <v>558</v>
      </c>
      <c r="D497" s="214" t="s">
        <v>1052</v>
      </c>
      <c r="E497" s="314">
        <v>-23743.82</v>
      </c>
    </row>
    <row r="498" spans="1:5" s="214" customFormat="1" x14ac:dyDescent="0.35">
      <c r="A498" s="311" t="s">
        <v>557</v>
      </c>
      <c r="B498" s="312">
        <v>44806</v>
      </c>
      <c r="C498" s="214" t="s">
        <v>558</v>
      </c>
      <c r="D498" s="214" t="s">
        <v>1052</v>
      </c>
      <c r="E498" s="314">
        <v>-24120.240000000002</v>
      </c>
    </row>
    <row r="499" spans="1:5" s="214" customFormat="1" x14ac:dyDescent="0.35">
      <c r="A499" s="311" t="s">
        <v>557</v>
      </c>
      <c r="B499" s="312">
        <v>44838</v>
      </c>
      <c r="C499" s="214" t="s">
        <v>558</v>
      </c>
      <c r="D499" s="214" t="s">
        <v>1052</v>
      </c>
      <c r="E499" s="314">
        <v>-22998.95</v>
      </c>
    </row>
    <row r="500" spans="1:5" s="214" customFormat="1" x14ac:dyDescent="0.35">
      <c r="A500" s="311" t="s">
        <v>557</v>
      </c>
      <c r="B500" s="312">
        <v>44868</v>
      </c>
      <c r="C500" s="214" t="s">
        <v>558</v>
      </c>
      <c r="D500" s="214" t="s">
        <v>1052</v>
      </c>
      <c r="E500" s="314">
        <v>-20064.32</v>
      </c>
    </row>
    <row r="501" spans="1:5" s="214" customFormat="1" x14ac:dyDescent="0.35">
      <c r="A501" s="311" t="s">
        <v>557</v>
      </c>
      <c r="B501" s="312">
        <v>44896</v>
      </c>
      <c r="C501" s="214" t="s">
        <v>558</v>
      </c>
      <c r="D501" s="214" t="s">
        <v>1052</v>
      </c>
      <c r="E501" s="314">
        <v>-21991.99</v>
      </c>
    </row>
    <row r="502" spans="1:5" s="214" customFormat="1" x14ac:dyDescent="0.35">
      <c r="A502" s="311" t="s">
        <v>557</v>
      </c>
      <c r="B502" s="312">
        <v>44930</v>
      </c>
      <c r="C502" s="214" t="s">
        <v>558</v>
      </c>
      <c r="D502" s="214" t="s">
        <v>1052</v>
      </c>
      <c r="E502" s="310">
        <v>-22211.89</v>
      </c>
    </row>
    <row r="503" spans="1:5" s="214" customFormat="1" x14ac:dyDescent="0.35">
      <c r="A503" s="311" t="s">
        <v>557</v>
      </c>
      <c r="B503" s="312">
        <v>44959</v>
      </c>
      <c r="C503" s="214" t="s">
        <v>558</v>
      </c>
      <c r="D503" s="214" t="s">
        <v>1052</v>
      </c>
      <c r="E503" s="310">
        <v>-20782.48</v>
      </c>
    </row>
    <row r="504" spans="1:5" s="214" customFormat="1" x14ac:dyDescent="0.35">
      <c r="A504" s="311" t="s">
        <v>557</v>
      </c>
      <c r="B504" s="312">
        <v>44987</v>
      </c>
      <c r="C504" s="214" t="s">
        <v>558</v>
      </c>
      <c r="D504" s="214" t="s">
        <v>1052</v>
      </c>
      <c r="E504" s="310">
        <v>-21965.34</v>
      </c>
    </row>
    <row r="505" spans="1:5" s="214" customFormat="1" x14ac:dyDescent="0.35">
      <c r="A505" s="311" t="s">
        <v>557</v>
      </c>
      <c r="B505" s="312">
        <v>45020</v>
      </c>
      <c r="C505" s="214" t="s">
        <v>558</v>
      </c>
      <c r="D505" s="214" t="s">
        <v>1052</v>
      </c>
      <c r="E505" s="310">
        <v>-18835.759999999998</v>
      </c>
    </row>
    <row r="506" spans="1:5" s="214" customFormat="1" x14ac:dyDescent="0.35">
      <c r="A506" s="311" t="s">
        <v>557</v>
      </c>
      <c r="B506" s="312">
        <v>45050</v>
      </c>
      <c r="C506" s="214" t="s">
        <v>558</v>
      </c>
      <c r="D506" s="214" t="s">
        <v>1052</v>
      </c>
      <c r="E506" s="310">
        <v>-20539.98</v>
      </c>
    </row>
    <row r="507" spans="1:5" s="214" customFormat="1" x14ac:dyDescent="0.35">
      <c r="A507" s="311" t="s">
        <v>557</v>
      </c>
      <c r="B507" s="312">
        <v>45079</v>
      </c>
      <c r="C507" s="214" t="s">
        <v>558</v>
      </c>
      <c r="D507" s="214" t="s">
        <v>1052</v>
      </c>
      <c r="E507" s="310">
        <v>-22001.57</v>
      </c>
    </row>
    <row r="508" spans="1:5" s="214" customFormat="1" x14ac:dyDescent="0.35">
      <c r="A508" s="311" t="s">
        <v>559</v>
      </c>
      <c r="B508" s="312">
        <v>44747</v>
      </c>
      <c r="C508" s="214" t="s">
        <v>560</v>
      </c>
      <c r="D508" s="214" t="s">
        <v>1053</v>
      </c>
      <c r="E508" s="314">
        <v>-18279.38</v>
      </c>
    </row>
    <row r="509" spans="1:5" s="214" customFormat="1" x14ac:dyDescent="0.35">
      <c r="A509" s="311" t="s">
        <v>559</v>
      </c>
      <c r="B509" s="312">
        <v>44776</v>
      </c>
      <c r="C509" s="214" t="s">
        <v>560</v>
      </c>
      <c r="D509" s="214" t="s">
        <v>1053</v>
      </c>
      <c r="E509" s="314">
        <v>-18279.38</v>
      </c>
    </row>
    <row r="510" spans="1:5" s="214" customFormat="1" x14ac:dyDescent="0.35">
      <c r="A510" s="311" t="s">
        <v>559</v>
      </c>
      <c r="B510" s="312">
        <v>44806</v>
      </c>
      <c r="C510" s="214" t="s">
        <v>560</v>
      </c>
      <c r="D510" s="214" t="s">
        <v>1053</v>
      </c>
      <c r="E510" s="314">
        <v>-18279.38</v>
      </c>
    </row>
    <row r="511" spans="1:5" s="214" customFormat="1" x14ac:dyDescent="0.35">
      <c r="A511" s="311" t="s">
        <v>559</v>
      </c>
      <c r="B511" s="312">
        <v>44838</v>
      </c>
      <c r="C511" s="214" t="s">
        <v>560</v>
      </c>
      <c r="D511" s="214" t="s">
        <v>1053</v>
      </c>
      <c r="E511" s="314">
        <v>-18279.38</v>
      </c>
    </row>
    <row r="512" spans="1:5" s="214" customFormat="1" x14ac:dyDescent="0.35">
      <c r="A512" s="311" t="s">
        <v>559</v>
      </c>
      <c r="B512" s="312">
        <v>44868</v>
      </c>
      <c r="C512" s="214" t="s">
        <v>560</v>
      </c>
      <c r="D512" s="214" t="s">
        <v>1053</v>
      </c>
      <c r="E512" s="314">
        <v>-18279.38</v>
      </c>
    </row>
    <row r="513" spans="1:6" s="214" customFormat="1" x14ac:dyDescent="0.35">
      <c r="A513" s="311" t="s">
        <v>559</v>
      </c>
      <c r="B513" s="312">
        <v>44896</v>
      </c>
      <c r="C513" s="214" t="s">
        <v>560</v>
      </c>
      <c r="D513" s="214" t="s">
        <v>1053</v>
      </c>
      <c r="E513" s="314">
        <v>-18279.38</v>
      </c>
    </row>
    <row r="514" spans="1:6" s="214" customFormat="1" x14ac:dyDescent="0.35">
      <c r="A514" s="311" t="s">
        <v>559</v>
      </c>
      <c r="B514" s="312">
        <v>44930</v>
      </c>
      <c r="C514" s="214" t="s">
        <v>560</v>
      </c>
      <c r="D514" s="214" t="s">
        <v>1053</v>
      </c>
      <c r="E514" s="310">
        <v>-18279.38</v>
      </c>
    </row>
    <row r="515" spans="1:6" s="214" customFormat="1" x14ac:dyDescent="0.35">
      <c r="A515" s="311" t="s">
        <v>559</v>
      </c>
      <c r="B515" s="312">
        <v>44959</v>
      </c>
      <c r="C515" s="214" t="s">
        <v>560</v>
      </c>
      <c r="D515" s="214" t="s">
        <v>1053</v>
      </c>
      <c r="E515" s="310">
        <v>-18279.38</v>
      </c>
    </row>
    <row r="516" spans="1:6" s="214" customFormat="1" x14ac:dyDescent="0.35">
      <c r="A516" s="311" t="s">
        <v>559</v>
      </c>
      <c r="B516" s="312">
        <v>44987</v>
      </c>
      <c r="C516" s="214" t="s">
        <v>560</v>
      </c>
      <c r="D516" s="214" t="s">
        <v>1053</v>
      </c>
      <c r="E516" s="310">
        <v>-18279.38</v>
      </c>
    </row>
    <row r="517" spans="1:6" s="214" customFormat="1" x14ac:dyDescent="0.35">
      <c r="A517" s="311" t="s">
        <v>559</v>
      </c>
      <c r="B517" s="312">
        <v>45020</v>
      </c>
      <c r="C517" s="214" t="s">
        <v>560</v>
      </c>
      <c r="D517" s="214" t="s">
        <v>1053</v>
      </c>
      <c r="E517" s="310">
        <v>-18279.38</v>
      </c>
    </row>
    <row r="518" spans="1:6" s="214" customFormat="1" x14ac:dyDescent="0.35">
      <c r="A518" s="311" t="s">
        <v>559</v>
      </c>
      <c r="B518" s="312">
        <v>45050</v>
      </c>
      <c r="C518" s="214" t="s">
        <v>560</v>
      </c>
      <c r="D518" s="214" t="s">
        <v>1053</v>
      </c>
      <c r="E518" s="310">
        <v>-18279.38</v>
      </c>
    </row>
    <row r="519" spans="1:6" s="214" customFormat="1" x14ac:dyDescent="0.35">
      <c r="A519" s="311" t="s">
        <v>559</v>
      </c>
      <c r="B519" s="312">
        <v>45079</v>
      </c>
      <c r="C519" s="214" t="s">
        <v>560</v>
      </c>
      <c r="D519" s="214" t="s">
        <v>1053</v>
      </c>
      <c r="E519" s="310">
        <v>-18279.38</v>
      </c>
    </row>
    <row r="520" spans="1:6" s="214" customFormat="1" x14ac:dyDescent="0.35">
      <c r="A520" s="311" t="s">
        <v>564</v>
      </c>
      <c r="B520" s="312">
        <v>44743</v>
      </c>
      <c r="C520" s="214" t="s">
        <v>565</v>
      </c>
      <c r="D520" s="214" t="s">
        <v>1054</v>
      </c>
      <c r="E520" s="314">
        <v>-535.01</v>
      </c>
    </row>
    <row r="521" spans="1:6" s="214" customFormat="1" x14ac:dyDescent="0.35">
      <c r="A521" s="311" t="s">
        <v>564</v>
      </c>
      <c r="B521" s="312">
        <v>44747</v>
      </c>
      <c r="C521" s="214" t="s">
        <v>565</v>
      </c>
      <c r="D521" s="214" t="s">
        <v>1055</v>
      </c>
      <c r="E521" s="314">
        <v>-175</v>
      </c>
    </row>
    <row r="522" spans="1:6" s="214" customFormat="1" x14ac:dyDescent="0.35">
      <c r="A522" s="311" t="s">
        <v>564</v>
      </c>
      <c r="B522" s="312">
        <v>44747</v>
      </c>
      <c r="C522" s="214" t="s">
        <v>565</v>
      </c>
      <c r="D522" s="214" t="s">
        <v>1056</v>
      </c>
      <c r="E522" s="314">
        <v>-175</v>
      </c>
    </row>
    <row r="523" spans="1:6" s="214" customFormat="1" x14ac:dyDescent="0.35">
      <c r="A523" s="311" t="s">
        <v>564</v>
      </c>
      <c r="B523" s="312">
        <v>44760</v>
      </c>
      <c r="C523" s="214" t="s">
        <v>565</v>
      </c>
      <c r="D523" s="214" t="s">
        <v>1057</v>
      </c>
      <c r="E523" s="314">
        <v>0.51</v>
      </c>
    </row>
    <row r="524" spans="1:6" s="214" customFormat="1" x14ac:dyDescent="0.35">
      <c r="A524" s="311" t="s">
        <v>564</v>
      </c>
      <c r="B524" s="312">
        <v>44771</v>
      </c>
      <c r="C524" s="214" t="s">
        <v>565</v>
      </c>
      <c r="D524" s="214" t="s">
        <v>1058</v>
      </c>
      <c r="E524" s="314">
        <v>-200.29</v>
      </c>
    </row>
    <row r="525" spans="1:6" s="214" customFormat="1" x14ac:dyDescent="0.35">
      <c r="A525" s="311" t="s">
        <v>564</v>
      </c>
      <c r="B525" s="312">
        <v>44773</v>
      </c>
      <c r="C525" s="214" t="s">
        <v>565</v>
      </c>
      <c r="D525" s="214" t="s">
        <v>1059</v>
      </c>
      <c r="E525" s="314">
        <v>-75</v>
      </c>
      <c r="F525" s="214" t="s">
        <v>1060</v>
      </c>
    </row>
    <row r="526" spans="1:6" s="214" customFormat="1" x14ac:dyDescent="0.35">
      <c r="A526" s="311" t="s">
        <v>564</v>
      </c>
      <c r="B526" s="312">
        <v>44774</v>
      </c>
      <c r="C526" s="214" t="s">
        <v>565</v>
      </c>
      <c r="D526" s="214" t="s">
        <v>1054</v>
      </c>
      <c r="E526" s="314">
        <v>-613.11</v>
      </c>
    </row>
    <row r="527" spans="1:6" s="214" customFormat="1" x14ac:dyDescent="0.35">
      <c r="A527" s="311" t="s">
        <v>564</v>
      </c>
      <c r="B527" s="312">
        <v>44775</v>
      </c>
      <c r="C527" s="214" t="s">
        <v>565</v>
      </c>
      <c r="D527" s="214" t="s">
        <v>1055</v>
      </c>
      <c r="E527" s="314">
        <v>-400</v>
      </c>
    </row>
    <row r="528" spans="1:6" s="214" customFormat="1" x14ac:dyDescent="0.35">
      <c r="A528" s="311" t="s">
        <v>564</v>
      </c>
      <c r="B528" s="312">
        <v>44775</v>
      </c>
      <c r="C528" s="214" t="s">
        <v>565</v>
      </c>
      <c r="D528" s="214" t="s">
        <v>1056</v>
      </c>
      <c r="E528" s="314">
        <v>-375</v>
      </c>
    </row>
    <row r="529" spans="1:6" s="214" customFormat="1" x14ac:dyDescent="0.35">
      <c r="A529" s="311" t="s">
        <v>564</v>
      </c>
      <c r="B529" s="312">
        <v>44775</v>
      </c>
      <c r="C529" s="214" t="s">
        <v>565</v>
      </c>
      <c r="D529" s="214" t="s">
        <v>1057</v>
      </c>
      <c r="E529" s="314">
        <v>0.97</v>
      </c>
    </row>
    <row r="530" spans="1:6" s="214" customFormat="1" x14ac:dyDescent="0.35">
      <c r="A530" s="311" t="s">
        <v>564</v>
      </c>
      <c r="B530" s="312">
        <v>44778</v>
      </c>
      <c r="C530" s="214" t="s">
        <v>565</v>
      </c>
      <c r="D530" s="214" t="s">
        <v>1057</v>
      </c>
      <c r="E530" s="314">
        <v>0.51</v>
      </c>
    </row>
    <row r="531" spans="1:6" s="214" customFormat="1" x14ac:dyDescent="0.35">
      <c r="A531" s="311" t="s">
        <v>564</v>
      </c>
      <c r="B531" s="312">
        <v>44781</v>
      </c>
      <c r="C531" s="214" t="s">
        <v>565</v>
      </c>
      <c r="D531" s="214" t="s">
        <v>1057</v>
      </c>
      <c r="E531" s="314">
        <v>1.31</v>
      </c>
    </row>
    <row r="532" spans="1:6" s="214" customFormat="1" x14ac:dyDescent="0.35">
      <c r="A532" s="311" t="s">
        <v>564</v>
      </c>
      <c r="B532" s="312">
        <v>44804</v>
      </c>
      <c r="C532" s="214" t="s">
        <v>565</v>
      </c>
      <c r="D532" s="214" t="s">
        <v>1061</v>
      </c>
      <c r="E532" s="314">
        <v>-25</v>
      </c>
      <c r="F532" s="214" t="s">
        <v>1062</v>
      </c>
    </row>
    <row r="533" spans="1:6" s="214" customFormat="1" x14ac:dyDescent="0.35">
      <c r="A533" s="311" t="s">
        <v>564</v>
      </c>
      <c r="B533" s="312">
        <v>44805</v>
      </c>
      <c r="C533" s="214" t="s">
        <v>565</v>
      </c>
      <c r="D533" s="214" t="s">
        <v>1054</v>
      </c>
      <c r="E533" s="314">
        <v>-807.37</v>
      </c>
    </row>
    <row r="534" spans="1:6" s="214" customFormat="1" x14ac:dyDescent="0.35">
      <c r="A534" s="311" t="s">
        <v>564</v>
      </c>
      <c r="B534" s="312">
        <v>44805</v>
      </c>
      <c r="C534" s="214" t="s">
        <v>565</v>
      </c>
      <c r="D534" s="214" t="s">
        <v>1055</v>
      </c>
      <c r="E534" s="314">
        <v>-200</v>
      </c>
    </row>
    <row r="535" spans="1:6" s="214" customFormat="1" x14ac:dyDescent="0.35">
      <c r="A535" s="311" t="s">
        <v>564</v>
      </c>
      <c r="B535" s="312">
        <v>44805</v>
      </c>
      <c r="C535" s="214" t="s">
        <v>565</v>
      </c>
      <c r="D535" s="214" t="s">
        <v>1056</v>
      </c>
      <c r="E535" s="314">
        <v>-200</v>
      </c>
    </row>
    <row r="536" spans="1:6" s="214" customFormat="1" x14ac:dyDescent="0.35">
      <c r="A536" s="311" t="s">
        <v>564</v>
      </c>
      <c r="B536" s="312">
        <v>44830</v>
      </c>
      <c r="C536" s="214" t="s">
        <v>565</v>
      </c>
      <c r="D536" s="214" t="s">
        <v>1057</v>
      </c>
      <c r="E536" s="314">
        <v>0.51</v>
      </c>
    </row>
    <row r="537" spans="1:6" s="214" customFormat="1" x14ac:dyDescent="0.35">
      <c r="A537" s="311" t="s">
        <v>564</v>
      </c>
      <c r="B537" s="312">
        <v>44833</v>
      </c>
      <c r="C537" s="214" t="s">
        <v>565</v>
      </c>
      <c r="D537" s="214" t="s">
        <v>1057</v>
      </c>
      <c r="E537" s="314">
        <v>1.24</v>
      </c>
    </row>
    <row r="538" spans="1:6" s="214" customFormat="1" x14ac:dyDescent="0.35">
      <c r="A538" s="311" t="s">
        <v>564</v>
      </c>
      <c r="B538" s="312">
        <v>44834</v>
      </c>
      <c r="C538" s="214" t="s">
        <v>565</v>
      </c>
      <c r="D538" s="214" t="s">
        <v>1063</v>
      </c>
      <c r="E538" s="314">
        <v>-50</v>
      </c>
      <c r="F538" s="214" t="s">
        <v>1064</v>
      </c>
    </row>
    <row r="539" spans="1:6" s="214" customFormat="1" x14ac:dyDescent="0.35">
      <c r="A539" s="311" t="s">
        <v>564</v>
      </c>
      <c r="B539" s="312">
        <v>44837</v>
      </c>
      <c r="C539" s="214" t="s">
        <v>565</v>
      </c>
      <c r="D539" s="214" t="s">
        <v>1054</v>
      </c>
      <c r="E539" s="314">
        <v>-633.94000000000005</v>
      </c>
    </row>
    <row r="540" spans="1:6" s="214" customFormat="1" x14ac:dyDescent="0.35">
      <c r="A540" s="311" t="s">
        <v>564</v>
      </c>
      <c r="B540" s="312">
        <v>44838</v>
      </c>
      <c r="C540" s="214" t="s">
        <v>565</v>
      </c>
      <c r="D540" s="214" t="s">
        <v>1055</v>
      </c>
      <c r="E540" s="314">
        <v>-120</v>
      </c>
    </row>
    <row r="541" spans="1:6" s="214" customFormat="1" x14ac:dyDescent="0.35">
      <c r="A541" s="311" t="s">
        <v>564</v>
      </c>
      <c r="B541" s="312">
        <v>44838</v>
      </c>
      <c r="C541" s="214" t="s">
        <v>565</v>
      </c>
      <c r="D541" s="214" t="s">
        <v>1056</v>
      </c>
      <c r="E541" s="314">
        <v>-120</v>
      </c>
    </row>
    <row r="542" spans="1:6" s="214" customFormat="1" x14ac:dyDescent="0.35">
      <c r="A542" s="311" t="s">
        <v>564</v>
      </c>
      <c r="B542" s="312">
        <v>44845</v>
      </c>
      <c r="C542" s="214" t="s">
        <v>565</v>
      </c>
      <c r="D542" s="214" t="s">
        <v>1057</v>
      </c>
      <c r="E542" s="314">
        <v>2.1800000000000002</v>
      </c>
    </row>
    <row r="543" spans="1:6" s="214" customFormat="1" x14ac:dyDescent="0.35">
      <c r="A543" s="311" t="s">
        <v>564</v>
      </c>
      <c r="B543" s="312">
        <v>44865</v>
      </c>
      <c r="C543" s="214" t="s">
        <v>565</v>
      </c>
      <c r="D543" s="214" t="s">
        <v>1065</v>
      </c>
      <c r="E543" s="314">
        <v>-87</v>
      </c>
      <c r="F543" s="214" t="s">
        <v>1066</v>
      </c>
    </row>
    <row r="544" spans="1:6" s="214" customFormat="1" x14ac:dyDescent="0.35">
      <c r="A544" s="311" t="s">
        <v>564</v>
      </c>
      <c r="B544" s="312">
        <v>44866</v>
      </c>
      <c r="C544" s="214" t="s">
        <v>565</v>
      </c>
      <c r="D544" s="214" t="s">
        <v>1054</v>
      </c>
      <c r="E544" s="314">
        <v>-638.74</v>
      </c>
    </row>
    <row r="545" spans="1:6" s="214" customFormat="1" x14ac:dyDescent="0.35">
      <c r="A545" s="311" t="s">
        <v>564</v>
      </c>
      <c r="B545" s="312">
        <v>44866</v>
      </c>
      <c r="C545" s="214" t="s">
        <v>565</v>
      </c>
      <c r="D545" s="214" t="s">
        <v>1055</v>
      </c>
      <c r="E545" s="314">
        <v>-440</v>
      </c>
    </row>
    <row r="546" spans="1:6" s="214" customFormat="1" x14ac:dyDescent="0.35">
      <c r="A546" s="311" t="s">
        <v>564</v>
      </c>
      <c r="B546" s="312">
        <v>44866</v>
      </c>
      <c r="C546" s="214" t="s">
        <v>565</v>
      </c>
      <c r="D546" s="214" t="s">
        <v>1056</v>
      </c>
      <c r="E546" s="314">
        <v>-440</v>
      </c>
    </row>
    <row r="547" spans="1:6" s="214" customFormat="1" x14ac:dyDescent="0.35">
      <c r="A547" s="311" t="s">
        <v>564</v>
      </c>
      <c r="B547" s="312">
        <v>44895</v>
      </c>
      <c r="C547" s="214" t="s">
        <v>565</v>
      </c>
      <c r="D547" s="214" t="s">
        <v>1067</v>
      </c>
      <c r="E547" s="314">
        <v>-58</v>
      </c>
      <c r="F547" s="214" t="s">
        <v>1068</v>
      </c>
    </row>
    <row r="548" spans="1:6" s="214" customFormat="1" x14ac:dyDescent="0.35">
      <c r="A548" s="311" t="s">
        <v>564</v>
      </c>
      <c r="B548" s="312">
        <v>44896</v>
      </c>
      <c r="C548" s="214" t="s">
        <v>565</v>
      </c>
      <c r="D548" s="214" t="s">
        <v>1054</v>
      </c>
      <c r="E548" s="314">
        <v>-690.39</v>
      </c>
    </row>
    <row r="549" spans="1:6" s="214" customFormat="1" x14ac:dyDescent="0.35">
      <c r="A549" s="311" t="s">
        <v>564</v>
      </c>
      <c r="B549" s="312">
        <v>44896</v>
      </c>
      <c r="C549" s="214" t="s">
        <v>565</v>
      </c>
      <c r="D549" s="214" t="s">
        <v>1055</v>
      </c>
      <c r="E549" s="314">
        <v>-480</v>
      </c>
    </row>
    <row r="550" spans="1:6" s="214" customFormat="1" x14ac:dyDescent="0.35">
      <c r="A550" s="311" t="s">
        <v>564</v>
      </c>
      <c r="B550" s="312">
        <v>44896</v>
      </c>
      <c r="C550" s="214" t="s">
        <v>565</v>
      </c>
      <c r="D550" s="214" t="s">
        <v>1056</v>
      </c>
      <c r="E550" s="314">
        <v>-400</v>
      </c>
    </row>
    <row r="551" spans="1:6" s="214" customFormat="1" x14ac:dyDescent="0.35">
      <c r="A551" s="311" t="s">
        <v>564</v>
      </c>
      <c r="B551" s="312">
        <v>44901</v>
      </c>
      <c r="C551" s="214" t="s">
        <v>565</v>
      </c>
      <c r="D551" s="214" t="s">
        <v>1057</v>
      </c>
      <c r="E551" s="314">
        <v>6.28</v>
      </c>
    </row>
    <row r="552" spans="1:6" s="214" customFormat="1" x14ac:dyDescent="0.35">
      <c r="A552" s="311" t="s">
        <v>564</v>
      </c>
      <c r="B552" s="312">
        <v>44902</v>
      </c>
      <c r="C552" s="214" t="s">
        <v>565</v>
      </c>
      <c r="D552" s="214" t="s">
        <v>1057</v>
      </c>
      <c r="E552" s="314">
        <v>0.83</v>
      </c>
    </row>
    <row r="553" spans="1:6" s="214" customFormat="1" x14ac:dyDescent="0.35">
      <c r="A553" s="311" t="s">
        <v>564</v>
      </c>
      <c r="B553" s="312">
        <v>44907</v>
      </c>
      <c r="C553" s="214" t="s">
        <v>565</v>
      </c>
      <c r="D553" s="214" t="s">
        <v>1057</v>
      </c>
      <c r="E553" s="314">
        <v>3.03</v>
      </c>
    </row>
    <row r="554" spans="1:6" s="214" customFormat="1" x14ac:dyDescent="0.35">
      <c r="A554" s="311" t="s">
        <v>564</v>
      </c>
      <c r="B554" s="312">
        <v>44910</v>
      </c>
      <c r="C554" s="214" t="s">
        <v>565</v>
      </c>
      <c r="D554" s="214" t="s">
        <v>1057</v>
      </c>
      <c r="E554" s="314">
        <v>1.01</v>
      </c>
    </row>
    <row r="555" spans="1:6" s="214" customFormat="1" x14ac:dyDescent="0.35">
      <c r="A555" s="311" t="s">
        <v>564</v>
      </c>
      <c r="B555" s="312">
        <v>44915</v>
      </c>
      <c r="C555" s="214" t="s">
        <v>565</v>
      </c>
      <c r="D555" s="214" t="s">
        <v>1057</v>
      </c>
      <c r="E555" s="314">
        <v>2.2000000000000002</v>
      </c>
    </row>
    <row r="556" spans="1:6" s="214" customFormat="1" x14ac:dyDescent="0.35">
      <c r="A556" s="311" t="s">
        <v>564</v>
      </c>
      <c r="B556" s="312">
        <v>44922</v>
      </c>
      <c r="C556" s="214" t="s">
        <v>565</v>
      </c>
      <c r="D556" s="214" t="s">
        <v>1057</v>
      </c>
      <c r="E556" s="314">
        <v>1.1499999999999999</v>
      </c>
    </row>
    <row r="557" spans="1:6" s="214" customFormat="1" x14ac:dyDescent="0.35">
      <c r="A557" s="311" t="s">
        <v>564</v>
      </c>
      <c r="B557" s="312">
        <v>44925</v>
      </c>
      <c r="C557" s="214" t="s">
        <v>565</v>
      </c>
      <c r="D557" s="214" t="s">
        <v>1057</v>
      </c>
      <c r="E557" s="314">
        <v>2.36</v>
      </c>
    </row>
    <row r="558" spans="1:6" s="214" customFormat="1" x14ac:dyDescent="0.35">
      <c r="A558" s="311" t="s">
        <v>564</v>
      </c>
      <c r="B558" s="312">
        <v>44926</v>
      </c>
      <c r="C558" s="214" t="s">
        <v>565</v>
      </c>
      <c r="D558" s="214" t="s">
        <v>1069</v>
      </c>
      <c r="E558" s="314">
        <v>-116</v>
      </c>
      <c r="F558" s="214" t="s">
        <v>1070</v>
      </c>
    </row>
    <row r="559" spans="1:6" s="214" customFormat="1" x14ac:dyDescent="0.35">
      <c r="A559" s="311" t="s">
        <v>564</v>
      </c>
      <c r="B559" s="312">
        <v>44929</v>
      </c>
      <c r="C559" s="214" t="s">
        <v>565</v>
      </c>
      <c r="D559" s="214" t="s">
        <v>1054</v>
      </c>
      <c r="E559" s="310">
        <v>-490.65</v>
      </c>
    </row>
    <row r="560" spans="1:6" s="214" customFormat="1" x14ac:dyDescent="0.35">
      <c r="A560" s="311" t="s">
        <v>564</v>
      </c>
      <c r="B560" s="312">
        <v>44930</v>
      </c>
      <c r="C560" s="214" t="s">
        <v>565</v>
      </c>
      <c r="D560" s="214" t="s">
        <v>1055</v>
      </c>
      <c r="E560" s="310">
        <v>-240</v>
      </c>
    </row>
    <row r="561" spans="1:6" s="214" customFormat="1" x14ac:dyDescent="0.35">
      <c r="A561" s="311" t="s">
        <v>564</v>
      </c>
      <c r="B561" s="312">
        <v>44930</v>
      </c>
      <c r="C561" s="214" t="s">
        <v>565</v>
      </c>
      <c r="D561" s="214" t="s">
        <v>1056</v>
      </c>
      <c r="E561" s="310">
        <v>-240</v>
      </c>
    </row>
    <row r="562" spans="1:6" s="214" customFormat="1" x14ac:dyDescent="0.35">
      <c r="A562" s="311" t="s">
        <v>564</v>
      </c>
      <c r="B562" s="312">
        <v>44944</v>
      </c>
      <c r="C562" s="214" t="s">
        <v>565</v>
      </c>
      <c r="D562" s="214" t="s">
        <v>1057</v>
      </c>
      <c r="E562" s="310">
        <v>1.29</v>
      </c>
    </row>
    <row r="563" spans="1:6" s="214" customFormat="1" x14ac:dyDescent="0.35">
      <c r="A563" s="311" t="s">
        <v>564</v>
      </c>
      <c r="B563" s="312">
        <v>44952</v>
      </c>
      <c r="C563" s="214" t="s">
        <v>565</v>
      </c>
      <c r="D563" s="214" t="s">
        <v>1057</v>
      </c>
      <c r="E563" s="310">
        <v>0.81</v>
      </c>
    </row>
    <row r="564" spans="1:6" s="214" customFormat="1" x14ac:dyDescent="0.35">
      <c r="A564" s="311" t="s">
        <v>564</v>
      </c>
      <c r="B564" s="312">
        <v>44956</v>
      </c>
      <c r="C564" s="214" t="s">
        <v>565</v>
      </c>
      <c r="D564" s="214" t="s">
        <v>1057</v>
      </c>
      <c r="E564" s="310">
        <v>1.18</v>
      </c>
    </row>
    <row r="565" spans="1:6" s="214" customFormat="1" x14ac:dyDescent="0.35">
      <c r="A565" s="311" t="s">
        <v>564</v>
      </c>
      <c r="B565" s="312">
        <v>44957</v>
      </c>
      <c r="C565" s="214" t="s">
        <v>565</v>
      </c>
      <c r="D565" s="214" t="s">
        <v>1071</v>
      </c>
      <c r="E565" s="310">
        <v>-29</v>
      </c>
      <c r="F565" s="214" t="s">
        <v>1072</v>
      </c>
    </row>
    <row r="566" spans="1:6" s="214" customFormat="1" x14ac:dyDescent="0.35">
      <c r="A566" s="311" t="s">
        <v>564</v>
      </c>
      <c r="B566" s="312">
        <v>44958</v>
      </c>
      <c r="C566" s="214" t="s">
        <v>565</v>
      </c>
      <c r="D566" s="214" t="s">
        <v>1057</v>
      </c>
      <c r="E566" s="310">
        <v>0.83</v>
      </c>
    </row>
    <row r="567" spans="1:6" s="214" customFormat="1" x14ac:dyDescent="0.35">
      <c r="A567" s="311" t="s">
        <v>564</v>
      </c>
      <c r="B567" s="312">
        <v>44958</v>
      </c>
      <c r="C567" s="214" t="s">
        <v>565</v>
      </c>
      <c r="D567" s="214" t="s">
        <v>1054</v>
      </c>
      <c r="E567" s="310">
        <v>-727.14</v>
      </c>
    </row>
    <row r="568" spans="1:6" s="214" customFormat="1" x14ac:dyDescent="0.35">
      <c r="A568" s="311" t="s">
        <v>564</v>
      </c>
      <c r="B568" s="312">
        <v>44958</v>
      </c>
      <c r="C568" s="214" t="s">
        <v>565</v>
      </c>
      <c r="D568" s="214" t="s">
        <v>1055</v>
      </c>
      <c r="E568" s="310">
        <v>-280</v>
      </c>
    </row>
    <row r="569" spans="1:6" s="214" customFormat="1" x14ac:dyDescent="0.35">
      <c r="A569" s="311" t="s">
        <v>564</v>
      </c>
      <c r="B569" s="312">
        <v>44958</v>
      </c>
      <c r="C569" s="214" t="s">
        <v>565</v>
      </c>
      <c r="D569" s="214" t="s">
        <v>1056</v>
      </c>
      <c r="E569" s="310">
        <v>-280</v>
      </c>
    </row>
    <row r="570" spans="1:6" s="214" customFormat="1" x14ac:dyDescent="0.35">
      <c r="A570" s="311" t="s">
        <v>564</v>
      </c>
      <c r="B570" s="312">
        <v>44959</v>
      </c>
      <c r="C570" s="214" t="s">
        <v>565</v>
      </c>
      <c r="D570" s="214" t="s">
        <v>1057</v>
      </c>
      <c r="E570" s="310">
        <v>86.46</v>
      </c>
    </row>
    <row r="571" spans="1:6" s="214" customFormat="1" x14ac:dyDescent="0.35">
      <c r="A571" s="311" t="s">
        <v>564</v>
      </c>
      <c r="B571" s="312">
        <v>44960</v>
      </c>
      <c r="C571" s="214" t="s">
        <v>565</v>
      </c>
      <c r="D571" s="214" t="s">
        <v>1057</v>
      </c>
      <c r="E571" s="310">
        <v>2.1800000000000002</v>
      </c>
    </row>
    <row r="572" spans="1:6" s="214" customFormat="1" x14ac:dyDescent="0.35">
      <c r="A572" s="311" t="s">
        <v>564</v>
      </c>
      <c r="B572" s="312">
        <v>44963</v>
      </c>
      <c r="C572" s="214" t="s">
        <v>565</v>
      </c>
      <c r="D572" s="214" t="s">
        <v>1057</v>
      </c>
      <c r="E572" s="310">
        <v>7.79</v>
      </c>
    </row>
    <row r="573" spans="1:6" s="214" customFormat="1" x14ac:dyDescent="0.35">
      <c r="A573" s="311" t="s">
        <v>564</v>
      </c>
      <c r="B573" s="312">
        <v>44964</v>
      </c>
      <c r="C573" s="214" t="s">
        <v>565</v>
      </c>
      <c r="D573" s="214" t="s">
        <v>1057</v>
      </c>
      <c r="E573" s="310">
        <v>4.2</v>
      </c>
    </row>
    <row r="574" spans="1:6" s="214" customFormat="1" x14ac:dyDescent="0.35">
      <c r="A574" s="311" t="s">
        <v>564</v>
      </c>
      <c r="B574" s="312">
        <v>44965</v>
      </c>
      <c r="C574" s="214" t="s">
        <v>565</v>
      </c>
      <c r="D574" s="214" t="s">
        <v>1057</v>
      </c>
      <c r="E574" s="310">
        <v>0.95</v>
      </c>
    </row>
    <row r="575" spans="1:6" s="214" customFormat="1" x14ac:dyDescent="0.35">
      <c r="A575" s="311" t="s">
        <v>564</v>
      </c>
      <c r="B575" s="312">
        <v>44966</v>
      </c>
      <c r="C575" s="214" t="s">
        <v>565</v>
      </c>
      <c r="D575" s="214" t="s">
        <v>1057</v>
      </c>
      <c r="E575" s="310">
        <v>1.38</v>
      </c>
    </row>
    <row r="576" spans="1:6" s="214" customFormat="1" x14ac:dyDescent="0.35">
      <c r="A576" s="311" t="s">
        <v>564</v>
      </c>
      <c r="B576" s="312">
        <v>44967</v>
      </c>
      <c r="C576" s="214" t="s">
        <v>565</v>
      </c>
      <c r="D576" s="214" t="s">
        <v>1057</v>
      </c>
      <c r="E576" s="310">
        <v>1.27</v>
      </c>
    </row>
    <row r="577" spans="1:6" s="214" customFormat="1" x14ac:dyDescent="0.35">
      <c r="A577" s="311" t="s">
        <v>564</v>
      </c>
      <c r="B577" s="312">
        <v>44970</v>
      </c>
      <c r="C577" s="214" t="s">
        <v>565</v>
      </c>
      <c r="D577" s="214" t="s">
        <v>1057</v>
      </c>
      <c r="E577" s="310">
        <v>1.17</v>
      </c>
    </row>
    <row r="578" spans="1:6" s="214" customFormat="1" x14ac:dyDescent="0.35">
      <c r="A578" s="311" t="s">
        <v>564</v>
      </c>
      <c r="B578" s="312">
        <v>44974</v>
      </c>
      <c r="C578" s="214" t="s">
        <v>565</v>
      </c>
      <c r="D578" s="214" t="s">
        <v>1073</v>
      </c>
      <c r="E578" s="310">
        <v>40</v>
      </c>
    </row>
    <row r="579" spans="1:6" s="214" customFormat="1" x14ac:dyDescent="0.35">
      <c r="A579" s="311" t="s">
        <v>564</v>
      </c>
      <c r="B579" s="312">
        <v>44985</v>
      </c>
      <c r="C579" s="214" t="s">
        <v>565</v>
      </c>
      <c r="D579" s="214" t="s">
        <v>1074</v>
      </c>
      <c r="E579" s="310">
        <v>-116</v>
      </c>
      <c r="F579" s="214" t="s">
        <v>1075</v>
      </c>
    </row>
    <row r="580" spans="1:6" s="214" customFormat="1" x14ac:dyDescent="0.35">
      <c r="A580" s="311" t="s">
        <v>564</v>
      </c>
      <c r="B580" s="312">
        <v>44986</v>
      </c>
      <c r="C580" s="214" t="s">
        <v>565</v>
      </c>
      <c r="D580" s="214" t="s">
        <v>1057</v>
      </c>
      <c r="E580" s="310">
        <v>2.27</v>
      </c>
    </row>
    <row r="581" spans="1:6" s="214" customFormat="1" x14ac:dyDescent="0.35">
      <c r="A581" s="311" t="s">
        <v>564</v>
      </c>
      <c r="B581" s="312">
        <v>44986</v>
      </c>
      <c r="C581" s="214" t="s">
        <v>565</v>
      </c>
      <c r="D581" s="214" t="s">
        <v>1054</v>
      </c>
      <c r="E581" s="310">
        <v>-717.9</v>
      </c>
    </row>
    <row r="582" spans="1:6" s="214" customFormat="1" x14ac:dyDescent="0.35">
      <c r="A582" s="311" t="s">
        <v>564</v>
      </c>
      <c r="B582" s="312">
        <v>44986</v>
      </c>
      <c r="C582" s="214" t="s">
        <v>565</v>
      </c>
      <c r="D582" s="214" t="s">
        <v>1055</v>
      </c>
      <c r="E582" s="310">
        <v>-520</v>
      </c>
    </row>
    <row r="583" spans="1:6" s="214" customFormat="1" x14ac:dyDescent="0.35">
      <c r="A583" s="311" t="s">
        <v>564</v>
      </c>
      <c r="B583" s="312">
        <v>44986</v>
      </c>
      <c r="C583" s="214" t="s">
        <v>565</v>
      </c>
      <c r="D583" s="214" t="s">
        <v>1056</v>
      </c>
      <c r="E583" s="310">
        <v>-520</v>
      </c>
    </row>
    <row r="584" spans="1:6" s="214" customFormat="1" x14ac:dyDescent="0.35">
      <c r="A584" s="311" t="s">
        <v>564</v>
      </c>
      <c r="B584" s="312">
        <v>44993</v>
      </c>
      <c r="C584" s="214" t="s">
        <v>565</v>
      </c>
      <c r="D584" s="214" t="s">
        <v>1076</v>
      </c>
      <c r="E584" s="310">
        <v>-29</v>
      </c>
    </row>
    <row r="585" spans="1:6" s="214" customFormat="1" x14ac:dyDescent="0.35">
      <c r="A585" s="311" t="s">
        <v>564</v>
      </c>
      <c r="B585" s="312">
        <v>44994</v>
      </c>
      <c r="C585" s="214" t="s">
        <v>565</v>
      </c>
      <c r="D585" s="214" t="s">
        <v>1055</v>
      </c>
      <c r="E585" s="310">
        <v>-40</v>
      </c>
    </row>
    <row r="586" spans="1:6" s="214" customFormat="1" x14ac:dyDescent="0.35">
      <c r="A586" s="311" t="s">
        <v>564</v>
      </c>
      <c r="B586" s="312">
        <v>44994</v>
      </c>
      <c r="C586" s="214" t="s">
        <v>565</v>
      </c>
      <c r="D586" s="214" t="s">
        <v>1056</v>
      </c>
      <c r="E586" s="310">
        <v>-40</v>
      </c>
    </row>
    <row r="587" spans="1:6" s="214" customFormat="1" x14ac:dyDescent="0.35">
      <c r="A587" s="311" t="s">
        <v>564</v>
      </c>
      <c r="B587" s="312">
        <v>44995</v>
      </c>
      <c r="C587" s="214" t="s">
        <v>565</v>
      </c>
      <c r="D587" s="214" t="s">
        <v>1057</v>
      </c>
      <c r="E587" s="310">
        <v>1.24</v>
      </c>
    </row>
    <row r="588" spans="1:6" s="214" customFormat="1" x14ac:dyDescent="0.35">
      <c r="A588" s="311" t="s">
        <v>564</v>
      </c>
      <c r="B588" s="312">
        <v>45001</v>
      </c>
      <c r="C588" s="214" t="s">
        <v>565</v>
      </c>
      <c r="D588" s="214" t="s">
        <v>1057</v>
      </c>
      <c r="E588" s="310">
        <v>0.44</v>
      </c>
    </row>
    <row r="589" spans="1:6" s="214" customFormat="1" x14ac:dyDescent="0.35">
      <c r="A589" s="311" t="s">
        <v>564</v>
      </c>
      <c r="B589" s="312">
        <v>45016</v>
      </c>
      <c r="C589" s="214" t="s">
        <v>565</v>
      </c>
      <c r="D589" s="214" t="s">
        <v>1077</v>
      </c>
      <c r="E589" s="310">
        <v>-58</v>
      </c>
      <c r="F589" s="214" t="s">
        <v>1078</v>
      </c>
    </row>
    <row r="590" spans="1:6" s="214" customFormat="1" x14ac:dyDescent="0.35">
      <c r="A590" s="311" t="s">
        <v>564</v>
      </c>
      <c r="B590" s="312">
        <v>45019</v>
      </c>
      <c r="C590" s="214" t="s">
        <v>565</v>
      </c>
      <c r="D590" s="214" t="s">
        <v>1054</v>
      </c>
      <c r="E590" s="310">
        <v>-448.85</v>
      </c>
    </row>
    <row r="591" spans="1:6" s="214" customFormat="1" x14ac:dyDescent="0.35">
      <c r="A591" s="311" t="s">
        <v>564</v>
      </c>
      <c r="B591" s="312">
        <v>45020</v>
      </c>
      <c r="C591" s="214" t="s">
        <v>565</v>
      </c>
      <c r="D591" s="214" t="s">
        <v>1057</v>
      </c>
      <c r="E591" s="310">
        <v>1.24</v>
      </c>
    </row>
    <row r="592" spans="1:6" s="214" customFormat="1" x14ac:dyDescent="0.35">
      <c r="A592" s="311" t="s">
        <v>564</v>
      </c>
      <c r="B592" s="312">
        <v>45020</v>
      </c>
      <c r="C592" s="214" t="s">
        <v>565</v>
      </c>
      <c r="D592" s="214" t="s">
        <v>1055</v>
      </c>
      <c r="E592" s="310">
        <v>-160</v>
      </c>
    </row>
    <row r="593" spans="1:6" s="214" customFormat="1" x14ac:dyDescent="0.35">
      <c r="A593" s="311" t="s">
        <v>564</v>
      </c>
      <c r="B593" s="312">
        <v>45020</v>
      </c>
      <c r="C593" s="214" t="s">
        <v>565</v>
      </c>
      <c r="D593" s="214" t="s">
        <v>1056</v>
      </c>
      <c r="E593" s="310">
        <v>-160</v>
      </c>
    </row>
    <row r="594" spans="1:6" s="214" customFormat="1" x14ac:dyDescent="0.35">
      <c r="A594" s="311" t="s">
        <v>564</v>
      </c>
      <c r="B594" s="312">
        <v>45027</v>
      </c>
      <c r="C594" s="214" t="s">
        <v>565</v>
      </c>
      <c r="D594" s="214" t="s">
        <v>1057</v>
      </c>
      <c r="E594" s="310">
        <v>0.33</v>
      </c>
    </row>
    <row r="595" spans="1:6" s="214" customFormat="1" x14ac:dyDescent="0.35">
      <c r="A595" s="311" t="s">
        <v>564</v>
      </c>
      <c r="B595" s="312">
        <v>45028</v>
      </c>
      <c r="C595" s="214" t="s">
        <v>565</v>
      </c>
      <c r="D595" s="214" t="s">
        <v>1057</v>
      </c>
      <c r="E595" s="310">
        <v>0.44</v>
      </c>
    </row>
    <row r="596" spans="1:6" s="214" customFormat="1" x14ac:dyDescent="0.35">
      <c r="A596" s="311" t="s">
        <v>564</v>
      </c>
      <c r="B596" s="312">
        <v>45046</v>
      </c>
      <c r="C596" s="214" t="s">
        <v>565</v>
      </c>
      <c r="D596" s="214" t="s">
        <v>1079</v>
      </c>
      <c r="E596" s="310">
        <v>-116</v>
      </c>
      <c r="F596" s="214" t="s">
        <v>1080</v>
      </c>
    </row>
    <row r="597" spans="1:6" s="214" customFormat="1" x14ac:dyDescent="0.35">
      <c r="A597" s="311" t="s">
        <v>564</v>
      </c>
      <c r="B597" s="312">
        <v>45047</v>
      </c>
      <c r="C597" s="214" t="s">
        <v>565</v>
      </c>
      <c r="D597" s="214" t="s">
        <v>1054</v>
      </c>
      <c r="E597" s="310">
        <v>-474.17</v>
      </c>
    </row>
    <row r="598" spans="1:6" s="214" customFormat="1" x14ac:dyDescent="0.35">
      <c r="A598" s="311" t="s">
        <v>564</v>
      </c>
      <c r="B598" s="312">
        <v>45048</v>
      </c>
      <c r="C598" s="214" t="s">
        <v>565</v>
      </c>
      <c r="D598" s="214" t="s">
        <v>1055</v>
      </c>
      <c r="E598" s="310">
        <v>-360</v>
      </c>
    </row>
    <row r="599" spans="1:6" s="214" customFormat="1" x14ac:dyDescent="0.35">
      <c r="A599" s="311" t="s">
        <v>564</v>
      </c>
      <c r="B599" s="312">
        <v>45048</v>
      </c>
      <c r="C599" s="214" t="s">
        <v>565</v>
      </c>
      <c r="D599" s="214" t="s">
        <v>1056</v>
      </c>
      <c r="E599" s="310">
        <v>-360</v>
      </c>
    </row>
    <row r="600" spans="1:6" s="214" customFormat="1" x14ac:dyDescent="0.35">
      <c r="A600" s="311" t="s">
        <v>564</v>
      </c>
      <c r="B600" s="312">
        <v>45054</v>
      </c>
      <c r="C600" s="214" t="s">
        <v>565</v>
      </c>
      <c r="D600" s="214" t="s">
        <v>1055</v>
      </c>
      <c r="E600" s="310">
        <v>-40</v>
      </c>
    </row>
    <row r="601" spans="1:6" s="214" customFormat="1" x14ac:dyDescent="0.35">
      <c r="A601" s="311" t="s">
        <v>564</v>
      </c>
      <c r="B601" s="312">
        <v>45054</v>
      </c>
      <c r="C601" s="214" t="s">
        <v>565</v>
      </c>
      <c r="D601" s="214" t="s">
        <v>1056</v>
      </c>
      <c r="E601" s="310">
        <v>-40</v>
      </c>
    </row>
    <row r="602" spans="1:6" s="214" customFormat="1" x14ac:dyDescent="0.35">
      <c r="A602" s="311" t="s">
        <v>564</v>
      </c>
      <c r="B602" s="312">
        <v>45057</v>
      </c>
      <c r="C602" s="214" t="s">
        <v>565</v>
      </c>
      <c r="D602" s="214" t="s">
        <v>1057</v>
      </c>
      <c r="E602" s="310">
        <v>-0.44</v>
      </c>
    </row>
    <row r="603" spans="1:6" s="214" customFormat="1" x14ac:dyDescent="0.35">
      <c r="A603" s="311" t="s">
        <v>564</v>
      </c>
      <c r="B603" s="312">
        <v>45057</v>
      </c>
      <c r="C603" s="214" t="s">
        <v>565</v>
      </c>
      <c r="D603" s="214" t="s">
        <v>1076</v>
      </c>
      <c r="E603" s="310">
        <v>29</v>
      </c>
    </row>
    <row r="604" spans="1:6" s="214" customFormat="1" x14ac:dyDescent="0.35">
      <c r="A604" s="311" t="s">
        <v>564</v>
      </c>
      <c r="B604" s="312">
        <v>45077</v>
      </c>
      <c r="C604" s="214" t="s">
        <v>565</v>
      </c>
      <c r="D604" s="214" t="s">
        <v>1081</v>
      </c>
      <c r="E604" s="310">
        <v>-116</v>
      </c>
      <c r="F604" s="214" t="s">
        <v>1082</v>
      </c>
    </row>
    <row r="605" spans="1:6" s="214" customFormat="1" x14ac:dyDescent="0.35">
      <c r="A605" s="311" t="s">
        <v>564</v>
      </c>
      <c r="B605" s="312">
        <v>45078</v>
      </c>
      <c r="C605" s="214" t="s">
        <v>565</v>
      </c>
      <c r="D605" s="214" t="s">
        <v>1057</v>
      </c>
      <c r="E605" s="310">
        <v>2.95</v>
      </c>
    </row>
    <row r="606" spans="1:6" s="214" customFormat="1" x14ac:dyDescent="0.35">
      <c r="A606" s="311" t="s">
        <v>564</v>
      </c>
      <c r="B606" s="312">
        <v>45078</v>
      </c>
      <c r="C606" s="214" t="s">
        <v>565</v>
      </c>
      <c r="D606" s="214" t="s">
        <v>1054</v>
      </c>
      <c r="E606" s="310">
        <v>-566.73</v>
      </c>
    </row>
    <row r="607" spans="1:6" s="214" customFormat="1" x14ac:dyDescent="0.35">
      <c r="A607" s="311" t="s">
        <v>564</v>
      </c>
      <c r="B607" s="312">
        <v>45078</v>
      </c>
      <c r="C607" s="214" t="s">
        <v>565</v>
      </c>
      <c r="D607" s="214" t="s">
        <v>1055</v>
      </c>
      <c r="E607" s="310">
        <v>-360</v>
      </c>
    </row>
    <row r="608" spans="1:6" s="214" customFormat="1" x14ac:dyDescent="0.35">
      <c r="A608" s="311" t="s">
        <v>564</v>
      </c>
      <c r="B608" s="312">
        <v>45078</v>
      </c>
      <c r="C608" s="214" t="s">
        <v>565</v>
      </c>
      <c r="D608" s="214" t="s">
        <v>1056</v>
      </c>
      <c r="E608" s="310">
        <v>-360</v>
      </c>
    </row>
    <row r="609" spans="1:6" s="214" customFormat="1" x14ac:dyDescent="0.35">
      <c r="A609" s="311" t="s">
        <v>564</v>
      </c>
      <c r="B609" s="312">
        <v>45083</v>
      </c>
      <c r="C609" s="214" t="s">
        <v>565</v>
      </c>
      <c r="D609" s="214" t="s">
        <v>1057</v>
      </c>
      <c r="E609" s="310">
        <v>2.2599999999999998</v>
      </c>
    </row>
    <row r="610" spans="1:6" s="214" customFormat="1" x14ac:dyDescent="0.35">
      <c r="A610" s="311" t="s">
        <v>564</v>
      </c>
      <c r="B610" s="312">
        <v>45086</v>
      </c>
      <c r="C610" s="214" t="s">
        <v>565</v>
      </c>
      <c r="D610" s="214" t="s">
        <v>1057</v>
      </c>
      <c r="E610" s="310">
        <v>3.19</v>
      </c>
    </row>
    <row r="611" spans="1:6" s="214" customFormat="1" x14ac:dyDescent="0.35">
      <c r="A611" s="311" t="s">
        <v>564</v>
      </c>
      <c r="B611" s="312">
        <v>45092</v>
      </c>
      <c r="C611" s="214" t="s">
        <v>565</v>
      </c>
      <c r="D611" s="214" t="s">
        <v>1057</v>
      </c>
      <c r="E611" s="310">
        <v>1.17</v>
      </c>
    </row>
    <row r="612" spans="1:6" s="214" customFormat="1" x14ac:dyDescent="0.35">
      <c r="A612" s="311" t="s">
        <v>564</v>
      </c>
      <c r="B612" s="312">
        <v>45107</v>
      </c>
      <c r="C612" s="214" t="s">
        <v>565</v>
      </c>
      <c r="D612" s="214" t="s">
        <v>1083</v>
      </c>
      <c r="E612" s="310">
        <v>-116</v>
      </c>
      <c r="F612" s="214" t="s">
        <v>1084</v>
      </c>
    </row>
    <row r="613" spans="1:6" s="214" customFormat="1" x14ac:dyDescent="0.35">
      <c r="A613" s="311" t="s">
        <v>563</v>
      </c>
      <c r="B613" s="312">
        <v>44754</v>
      </c>
      <c r="C613" s="214" t="s">
        <v>104</v>
      </c>
      <c r="D613" s="214" t="s">
        <v>1085</v>
      </c>
      <c r="E613" s="314">
        <v>-10</v>
      </c>
    </row>
    <row r="614" spans="1:6" s="214" customFormat="1" x14ac:dyDescent="0.35">
      <c r="A614" s="311" t="s">
        <v>563</v>
      </c>
      <c r="B614" s="312">
        <v>44755</v>
      </c>
      <c r="C614" s="214" t="s">
        <v>104</v>
      </c>
      <c r="D614" s="214" t="s">
        <v>1085</v>
      </c>
      <c r="E614" s="314">
        <v>-20</v>
      </c>
    </row>
    <row r="615" spans="1:6" s="214" customFormat="1" x14ac:dyDescent="0.35">
      <c r="A615" s="311" t="s">
        <v>563</v>
      </c>
      <c r="B615" s="312">
        <v>44760</v>
      </c>
      <c r="C615" s="214" t="s">
        <v>104</v>
      </c>
      <c r="D615" s="214" t="s">
        <v>1085</v>
      </c>
      <c r="E615" s="314">
        <v>-10</v>
      </c>
    </row>
    <row r="616" spans="1:6" s="214" customFormat="1" x14ac:dyDescent="0.35">
      <c r="A616" s="311" t="s">
        <v>563</v>
      </c>
      <c r="B616" s="312">
        <v>44769</v>
      </c>
      <c r="C616" s="214" t="s">
        <v>104</v>
      </c>
      <c r="D616" s="214" t="s">
        <v>1085</v>
      </c>
      <c r="E616" s="314">
        <v>-10</v>
      </c>
    </row>
    <row r="617" spans="1:6" s="214" customFormat="1" x14ac:dyDescent="0.35">
      <c r="A617" s="311" t="s">
        <v>563</v>
      </c>
      <c r="B617" s="312">
        <v>44781</v>
      </c>
      <c r="C617" s="214" t="s">
        <v>104</v>
      </c>
      <c r="D617" s="214" t="s">
        <v>1085</v>
      </c>
      <c r="E617" s="314">
        <v>-10</v>
      </c>
    </row>
    <row r="618" spans="1:6" s="214" customFormat="1" x14ac:dyDescent="0.35">
      <c r="A618" s="311" t="s">
        <v>563</v>
      </c>
      <c r="B618" s="312">
        <v>44784</v>
      </c>
      <c r="C618" s="214" t="s">
        <v>104</v>
      </c>
      <c r="D618" s="214" t="s">
        <v>1085</v>
      </c>
      <c r="E618" s="314">
        <v>-10</v>
      </c>
    </row>
    <row r="619" spans="1:6" s="214" customFormat="1" x14ac:dyDescent="0.35">
      <c r="A619" s="311" t="s">
        <v>563</v>
      </c>
      <c r="B619" s="312">
        <v>44788</v>
      </c>
      <c r="C619" s="214" t="s">
        <v>104</v>
      </c>
      <c r="D619" s="214" t="s">
        <v>1085</v>
      </c>
      <c r="E619" s="314">
        <v>-10</v>
      </c>
    </row>
    <row r="620" spans="1:6" s="214" customFormat="1" x14ac:dyDescent="0.35">
      <c r="A620" s="311" t="s">
        <v>563</v>
      </c>
      <c r="B620" s="312">
        <v>44792</v>
      </c>
      <c r="C620" s="214" t="s">
        <v>104</v>
      </c>
      <c r="D620" s="214" t="s">
        <v>1085</v>
      </c>
      <c r="E620" s="314">
        <v>-10</v>
      </c>
    </row>
    <row r="621" spans="1:6" s="214" customFormat="1" x14ac:dyDescent="0.35">
      <c r="A621" s="311" t="s">
        <v>563</v>
      </c>
      <c r="B621" s="312">
        <v>44797</v>
      </c>
      <c r="C621" s="214" t="s">
        <v>104</v>
      </c>
      <c r="D621" s="214" t="s">
        <v>1085</v>
      </c>
      <c r="E621" s="314">
        <v>-10</v>
      </c>
    </row>
    <row r="622" spans="1:6" s="214" customFormat="1" x14ac:dyDescent="0.35">
      <c r="A622" s="311" t="s">
        <v>563</v>
      </c>
      <c r="B622" s="312">
        <v>44799</v>
      </c>
      <c r="C622" s="214" t="s">
        <v>104</v>
      </c>
      <c r="D622" s="214" t="s">
        <v>1085</v>
      </c>
      <c r="E622" s="314">
        <v>-10</v>
      </c>
    </row>
    <row r="623" spans="1:6" s="214" customFormat="1" x14ac:dyDescent="0.35">
      <c r="A623" s="311" t="s">
        <v>563</v>
      </c>
      <c r="B623" s="312">
        <v>44802</v>
      </c>
      <c r="C623" s="214" t="s">
        <v>104</v>
      </c>
      <c r="D623" s="214" t="s">
        <v>1086</v>
      </c>
      <c r="E623" s="314">
        <v>-25</v>
      </c>
    </row>
    <row r="624" spans="1:6" s="214" customFormat="1" x14ac:dyDescent="0.35">
      <c r="A624" s="311" t="s">
        <v>563</v>
      </c>
      <c r="B624" s="312">
        <v>44803</v>
      </c>
      <c r="C624" s="214" t="s">
        <v>104</v>
      </c>
      <c r="D624" s="214" t="s">
        <v>1087</v>
      </c>
      <c r="E624" s="314">
        <v>-75</v>
      </c>
    </row>
    <row r="625" spans="1:5" s="214" customFormat="1" x14ac:dyDescent="0.35">
      <c r="A625" s="311" t="s">
        <v>563</v>
      </c>
      <c r="B625" s="312">
        <v>44803</v>
      </c>
      <c r="C625" s="214" t="s">
        <v>104</v>
      </c>
      <c r="D625" s="214" t="s">
        <v>1088</v>
      </c>
      <c r="E625" s="314">
        <v>-35</v>
      </c>
    </row>
    <row r="626" spans="1:5" s="214" customFormat="1" x14ac:dyDescent="0.35">
      <c r="A626" s="311" t="s">
        <v>563</v>
      </c>
      <c r="B626" s="312">
        <v>44827</v>
      </c>
      <c r="C626" s="214" t="s">
        <v>104</v>
      </c>
      <c r="D626" s="214" t="s">
        <v>1085</v>
      </c>
      <c r="E626" s="314">
        <v>-10</v>
      </c>
    </row>
    <row r="627" spans="1:5" s="214" customFormat="1" x14ac:dyDescent="0.35">
      <c r="A627" s="311" t="s">
        <v>563</v>
      </c>
      <c r="B627" s="312">
        <v>44831</v>
      </c>
      <c r="C627" s="214" t="s">
        <v>104</v>
      </c>
      <c r="D627" s="214" t="s">
        <v>1085</v>
      </c>
      <c r="E627" s="314">
        <v>-10</v>
      </c>
    </row>
    <row r="628" spans="1:5" s="214" customFormat="1" x14ac:dyDescent="0.35">
      <c r="A628" s="311" t="s">
        <v>563</v>
      </c>
      <c r="B628" s="312">
        <v>44832</v>
      </c>
      <c r="C628" s="214" t="s">
        <v>104</v>
      </c>
      <c r="D628" s="214" t="s">
        <v>1086</v>
      </c>
      <c r="E628" s="314">
        <v>-25</v>
      </c>
    </row>
    <row r="629" spans="1:5" s="214" customFormat="1" x14ac:dyDescent="0.35">
      <c r="A629" s="311" t="s">
        <v>563</v>
      </c>
      <c r="B629" s="312">
        <v>44832</v>
      </c>
      <c r="C629" s="214" t="s">
        <v>104</v>
      </c>
      <c r="D629" s="214" t="s">
        <v>1085</v>
      </c>
      <c r="E629" s="314">
        <v>-10</v>
      </c>
    </row>
    <row r="630" spans="1:5" s="214" customFormat="1" x14ac:dyDescent="0.35">
      <c r="A630" s="311" t="s">
        <v>563</v>
      </c>
      <c r="B630" s="312">
        <v>44834</v>
      </c>
      <c r="C630" s="214" t="s">
        <v>104</v>
      </c>
      <c r="D630" s="214" t="s">
        <v>1088</v>
      </c>
      <c r="E630" s="314">
        <v>-35</v>
      </c>
    </row>
    <row r="631" spans="1:5" s="214" customFormat="1" x14ac:dyDescent="0.35">
      <c r="A631" s="311" t="s">
        <v>563</v>
      </c>
      <c r="B631" s="312">
        <v>44834</v>
      </c>
      <c r="C631" s="214" t="s">
        <v>104</v>
      </c>
      <c r="D631" s="214" t="s">
        <v>1087</v>
      </c>
      <c r="E631" s="314">
        <v>-20</v>
      </c>
    </row>
    <row r="632" spans="1:5" s="214" customFormat="1" x14ac:dyDescent="0.35">
      <c r="A632" s="311" t="s">
        <v>563</v>
      </c>
      <c r="B632" s="312">
        <v>44838</v>
      </c>
      <c r="C632" s="214" t="s">
        <v>104</v>
      </c>
      <c r="D632" s="214" t="s">
        <v>1085</v>
      </c>
      <c r="E632" s="314">
        <v>-10</v>
      </c>
    </row>
    <row r="633" spans="1:5" s="214" customFormat="1" x14ac:dyDescent="0.35">
      <c r="A633" s="311" t="s">
        <v>563</v>
      </c>
      <c r="B633" s="312">
        <v>44839</v>
      </c>
      <c r="C633" s="214" t="s">
        <v>104</v>
      </c>
      <c r="D633" s="214" t="s">
        <v>1085</v>
      </c>
      <c r="E633" s="314">
        <v>-20</v>
      </c>
    </row>
    <row r="634" spans="1:5" s="214" customFormat="1" x14ac:dyDescent="0.35">
      <c r="A634" s="311" t="s">
        <v>563</v>
      </c>
      <c r="B634" s="312">
        <v>44841</v>
      </c>
      <c r="C634" s="214" t="s">
        <v>104</v>
      </c>
      <c r="D634" s="214" t="s">
        <v>1085</v>
      </c>
      <c r="E634" s="314">
        <v>-20</v>
      </c>
    </row>
    <row r="635" spans="1:5" s="214" customFormat="1" x14ac:dyDescent="0.35">
      <c r="A635" s="311" t="s">
        <v>563</v>
      </c>
      <c r="B635" s="312">
        <v>44862</v>
      </c>
      <c r="C635" s="214" t="s">
        <v>104</v>
      </c>
      <c r="D635" s="214" t="s">
        <v>1088</v>
      </c>
      <c r="E635" s="314">
        <v>-35</v>
      </c>
    </row>
    <row r="636" spans="1:5" s="214" customFormat="1" x14ac:dyDescent="0.35">
      <c r="A636" s="311" t="s">
        <v>563</v>
      </c>
      <c r="B636" s="312">
        <v>44862</v>
      </c>
      <c r="C636" s="214" t="s">
        <v>104</v>
      </c>
      <c r="D636" s="214" t="s">
        <v>1087</v>
      </c>
      <c r="E636" s="314">
        <v>-5</v>
      </c>
    </row>
    <row r="637" spans="1:5" s="214" customFormat="1" x14ac:dyDescent="0.35">
      <c r="A637" s="311" t="s">
        <v>563</v>
      </c>
      <c r="B637" s="312">
        <v>44865</v>
      </c>
      <c r="C637" s="214" t="s">
        <v>104</v>
      </c>
      <c r="D637" s="214" t="s">
        <v>1086</v>
      </c>
      <c r="E637" s="314">
        <v>-40</v>
      </c>
    </row>
    <row r="638" spans="1:5" s="214" customFormat="1" x14ac:dyDescent="0.35">
      <c r="A638" s="311" t="s">
        <v>563</v>
      </c>
      <c r="B638" s="312">
        <v>44868</v>
      </c>
      <c r="C638" s="214" t="s">
        <v>104</v>
      </c>
      <c r="D638" s="214" t="s">
        <v>1085</v>
      </c>
      <c r="E638" s="314">
        <v>-40</v>
      </c>
    </row>
    <row r="639" spans="1:5" s="214" customFormat="1" x14ac:dyDescent="0.35">
      <c r="A639" s="311" t="s">
        <v>563</v>
      </c>
      <c r="B639" s="312">
        <v>44870</v>
      </c>
      <c r="C639" s="214" t="s">
        <v>104</v>
      </c>
      <c r="D639" s="214" t="s">
        <v>1086</v>
      </c>
      <c r="E639" s="314">
        <v>-40</v>
      </c>
    </row>
    <row r="640" spans="1:5" s="214" customFormat="1" x14ac:dyDescent="0.35">
      <c r="A640" s="311" t="s">
        <v>563</v>
      </c>
      <c r="B640" s="312">
        <v>44881</v>
      </c>
      <c r="C640" s="214" t="s">
        <v>104</v>
      </c>
      <c r="D640" s="214" t="s">
        <v>1085</v>
      </c>
      <c r="E640" s="314">
        <v>-20</v>
      </c>
    </row>
    <row r="641" spans="1:5" s="214" customFormat="1" x14ac:dyDescent="0.35">
      <c r="A641" s="311" t="s">
        <v>563</v>
      </c>
      <c r="B641" s="312">
        <v>44887</v>
      </c>
      <c r="C641" s="214" t="s">
        <v>104</v>
      </c>
      <c r="D641" s="214" t="s">
        <v>1086</v>
      </c>
      <c r="E641" s="314">
        <v>-40</v>
      </c>
    </row>
    <row r="642" spans="1:5" s="214" customFormat="1" x14ac:dyDescent="0.35">
      <c r="A642" s="311" t="s">
        <v>563</v>
      </c>
      <c r="B642" s="312">
        <v>44897</v>
      </c>
      <c r="C642" s="214" t="s">
        <v>104</v>
      </c>
      <c r="D642" s="214" t="s">
        <v>1085</v>
      </c>
      <c r="E642" s="314">
        <v>-20</v>
      </c>
    </row>
    <row r="643" spans="1:5" s="214" customFormat="1" x14ac:dyDescent="0.35">
      <c r="A643" s="311" t="s">
        <v>563</v>
      </c>
      <c r="B643" s="312">
        <v>44901</v>
      </c>
      <c r="C643" s="214" t="s">
        <v>104</v>
      </c>
      <c r="D643" s="214" t="s">
        <v>1085</v>
      </c>
      <c r="E643" s="314">
        <v>-20</v>
      </c>
    </row>
    <row r="644" spans="1:5" s="214" customFormat="1" x14ac:dyDescent="0.35">
      <c r="A644" s="311" t="s">
        <v>563</v>
      </c>
      <c r="B644" s="312">
        <v>44904</v>
      </c>
      <c r="C644" s="214" t="s">
        <v>104</v>
      </c>
      <c r="D644" s="214" t="s">
        <v>1085</v>
      </c>
      <c r="E644" s="314">
        <v>-20</v>
      </c>
    </row>
    <row r="645" spans="1:5" s="214" customFormat="1" x14ac:dyDescent="0.35">
      <c r="A645" s="311" t="s">
        <v>563</v>
      </c>
      <c r="B645" s="312">
        <v>44911</v>
      </c>
      <c r="C645" s="214" t="s">
        <v>104</v>
      </c>
      <c r="D645" s="214" t="s">
        <v>1088</v>
      </c>
      <c r="E645" s="314">
        <v>-35</v>
      </c>
    </row>
    <row r="646" spans="1:5" s="214" customFormat="1" x14ac:dyDescent="0.35">
      <c r="A646" s="311" t="s">
        <v>563</v>
      </c>
      <c r="B646" s="312">
        <v>44911</v>
      </c>
      <c r="C646" s="214" t="s">
        <v>104</v>
      </c>
      <c r="D646" s="214" t="s">
        <v>1087</v>
      </c>
      <c r="E646" s="314">
        <v>-30</v>
      </c>
    </row>
    <row r="647" spans="1:5" s="214" customFormat="1" x14ac:dyDescent="0.35">
      <c r="A647" s="311" t="s">
        <v>563</v>
      </c>
      <c r="B647" s="312">
        <v>44916</v>
      </c>
      <c r="C647" s="214" t="s">
        <v>104</v>
      </c>
      <c r="D647" s="214" t="s">
        <v>1085</v>
      </c>
      <c r="E647" s="314">
        <v>-20</v>
      </c>
    </row>
    <row r="648" spans="1:5" s="214" customFormat="1" x14ac:dyDescent="0.35">
      <c r="A648" s="311" t="s">
        <v>563</v>
      </c>
      <c r="B648" s="312">
        <v>44922</v>
      </c>
      <c r="C648" s="214" t="s">
        <v>104</v>
      </c>
      <c r="D648" s="214" t="s">
        <v>1086</v>
      </c>
      <c r="E648" s="314">
        <v>-480</v>
      </c>
    </row>
    <row r="649" spans="1:5" s="214" customFormat="1" x14ac:dyDescent="0.35">
      <c r="A649" s="311" t="s">
        <v>563</v>
      </c>
      <c r="B649" s="312">
        <v>44925</v>
      </c>
      <c r="C649" s="214" t="s">
        <v>104</v>
      </c>
      <c r="D649" s="214" t="s">
        <v>1086</v>
      </c>
      <c r="E649" s="314">
        <v>-40</v>
      </c>
    </row>
    <row r="650" spans="1:5" s="214" customFormat="1" x14ac:dyDescent="0.35">
      <c r="A650" s="311" t="s">
        <v>563</v>
      </c>
      <c r="B650" s="312">
        <v>44932</v>
      </c>
      <c r="C650" s="214" t="s">
        <v>104</v>
      </c>
      <c r="D650" s="214" t="s">
        <v>1086</v>
      </c>
      <c r="E650" s="310">
        <v>-40</v>
      </c>
    </row>
    <row r="651" spans="1:5" s="214" customFormat="1" x14ac:dyDescent="0.35">
      <c r="A651" s="311" t="s">
        <v>563</v>
      </c>
      <c r="B651" s="312">
        <v>44935</v>
      </c>
      <c r="C651" s="214" t="s">
        <v>104</v>
      </c>
      <c r="D651" s="214" t="s">
        <v>1085</v>
      </c>
      <c r="E651" s="310">
        <v>-20</v>
      </c>
    </row>
    <row r="652" spans="1:5" s="214" customFormat="1" x14ac:dyDescent="0.35">
      <c r="A652" s="311" t="s">
        <v>563</v>
      </c>
      <c r="B652" s="312">
        <v>44949</v>
      </c>
      <c r="C652" s="214" t="s">
        <v>104</v>
      </c>
      <c r="D652" s="214" t="s">
        <v>1087</v>
      </c>
      <c r="E652" s="310">
        <v>-5</v>
      </c>
    </row>
    <row r="653" spans="1:5" s="214" customFormat="1" x14ac:dyDescent="0.35">
      <c r="A653" s="311" t="s">
        <v>563</v>
      </c>
      <c r="B653" s="312">
        <v>44949</v>
      </c>
      <c r="C653" s="214" t="s">
        <v>104</v>
      </c>
      <c r="D653" s="214" t="s">
        <v>1088</v>
      </c>
      <c r="E653" s="310">
        <v>-35</v>
      </c>
    </row>
    <row r="654" spans="1:5" s="214" customFormat="1" x14ac:dyDescent="0.35">
      <c r="A654" s="311" t="s">
        <v>563</v>
      </c>
      <c r="B654" s="312">
        <v>44957</v>
      </c>
      <c r="C654" s="214" t="s">
        <v>104</v>
      </c>
      <c r="D654" s="214" t="s">
        <v>1085</v>
      </c>
      <c r="E654" s="310">
        <v>-20</v>
      </c>
    </row>
    <row r="655" spans="1:5" s="214" customFormat="1" x14ac:dyDescent="0.35">
      <c r="A655" s="311" t="s">
        <v>563</v>
      </c>
      <c r="B655" s="312">
        <v>44958</v>
      </c>
      <c r="C655" s="214" t="s">
        <v>104</v>
      </c>
      <c r="D655" s="214" t="s">
        <v>1085</v>
      </c>
      <c r="E655" s="310">
        <v>-20</v>
      </c>
    </row>
    <row r="656" spans="1:5" s="214" customFormat="1" x14ac:dyDescent="0.35">
      <c r="A656" s="311" t="s">
        <v>563</v>
      </c>
      <c r="B656" s="312">
        <v>44964</v>
      </c>
      <c r="C656" s="214" t="s">
        <v>104</v>
      </c>
      <c r="D656" s="214" t="s">
        <v>1085</v>
      </c>
      <c r="E656" s="310">
        <v>-20</v>
      </c>
    </row>
    <row r="657" spans="1:5" s="214" customFormat="1" x14ac:dyDescent="0.35">
      <c r="A657" s="311" t="s">
        <v>563</v>
      </c>
      <c r="B657" s="312">
        <v>44987</v>
      </c>
      <c r="C657" s="214" t="s">
        <v>104</v>
      </c>
      <c r="D657" s="214" t="s">
        <v>1085</v>
      </c>
      <c r="E657" s="310">
        <v>-40</v>
      </c>
    </row>
    <row r="658" spans="1:5" s="214" customFormat="1" x14ac:dyDescent="0.35">
      <c r="A658" s="311" t="s">
        <v>563</v>
      </c>
      <c r="B658" s="312">
        <v>44988</v>
      </c>
      <c r="C658" s="214" t="s">
        <v>104</v>
      </c>
      <c r="D658" s="214" t="s">
        <v>1085</v>
      </c>
      <c r="E658" s="310">
        <v>-20</v>
      </c>
    </row>
    <row r="659" spans="1:5" s="214" customFormat="1" x14ac:dyDescent="0.35">
      <c r="A659" s="311" t="s">
        <v>563</v>
      </c>
      <c r="B659" s="312">
        <v>44991</v>
      </c>
      <c r="C659" s="214" t="s">
        <v>104</v>
      </c>
      <c r="D659" s="214" t="s">
        <v>1085</v>
      </c>
      <c r="E659" s="310">
        <v>-20</v>
      </c>
    </row>
    <row r="660" spans="1:5" s="214" customFormat="1" x14ac:dyDescent="0.35">
      <c r="A660" s="311" t="s">
        <v>563</v>
      </c>
      <c r="B660" s="312">
        <v>44991</v>
      </c>
      <c r="C660" s="214" t="s">
        <v>104</v>
      </c>
      <c r="D660" s="214" t="s">
        <v>1086</v>
      </c>
      <c r="E660" s="310">
        <v>-40</v>
      </c>
    </row>
    <row r="661" spans="1:5" s="214" customFormat="1" x14ac:dyDescent="0.35">
      <c r="A661" s="311" t="s">
        <v>563</v>
      </c>
      <c r="B661" s="312">
        <v>44999</v>
      </c>
      <c r="C661" s="214" t="s">
        <v>104</v>
      </c>
      <c r="D661" s="214" t="s">
        <v>1085</v>
      </c>
      <c r="E661" s="310">
        <v>-20</v>
      </c>
    </row>
    <row r="662" spans="1:5" s="214" customFormat="1" x14ac:dyDescent="0.35">
      <c r="A662" s="311" t="s">
        <v>563</v>
      </c>
      <c r="B662" s="312">
        <v>45006</v>
      </c>
      <c r="C662" s="214" t="s">
        <v>104</v>
      </c>
      <c r="D662" s="214" t="s">
        <v>1086</v>
      </c>
      <c r="E662" s="310">
        <v>-40</v>
      </c>
    </row>
    <row r="663" spans="1:5" s="214" customFormat="1" x14ac:dyDescent="0.35">
      <c r="A663" s="311" t="s">
        <v>563</v>
      </c>
      <c r="B663" s="312">
        <v>45012</v>
      </c>
      <c r="C663" s="214" t="s">
        <v>104</v>
      </c>
      <c r="D663" s="214" t="s">
        <v>1085</v>
      </c>
      <c r="E663" s="310">
        <v>-20</v>
      </c>
    </row>
    <row r="664" spans="1:5" s="214" customFormat="1" x14ac:dyDescent="0.35">
      <c r="A664" s="311" t="s">
        <v>563</v>
      </c>
      <c r="B664" s="312">
        <v>45014</v>
      </c>
      <c r="C664" s="214" t="s">
        <v>104</v>
      </c>
      <c r="D664" s="214" t="s">
        <v>1085</v>
      </c>
      <c r="E664" s="310">
        <v>-20</v>
      </c>
    </row>
    <row r="665" spans="1:5" s="214" customFormat="1" x14ac:dyDescent="0.35">
      <c r="A665" s="311" t="s">
        <v>563</v>
      </c>
      <c r="B665" s="312">
        <v>45020</v>
      </c>
      <c r="C665" s="214" t="s">
        <v>104</v>
      </c>
      <c r="D665" s="214" t="s">
        <v>1085</v>
      </c>
      <c r="E665" s="310">
        <v>-80</v>
      </c>
    </row>
    <row r="666" spans="1:5" s="214" customFormat="1" x14ac:dyDescent="0.35">
      <c r="A666" s="311" t="s">
        <v>563</v>
      </c>
      <c r="B666" s="312">
        <v>45022</v>
      </c>
      <c r="C666" s="214" t="s">
        <v>104</v>
      </c>
      <c r="D666" s="214" t="s">
        <v>1085</v>
      </c>
      <c r="E666" s="310">
        <v>-40</v>
      </c>
    </row>
    <row r="667" spans="1:5" s="214" customFormat="1" x14ac:dyDescent="0.35">
      <c r="A667" s="311" t="s">
        <v>563</v>
      </c>
      <c r="B667" s="312">
        <v>45026</v>
      </c>
      <c r="C667" s="214" t="s">
        <v>104</v>
      </c>
      <c r="D667" s="214" t="s">
        <v>1085</v>
      </c>
      <c r="E667" s="310">
        <v>-20</v>
      </c>
    </row>
    <row r="668" spans="1:5" s="214" customFormat="1" x14ac:dyDescent="0.35">
      <c r="A668" s="311" t="s">
        <v>563</v>
      </c>
      <c r="B668" s="312">
        <v>45026</v>
      </c>
      <c r="C668" s="214" t="s">
        <v>104</v>
      </c>
      <c r="D668" s="214" t="s">
        <v>1086</v>
      </c>
      <c r="E668" s="310">
        <v>-40</v>
      </c>
    </row>
    <row r="669" spans="1:5" s="214" customFormat="1" x14ac:dyDescent="0.35">
      <c r="A669" s="311" t="s">
        <v>563</v>
      </c>
      <c r="B669" s="312">
        <v>45035</v>
      </c>
      <c r="C669" s="214" t="s">
        <v>104</v>
      </c>
      <c r="D669" s="214" t="s">
        <v>1085</v>
      </c>
      <c r="E669" s="310">
        <v>-40</v>
      </c>
    </row>
    <row r="670" spans="1:5" s="214" customFormat="1" x14ac:dyDescent="0.35">
      <c r="A670" s="311" t="s">
        <v>563</v>
      </c>
      <c r="B670" s="312">
        <v>45043</v>
      </c>
      <c r="C670" s="214" t="s">
        <v>104</v>
      </c>
      <c r="D670" s="214" t="s">
        <v>1085</v>
      </c>
      <c r="E670" s="310">
        <v>-20</v>
      </c>
    </row>
    <row r="671" spans="1:5" s="214" customFormat="1" x14ac:dyDescent="0.35">
      <c r="A671" s="311" t="s">
        <v>563</v>
      </c>
      <c r="B671" s="312">
        <v>45044</v>
      </c>
      <c r="C671" s="214" t="s">
        <v>104</v>
      </c>
      <c r="D671" s="214" t="s">
        <v>1085</v>
      </c>
      <c r="E671" s="310">
        <v>-20</v>
      </c>
    </row>
    <row r="672" spans="1:5" s="214" customFormat="1" x14ac:dyDescent="0.35">
      <c r="A672" s="311" t="s">
        <v>563</v>
      </c>
      <c r="B672" s="312">
        <v>45049</v>
      </c>
      <c r="C672" s="214" t="s">
        <v>104</v>
      </c>
      <c r="D672" s="214" t="s">
        <v>1087</v>
      </c>
      <c r="E672" s="310">
        <v>-5</v>
      </c>
    </row>
    <row r="673" spans="1:5" s="214" customFormat="1" x14ac:dyDescent="0.35">
      <c r="A673" s="311" t="s">
        <v>563</v>
      </c>
      <c r="B673" s="312">
        <v>45049</v>
      </c>
      <c r="C673" s="214" t="s">
        <v>104</v>
      </c>
      <c r="D673" s="214" t="s">
        <v>1088</v>
      </c>
      <c r="E673" s="310">
        <v>-35</v>
      </c>
    </row>
    <row r="674" spans="1:5" s="214" customFormat="1" x14ac:dyDescent="0.35">
      <c r="A674" s="311" t="s">
        <v>563</v>
      </c>
      <c r="B674" s="312">
        <v>45061</v>
      </c>
      <c r="C674" s="214" t="s">
        <v>104</v>
      </c>
      <c r="D674" s="214" t="s">
        <v>1087</v>
      </c>
      <c r="E674" s="310">
        <v>-5</v>
      </c>
    </row>
    <row r="675" spans="1:5" s="214" customFormat="1" x14ac:dyDescent="0.35">
      <c r="A675" s="311" t="s">
        <v>563</v>
      </c>
      <c r="B675" s="312">
        <v>45061</v>
      </c>
      <c r="C675" s="214" t="s">
        <v>104</v>
      </c>
      <c r="D675" s="214" t="s">
        <v>1088</v>
      </c>
      <c r="E675" s="310">
        <v>-35</v>
      </c>
    </row>
    <row r="676" spans="1:5" s="214" customFormat="1" x14ac:dyDescent="0.35">
      <c r="A676" s="311" t="s">
        <v>563</v>
      </c>
      <c r="B676" s="312">
        <v>45065</v>
      </c>
      <c r="C676" s="214" t="s">
        <v>104</v>
      </c>
      <c r="D676" s="214" t="s">
        <v>1085</v>
      </c>
      <c r="E676" s="310">
        <v>-40</v>
      </c>
    </row>
    <row r="677" spans="1:5" s="214" customFormat="1" x14ac:dyDescent="0.35">
      <c r="A677" s="311" t="s">
        <v>563</v>
      </c>
      <c r="B677" s="312">
        <v>45071</v>
      </c>
      <c r="C677" s="214" t="s">
        <v>104</v>
      </c>
      <c r="D677" s="214" t="s">
        <v>1087</v>
      </c>
      <c r="E677" s="310">
        <v>-110</v>
      </c>
    </row>
    <row r="678" spans="1:5" s="214" customFormat="1" x14ac:dyDescent="0.35">
      <c r="A678" s="311" t="s">
        <v>563</v>
      </c>
      <c r="B678" s="312">
        <v>45071</v>
      </c>
      <c r="C678" s="214" t="s">
        <v>104</v>
      </c>
      <c r="D678" s="214" t="s">
        <v>1088</v>
      </c>
      <c r="E678" s="310">
        <v>-35</v>
      </c>
    </row>
    <row r="679" spans="1:5" s="214" customFormat="1" x14ac:dyDescent="0.35">
      <c r="A679" s="311" t="s">
        <v>563</v>
      </c>
      <c r="B679" s="312">
        <v>45077</v>
      </c>
      <c r="C679" s="214" t="s">
        <v>104</v>
      </c>
      <c r="D679" s="214" t="s">
        <v>1085</v>
      </c>
      <c r="E679" s="310">
        <v>-20</v>
      </c>
    </row>
    <row r="680" spans="1:5" s="214" customFormat="1" x14ac:dyDescent="0.35">
      <c r="A680" s="311" t="s">
        <v>563</v>
      </c>
      <c r="B680" s="312">
        <v>45079</v>
      </c>
      <c r="C680" s="214" t="s">
        <v>104</v>
      </c>
      <c r="D680" s="214" t="s">
        <v>1085</v>
      </c>
      <c r="E680" s="310">
        <v>-20</v>
      </c>
    </row>
    <row r="681" spans="1:5" s="214" customFormat="1" x14ac:dyDescent="0.35">
      <c r="A681" s="311" t="s">
        <v>563</v>
      </c>
      <c r="B681" s="312">
        <v>45082</v>
      </c>
      <c r="C681" s="214" t="s">
        <v>104</v>
      </c>
      <c r="D681" s="214" t="s">
        <v>1087</v>
      </c>
      <c r="E681" s="310">
        <v>-5</v>
      </c>
    </row>
    <row r="682" spans="1:5" s="214" customFormat="1" x14ac:dyDescent="0.35">
      <c r="A682" s="311" t="s">
        <v>563</v>
      </c>
      <c r="B682" s="312">
        <v>45082</v>
      </c>
      <c r="C682" s="214" t="s">
        <v>104</v>
      </c>
      <c r="D682" s="214" t="s">
        <v>1088</v>
      </c>
      <c r="E682" s="310">
        <v>-35</v>
      </c>
    </row>
    <row r="683" spans="1:5" s="214" customFormat="1" x14ac:dyDescent="0.35">
      <c r="A683" s="311" t="s">
        <v>563</v>
      </c>
      <c r="B683" s="312">
        <v>45089</v>
      </c>
      <c r="C683" s="214" t="s">
        <v>104</v>
      </c>
      <c r="D683" s="214" t="s">
        <v>1085</v>
      </c>
      <c r="E683" s="310">
        <v>-20</v>
      </c>
    </row>
    <row r="684" spans="1:5" s="214" customFormat="1" x14ac:dyDescent="0.35">
      <c r="A684" s="311" t="s">
        <v>563</v>
      </c>
      <c r="B684" s="312">
        <v>45093</v>
      </c>
      <c r="C684" s="214" t="s">
        <v>104</v>
      </c>
      <c r="D684" s="214" t="s">
        <v>1085</v>
      </c>
      <c r="E684" s="310">
        <v>-80</v>
      </c>
    </row>
    <row r="685" spans="1:5" s="214" customFormat="1" x14ac:dyDescent="0.35">
      <c r="A685" s="311" t="s">
        <v>563</v>
      </c>
      <c r="B685" s="312">
        <v>45105</v>
      </c>
      <c r="C685" s="214" t="s">
        <v>104</v>
      </c>
      <c r="D685" s="214" t="s">
        <v>1087</v>
      </c>
      <c r="E685" s="310">
        <v>-40</v>
      </c>
    </row>
    <row r="686" spans="1:5" s="214" customFormat="1" x14ac:dyDescent="0.35">
      <c r="A686" s="311" t="s">
        <v>563</v>
      </c>
      <c r="B686" s="312">
        <v>45105</v>
      </c>
      <c r="C686" s="214" t="s">
        <v>104</v>
      </c>
      <c r="D686" s="214" t="s">
        <v>1088</v>
      </c>
      <c r="E686" s="310">
        <v>-35</v>
      </c>
    </row>
    <row r="687" spans="1:5" s="214" customFormat="1" x14ac:dyDescent="0.35">
      <c r="A687" s="311" t="s">
        <v>547</v>
      </c>
      <c r="B687" s="312">
        <v>44747</v>
      </c>
      <c r="C687" s="214" t="s">
        <v>548</v>
      </c>
      <c r="D687" s="214" t="s">
        <v>1089</v>
      </c>
      <c r="E687" s="314">
        <v>-34772.9</v>
      </c>
    </row>
    <row r="688" spans="1:5" s="214" customFormat="1" x14ac:dyDescent="0.35">
      <c r="A688" s="311" t="s">
        <v>547</v>
      </c>
      <c r="B688" s="312">
        <v>44748</v>
      </c>
      <c r="C688" s="214" t="s">
        <v>548</v>
      </c>
      <c r="D688" s="214" t="s">
        <v>1089</v>
      </c>
      <c r="E688" s="314">
        <v>-7.74</v>
      </c>
    </row>
    <row r="689" spans="1:5" s="214" customFormat="1" x14ac:dyDescent="0.35">
      <c r="A689" s="311" t="s">
        <v>547</v>
      </c>
      <c r="B689" s="312">
        <v>44749</v>
      </c>
      <c r="C689" s="214" t="s">
        <v>548</v>
      </c>
      <c r="D689" s="214" t="s">
        <v>1089</v>
      </c>
      <c r="E689" s="314">
        <v>-7.74</v>
      </c>
    </row>
    <row r="690" spans="1:5" s="214" customFormat="1" x14ac:dyDescent="0.35">
      <c r="A690" s="311" t="s">
        <v>547</v>
      </c>
      <c r="B690" s="312">
        <v>44750</v>
      </c>
      <c r="C690" s="214" t="s">
        <v>548</v>
      </c>
      <c r="D690" s="214" t="s">
        <v>1089</v>
      </c>
      <c r="E690" s="314">
        <v>-7.74</v>
      </c>
    </row>
    <row r="691" spans="1:5" s="214" customFormat="1" x14ac:dyDescent="0.35">
      <c r="A691" s="311" t="s">
        <v>547</v>
      </c>
      <c r="B691" s="312">
        <v>44753</v>
      </c>
      <c r="C691" s="214" t="s">
        <v>548</v>
      </c>
      <c r="D691" s="214" t="s">
        <v>1089</v>
      </c>
      <c r="E691" s="314">
        <v>-15.48</v>
      </c>
    </row>
    <row r="692" spans="1:5" s="214" customFormat="1" x14ac:dyDescent="0.35">
      <c r="A692" s="311" t="s">
        <v>547</v>
      </c>
      <c r="B692" s="312">
        <v>44754</v>
      </c>
      <c r="C692" s="214" t="s">
        <v>548</v>
      </c>
      <c r="D692" s="214" t="s">
        <v>1089</v>
      </c>
      <c r="E692" s="314">
        <v>-15.48</v>
      </c>
    </row>
    <row r="693" spans="1:5" s="214" customFormat="1" x14ac:dyDescent="0.35">
      <c r="A693" s="311" t="s">
        <v>547</v>
      </c>
      <c r="B693" s="312">
        <v>44755</v>
      </c>
      <c r="C693" s="214" t="s">
        <v>548</v>
      </c>
      <c r="D693" s="214" t="s">
        <v>1089</v>
      </c>
      <c r="E693" s="314">
        <v>-7.74</v>
      </c>
    </row>
    <row r="694" spans="1:5" s="214" customFormat="1" x14ac:dyDescent="0.35">
      <c r="A694" s="311" t="s">
        <v>547</v>
      </c>
      <c r="B694" s="312">
        <v>44761</v>
      </c>
      <c r="C694" s="214" t="s">
        <v>548</v>
      </c>
      <c r="D694" s="214" t="s">
        <v>1089</v>
      </c>
      <c r="E694" s="314">
        <v>-69.66</v>
      </c>
    </row>
    <row r="695" spans="1:5" s="214" customFormat="1" x14ac:dyDescent="0.35">
      <c r="A695" s="311" t="s">
        <v>547</v>
      </c>
      <c r="B695" s="312">
        <v>44762</v>
      </c>
      <c r="C695" s="214" t="s">
        <v>548</v>
      </c>
      <c r="D695" s="214" t="s">
        <v>1089</v>
      </c>
      <c r="E695" s="314">
        <v>-7.74</v>
      </c>
    </row>
    <row r="696" spans="1:5" s="214" customFormat="1" x14ac:dyDescent="0.35">
      <c r="A696" s="311" t="s">
        <v>547</v>
      </c>
      <c r="B696" s="312">
        <v>44763</v>
      </c>
      <c r="C696" s="214" t="s">
        <v>548</v>
      </c>
      <c r="D696" s="214" t="s">
        <v>1089</v>
      </c>
      <c r="E696" s="314">
        <v>-7.74</v>
      </c>
    </row>
    <row r="697" spans="1:5" s="214" customFormat="1" x14ac:dyDescent="0.35">
      <c r="A697" s="311" t="s">
        <v>547</v>
      </c>
      <c r="B697" s="312">
        <v>44767</v>
      </c>
      <c r="C697" s="214" t="s">
        <v>548</v>
      </c>
      <c r="D697" s="214" t="s">
        <v>1089</v>
      </c>
      <c r="E697" s="314">
        <v>-54.18</v>
      </c>
    </row>
    <row r="698" spans="1:5" s="214" customFormat="1" x14ac:dyDescent="0.35">
      <c r="A698" s="311" t="s">
        <v>547</v>
      </c>
      <c r="B698" s="312">
        <v>44768</v>
      </c>
      <c r="C698" s="214" t="s">
        <v>548</v>
      </c>
      <c r="D698" s="214" t="s">
        <v>1089</v>
      </c>
      <c r="E698" s="314">
        <v>-15.48</v>
      </c>
    </row>
    <row r="699" spans="1:5" s="214" customFormat="1" x14ac:dyDescent="0.35">
      <c r="A699" s="311" t="s">
        <v>547</v>
      </c>
      <c r="B699" s="312">
        <v>44769</v>
      </c>
      <c r="C699" s="214" t="s">
        <v>548</v>
      </c>
      <c r="D699" s="214" t="s">
        <v>1089</v>
      </c>
      <c r="E699" s="314">
        <v>-7.74</v>
      </c>
    </row>
    <row r="700" spans="1:5" s="214" customFormat="1" x14ac:dyDescent="0.35">
      <c r="A700" s="311" t="s">
        <v>547</v>
      </c>
      <c r="B700" s="312">
        <v>44770</v>
      </c>
      <c r="C700" s="214" t="s">
        <v>548</v>
      </c>
      <c r="D700" s="214" t="s">
        <v>1089</v>
      </c>
      <c r="E700" s="314">
        <v>-15.48</v>
      </c>
    </row>
    <row r="701" spans="1:5" s="214" customFormat="1" x14ac:dyDescent="0.35">
      <c r="A701" s="311" t="s">
        <v>547</v>
      </c>
      <c r="B701" s="312">
        <v>44771</v>
      </c>
      <c r="C701" s="214" t="s">
        <v>548</v>
      </c>
      <c r="D701" s="214" t="s">
        <v>1089</v>
      </c>
      <c r="E701" s="314">
        <v>-7.74</v>
      </c>
    </row>
    <row r="702" spans="1:5" s="214" customFormat="1" x14ac:dyDescent="0.35">
      <c r="A702" s="311" t="s">
        <v>547</v>
      </c>
      <c r="B702" s="312">
        <v>44774</v>
      </c>
      <c r="C702" s="214" t="s">
        <v>548</v>
      </c>
      <c r="D702" s="214" t="s">
        <v>1089</v>
      </c>
      <c r="E702" s="314">
        <v>-15.48</v>
      </c>
    </row>
    <row r="703" spans="1:5" s="214" customFormat="1" x14ac:dyDescent="0.35">
      <c r="A703" s="311" t="s">
        <v>547</v>
      </c>
      <c r="B703" s="312">
        <v>44775</v>
      </c>
      <c r="C703" s="214" t="s">
        <v>548</v>
      </c>
      <c r="D703" s="214" t="s">
        <v>1089</v>
      </c>
      <c r="E703" s="314">
        <v>-15.48</v>
      </c>
    </row>
    <row r="704" spans="1:5" s="214" customFormat="1" x14ac:dyDescent="0.35">
      <c r="A704" s="311" t="s">
        <v>547</v>
      </c>
      <c r="B704" s="312">
        <v>44776</v>
      </c>
      <c r="C704" s="214" t="s">
        <v>548</v>
      </c>
      <c r="D704" s="214" t="s">
        <v>1089</v>
      </c>
      <c r="E704" s="314">
        <v>-34943.18</v>
      </c>
    </row>
    <row r="705" spans="1:5" s="214" customFormat="1" x14ac:dyDescent="0.35">
      <c r="A705" s="311" t="s">
        <v>547</v>
      </c>
      <c r="B705" s="312">
        <v>44777</v>
      </c>
      <c r="C705" s="214" t="s">
        <v>548</v>
      </c>
      <c r="D705" s="214" t="s">
        <v>1089</v>
      </c>
      <c r="E705" s="314">
        <v>-7.74</v>
      </c>
    </row>
    <row r="706" spans="1:5" s="214" customFormat="1" x14ac:dyDescent="0.35">
      <c r="A706" s="311" t="s">
        <v>547</v>
      </c>
      <c r="B706" s="312">
        <v>44778</v>
      </c>
      <c r="C706" s="214" t="s">
        <v>548</v>
      </c>
      <c r="D706" s="214" t="s">
        <v>1089</v>
      </c>
      <c r="E706" s="314">
        <v>-30.96</v>
      </c>
    </row>
    <row r="707" spans="1:5" s="214" customFormat="1" x14ac:dyDescent="0.35">
      <c r="A707" s="311" t="s">
        <v>547</v>
      </c>
      <c r="B707" s="312">
        <v>44781</v>
      </c>
      <c r="C707" s="214" t="s">
        <v>548</v>
      </c>
      <c r="D707" s="214" t="s">
        <v>1089</v>
      </c>
      <c r="E707" s="314">
        <v>-15.48</v>
      </c>
    </row>
    <row r="708" spans="1:5" s="214" customFormat="1" x14ac:dyDescent="0.35">
      <c r="A708" s="311" t="s">
        <v>547</v>
      </c>
      <c r="B708" s="312">
        <v>44782</v>
      </c>
      <c r="C708" s="214" t="s">
        <v>548</v>
      </c>
      <c r="D708" s="214" t="s">
        <v>1089</v>
      </c>
      <c r="E708" s="314">
        <v>-7.74</v>
      </c>
    </row>
    <row r="709" spans="1:5" s="214" customFormat="1" x14ac:dyDescent="0.35">
      <c r="A709" s="311" t="s">
        <v>547</v>
      </c>
      <c r="B709" s="312">
        <v>44784</v>
      </c>
      <c r="C709" s="214" t="s">
        <v>548</v>
      </c>
      <c r="D709" s="214" t="s">
        <v>1089</v>
      </c>
      <c r="E709" s="314">
        <v>-7.74</v>
      </c>
    </row>
    <row r="710" spans="1:5" s="214" customFormat="1" x14ac:dyDescent="0.35">
      <c r="A710" s="311" t="s">
        <v>547</v>
      </c>
      <c r="B710" s="312">
        <v>44785</v>
      </c>
      <c r="C710" s="214" t="s">
        <v>548</v>
      </c>
      <c r="D710" s="214" t="s">
        <v>1089</v>
      </c>
      <c r="E710" s="314">
        <v>-7.74</v>
      </c>
    </row>
    <row r="711" spans="1:5" s="214" customFormat="1" x14ac:dyDescent="0.35">
      <c r="A711" s="311" t="s">
        <v>547</v>
      </c>
      <c r="B711" s="312">
        <v>44788</v>
      </c>
      <c r="C711" s="214" t="s">
        <v>548</v>
      </c>
      <c r="D711" s="214" t="s">
        <v>1089</v>
      </c>
      <c r="E711" s="314">
        <v>-7.74</v>
      </c>
    </row>
    <row r="712" spans="1:5" s="214" customFormat="1" x14ac:dyDescent="0.35">
      <c r="A712" s="311" t="s">
        <v>547</v>
      </c>
      <c r="B712" s="312">
        <v>44789</v>
      </c>
      <c r="C712" s="214" t="s">
        <v>548</v>
      </c>
      <c r="D712" s="214" t="s">
        <v>1089</v>
      </c>
      <c r="E712" s="314">
        <v>-15.48</v>
      </c>
    </row>
    <row r="713" spans="1:5" s="214" customFormat="1" x14ac:dyDescent="0.35">
      <c r="A713" s="311" t="s">
        <v>547</v>
      </c>
      <c r="B713" s="312">
        <v>44791</v>
      </c>
      <c r="C713" s="214" t="s">
        <v>548</v>
      </c>
      <c r="D713" s="214" t="s">
        <v>1089</v>
      </c>
      <c r="E713" s="314">
        <v>-7.74</v>
      </c>
    </row>
    <row r="714" spans="1:5" s="214" customFormat="1" x14ac:dyDescent="0.35">
      <c r="A714" s="311" t="s">
        <v>547</v>
      </c>
      <c r="B714" s="312">
        <v>44796</v>
      </c>
      <c r="C714" s="214" t="s">
        <v>548</v>
      </c>
      <c r="D714" s="214" t="s">
        <v>1089</v>
      </c>
      <c r="E714" s="314">
        <v>-7.74</v>
      </c>
    </row>
    <row r="715" spans="1:5" s="214" customFormat="1" x14ac:dyDescent="0.35">
      <c r="A715" s="311" t="s">
        <v>547</v>
      </c>
      <c r="B715" s="312">
        <v>44797</v>
      </c>
      <c r="C715" s="214" t="s">
        <v>548</v>
      </c>
      <c r="D715" s="214" t="s">
        <v>1089</v>
      </c>
      <c r="E715" s="314">
        <v>-17</v>
      </c>
    </row>
    <row r="716" spans="1:5" s="214" customFormat="1" x14ac:dyDescent="0.35">
      <c r="A716" s="311" t="s">
        <v>547</v>
      </c>
      <c r="B716" s="312">
        <v>44799</v>
      </c>
      <c r="C716" s="214" t="s">
        <v>548</v>
      </c>
      <c r="D716" s="214" t="s">
        <v>1089</v>
      </c>
      <c r="E716" s="314">
        <v>-15.48</v>
      </c>
    </row>
    <row r="717" spans="1:5" s="214" customFormat="1" x14ac:dyDescent="0.35">
      <c r="A717" s="311" t="s">
        <v>547</v>
      </c>
      <c r="B717" s="312">
        <v>44802</v>
      </c>
      <c r="C717" s="214" t="s">
        <v>548</v>
      </c>
      <c r="D717" s="214" t="s">
        <v>1089</v>
      </c>
      <c r="E717" s="314">
        <v>-7.74</v>
      </c>
    </row>
    <row r="718" spans="1:5" s="214" customFormat="1" x14ac:dyDescent="0.35">
      <c r="A718" s="311" t="s">
        <v>547</v>
      </c>
      <c r="B718" s="312">
        <v>44805</v>
      </c>
      <c r="C718" s="214" t="s">
        <v>548</v>
      </c>
      <c r="D718" s="214" t="s">
        <v>1089</v>
      </c>
      <c r="E718" s="314">
        <v>-15.48</v>
      </c>
    </row>
    <row r="719" spans="1:5" s="214" customFormat="1" x14ac:dyDescent="0.35">
      <c r="A719" s="311" t="s">
        <v>547</v>
      </c>
      <c r="B719" s="312">
        <v>44806</v>
      </c>
      <c r="C719" s="214" t="s">
        <v>548</v>
      </c>
      <c r="D719" s="214" t="s">
        <v>1089</v>
      </c>
      <c r="E719" s="314">
        <v>-35036.06</v>
      </c>
    </row>
    <row r="720" spans="1:5" s="214" customFormat="1" x14ac:dyDescent="0.35">
      <c r="A720" s="311" t="s">
        <v>547</v>
      </c>
      <c r="B720" s="312">
        <v>44812</v>
      </c>
      <c r="C720" s="214" t="s">
        <v>548</v>
      </c>
      <c r="D720" s="214" t="s">
        <v>1089</v>
      </c>
      <c r="E720" s="314">
        <v>-7.74</v>
      </c>
    </row>
    <row r="721" spans="1:5" s="214" customFormat="1" x14ac:dyDescent="0.35">
      <c r="A721" s="311" t="s">
        <v>547</v>
      </c>
      <c r="B721" s="312">
        <v>44813</v>
      </c>
      <c r="C721" s="214" t="s">
        <v>548</v>
      </c>
      <c r="D721" s="214" t="s">
        <v>1089</v>
      </c>
      <c r="E721" s="314">
        <v>-15.48</v>
      </c>
    </row>
    <row r="722" spans="1:5" s="214" customFormat="1" x14ac:dyDescent="0.35">
      <c r="A722" s="311" t="s">
        <v>547</v>
      </c>
      <c r="B722" s="312">
        <v>44816</v>
      </c>
      <c r="C722" s="214" t="s">
        <v>548</v>
      </c>
      <c r="D722" s="214" t="s">
        <v>1089</v>
      </c>
      <c r="E722" s="314">
        <v>-7.74</v>
      </c>
    </row>
    <row r="723" spans="1:5" s="214" customFormat="1" x14ac:dyDescent="0.35">
      <c r="A723" s="311" t="s">
        <v>547</v>
      </c>
      <c r="B723" s="312">
        <v>44817</v>
      </c>
      <c r="C723" s="214" t="s">
        <v>548</v>
      </c>
      <c r="D723" s="214" t="s">
        <v>1089</v>
      </c>
      <c r="E723" s="314">
        <v>-7.74</v>
      </c>
    </row>
    <row r="724" spans="1:5" s="214" customFormat="1" x14ac:dyDescent="0.35">
      <c r="A724" s="311" t="s">
        <v>547</v>
      </c>
      <c r="B724" s="312">
        <v>44823</v>
      </c>
      <c r="C724" s="214" t="s">
        <v>548</v>
      </c>
      <c r="D724" s="214" t="s">
        <v>1089</v>
      </c>
      <c r="E724" s="314">
        <v>-7.74</v>
      </c>
    </row>
    <row r="725" spans="1:5" s="214" customFormat="1" x14ac:dyDescent="0.35">
      <c r="A725" s="311" t="s">
        <v>547</v>
      </c>
      <c r="B725" s="312">
        <v>44825</v>
      </c>
      <c r="C725" s="214" t="s">
        <v>548</v>
      </c>
      <c r="D725" s="214" t="s">
        <v>1089</v>
      </c>
      <c r="E725" s="314">
        <v>-7.74</v>
      </c>
    </row>
    <row r="726" spans="1:5" s="214" customFormat="1" x14ac:dyDescent="0.35">
      <c r="A726" s="311" t="s">
        <v>547</v>
      </c>
      <c r="B726" s="312">
        <v>44826</v>
      </c>
      <c r="C726" s="214" t="s">
        <v>548</v>
      </c>
      <c r="D726" s="214" t="s">
        <v>1089</v>
      </c>
      <c r="E726" s="314">
        <v>-7.74</v>
      </c>
    </row>
    <row r="727" spans="1:5" s="214" customFormat="1" x14ac:dyDescent="0.35">
      <c r="A727" s="311" t="s">
        <v>547</v>
      </c>
      <c r="B727" s="312">
        <v>44827</v>
      </c>
      <c r="C727" s="214" t="s">
        <v>548</v>
      </c>
      <c r="D727" s="214" t="s">
        <v>1089</v>
      </c>
      <c r="E727" s="314">
        <v>-15.48</v>
      </c>
    </row>
    <row r="728" spans="1:5" s="214" customFormat="1" x14ac:dyDescent="0.35">
      <c r="A728" s="311" t="s">
        <v>547</v>
      </c>
      <c r="B728" s="312">
        <v>44831</v>
      </c>
      <c r="C728" s="214" t="s">
        <v>548</v>
      </c>
      <c r="D728" s="214" t="s">
        <v>1089</v>
      </c>
      <c r="E728" s="314">
        <v>-15.48</v>
      </c>
    </row>
    <row r="729" spans="1:5" s="214" customFormat="1" x14ac:dyDescent="0.35">
      <c r="A729" s="311" t="s">
        <v>547</v>
      </c>
      <c r="B729" s="312">
        <v>44832</v>
      </c>
      <c r="C729" s="214" t="s">
        <v>548</v>
      </c>
      <c r="D729" s="214" t="s">
        <v>1089</v>
      </c>
      <c r="E729" s="314">
        <v>-15.48</v>
      </c>
    </row>
    <row r="730" spans="1:5" s="214" customFormat="1" x14ac:dyDescent="0.35">
      <c r="A730" s="311" t="s">
        <v>547</v>
      </c>
      <c r="B730" s="312">
        <v>44834</v>
      </c>
      <c r="C730" s="214" t="s">
        <v>548</v>
      </c>
      <c r="D730" s="214" t="s">
        <v>1089</v>
      </c>
      <c r="E730" s="314">
        <v>-7.74</v>
      </c>
    </row>
    <row r="731" spans="1:5" s="214" customFormat="1" x14ac:dyDescent="0.35">
      <c r="A731" s="311" t="s">
        <v>547</v>
      </c>
      <c r="B731" s="312">
        <v>44837</v>
      </c>
      <c r="C731" s="214" t="s">
        <v>548</v>
      </c>
      <c r="D731" s="214" t="s">
        <v>1089</v>
      </c>
      <c r="E731" s="314">
        <v>-23.22</v>
      </c>
    </row>
    <row r="732" spans="1:5" s="214" customFormat="1" x14ac:dyDescent="0.35">
      <c r="A732" s="311" t="s">
        <v>547</v>
      </c>
      <c r="B732" s="312">
        <v>44838</v>
      </c>
      <c r="C732" s="214" t="s">
        <v>548</v>
      </c>
      <c r="D732" s="214" t="s">
        <v>1089</v>
      </c>
      <c r="E732" s="314">
        <v>-35145.94</v>
      </c>
    </row>
    <row r="733" spans="1:5" s="214" customFormat="1" x14ac:dyDescent="0.35">
      <c r="A733" s="311" t="s">
        <v>547</v>
      </c>
      <c r="B733" s="312">
        <v>44845</v>
      </c>
      <c r="C733" s="214" t="s">
        <v>548</v>
      </c>
      <c r="D733" s="214" t="s">
        <v>1089</v>
      </c>
      <c r="E733" s="314">
        <v>-30.96</v>
      </c>
    </row>
    <row r="734" spans="1:5" s="214" customFormat="1" x14ac:dyDescent="0.35">
      <c r="A734" s="311" t="s">
        <v>547</v>
      </c>
      <c r="B734" s="312">
        <v>44846</v>
      </c>
      <c r="C734" s="214" t="s">
        <v>548</v>
      </c>
      <c r="D734" s="214" t="s">
        <v>1089</v>
      </c>
      <c r="E734" s="314">
        <v>-32.479999999999997</v>
      </c>
    </row>
    <row r="735" spans="1:5" s="214" customFormat="1" x14ac:dyDescent="0.35">
      <c r="A735" s="311" t="s">
        <v>547</v>
      </c>
      <c r="B735" s="312">
        <v>44848</v>
      </c>
      <c r="C735" s="214" t="s">
        <v>548</v>
      </c>
      <c r="D735" s="214" t="s">
        <v>1089</v>
      </c>
      <c r="E735" s="314">
        <v>-23.22</v>
      </c>
    </row>
    <row r="736" spans="1:5" s="214" customFormat="1" x14ac:dyDescent="0.35">
      <c r="A736" s="311" t="s">
        <v>547</v>
      </c>
      <c r="B736" s="312">
        <v>44852</v>
      </c>
      <c r="C736" s="214" t="s">
        <v>548</v>
      </c>
      <c r="D736" s="214" t="s">
        <v>1089</v>
      </c>
      <c r="E736" s="314">
        <v>-15.48</v>
      </c>
    </row>
    <row r="737" spans="1:5" s="214" customFormat="1" x14ac:dyDescent="0.35">
      <c r="A737" s="311" t="s">
        <v>547</v>
      </c>
      <c r="B737" s="312">
        <v>44854</v>
      </c>
      <c r="C737" s="214" t="s">
        <v>548</v>
      </c>
      <c r="D737" s="214" t="s">
        <v>1089</v>
      </c>
      <c r="E737" s="314">
        <v>-7.74</v>
      </c>
    </row>
    <row r="738" spans="1:5" s="214" customFormat="1" x14ac:dyDescent="0.35">
      <c r="A738" s="311" t="s">
        <v>547</v>
      </c>
      <c r="B738" s="312">
        <v>44858</v>
      </c>
      <c r="C738" s="214" t="s">
        <v>548</v>
      </c>
      <c r="D738" s="214" t="s">
        <v>1089</v>
      </c>
      <c r="E738" s="314">
        <v>-7.74</v>
      </c>
    </row>
    <row r="739" spans="1:5" s="214" customFormat="1" x14ac:dyDescent="0.35">
      <c r="A739" s="311" t="s">
        <v>547</v>
      </c>
      <c r="B739" s="312">
        <v>44861</v>
      </c>
      <c r="C739" s="214" t="s">
        <v>548</v>
      </c>
      <c r="D739" s="214" t="s">
        <v>1089</v>
      </c>
      <c r="E739" s="314">
        <v>-32.479999999999997</v>
      </c>
    </row>
    <row r="740" spans="1:5" s="214" customFormat="1" x14ac:dyDescent="0.35">
      <c r="A740" s="311" t="s">
        <v>547</v>
      </c>
      <c r="B740" s="312">
        <v>44868</v>
      </c>
      <c r="C740" s="214" t="s">
        <v>548</v>
      </c>
      <c r="D740" s="214" t="s">
        <v>1089</v>
      </c>
      <c r="E740" s="314">
        <v>-35192.379999999997</v>
      </c>
    </row>
    <row r="741" spans="1:5" s="214" customFormat="1" x14ac:dyDescent="0.35">
      <c r="A741" s="311" t="s">
        <v>547</v>
      </c>
      <c r="B741" s="312">
        <v>44869</v>
      </c>
      <c r="C741" s="214" t="s">
        <v>548</v>
      </c>
      <c r="D741" s="214" t="s">
        <v>1089</v>
      </c>
      <c r="E741" s="314">
        <v>-15.48</v>
      </c>
    </row>
    <row r="742" spans="1:5" s="214" customFormat="1" x14ac:dyDescent="0.35">
      <c r="A742" s="311" t="s">
        <v>547</v>
      </c>
      <c r="B742" s="312">
        <v>44872</v>
      </c>
      <c r="C742" s="214" t="s">
        <v>548</v>
      </c>
      <c r="D742" s="214" t="s">
        <v>1089</v>
      </c>
      <c r="E742" s="314">
        <v>-7.74</v>
      </c>
    </row>
    <row r="743" spans="1:5" s="214" customFormat="1" x14ac:dyDescent="0.35">
      <c r="A743" s="311" t="s">
        <v>547</v>
      </c>
      <c r="B743" s="312">
        <v>44875</v>
      </c>
      <c r="C743" s="214" t="s">
        <v>548</v>
      </c>
      <c r="D743" s="214" t="s">
        <v>1089</v>
      </c>
      <c r="E743" s="314">
        <v>-15.48</v>
      </c>
    </row>
    <row r="744" spans="1:5" s="214" customFormat="1" x14ac:dyDescent="0.35">
      <c r="A744" s="311" t="s">
        <v>547</v>
      </c>
      <c r="B744" s="312">
        <v>44876</v>
      </c>
      <c r="C744" s="214" t="s">
        <v>548</v>
      </c>
      <c r="D744" s="214" t="s">
        <v>1089</v>
      </c>
      <c r="E744" s="314">
        <v>-7.74</v>
      </c>
    </row>
    <row r="745" spans="1:5" s="214" customFormat="1" x14ac:dyDescent="0.35">
      <c r="A745" s="311" t="s">
        <v>547</v>
      </c>
      <c r="B745" s="312">
        <v>44879</v>
      </c>
      <c r="C745" s="214" t="s">
        <v>548</v>
      </c>
      <c r="D745" s="214" t="s">
        <v>1089</v>
      </c>
      <c r="E745" s="314">
        <v>-7.74</v>
      </c>
    </row>
    <row r="746" spans="1:5" s="214" customFormat="1" x14ac:dyDescent="0.35">
      <c r="A746" s="311" t="s">
        <v>547</v>
      </c>
      <c r="B746" s="312">
        <v>44880</v>
      </c>
      <c r="C746" s="214" t="s">
        <v>548</v>
      </c>
      <c r="D746" s="214" t="s">
        <v>1089</v>
      </c>
      <c r="E746" s="314">
        <v>-7.74</v>
      </c>
    </row>
    <row r="747" spans="1:5" s="214" customFormat="1" x14ac:dyDescent="0.35">
      <c r="A747" s="311" t="s">
        <v>547</v>
      </c>
      <c r="B747" s="312">
        <v>44882</v>
      </c>
      <c r="C747" s="214" t="s">
        <v>548</v>
      </c>
      <c r="D747" s="214" t="s">
        <v>1089</v>
      </c>
      <c r="E747" s="314">
        <v>-15.48</v>
      </c>
    </row>
    <row r="748" spans="1:5" s="214" customFormat="1" x14ac:dyDescent="0.35">
      <c r="A748" s="311" t="s">
        <v>547</v>
      </c>
      <c r="B748" s="312">
        <v>44883</v>
      </c>
      <c r="C748" s="214" t="s">
        <v>548</v>
      </c>
      <c r="D748" s="214" t="s">
        <v>1089</v>
      </c>
      <c r="E748" s="314">
        <v>-30.96</v>
      </c>
    </row>
    <row r="749" spans="1:5" s="214" customFormat="1" x14ac:dyDescent="0.35">
      <c r="A749" s="311" t="s">
        <v>547</v>
      </c>
      <c r="B749" s="312">
        <v>44887</v>
      </c>
      <c r="C749" s="214" t="s">
        <v>548</v>
      </c>
      <c r="D749" s="214" t="s">
        <v>1089</v>
      </c>
      <c r="E749" s="314">
        <v>-7.74</v>
      </c>
    </row>
    <row r="750" spans="1:5" s="214" customFormat="1" x14ac:dyDescent="0.35">
      <c r="A750" s="311" t="s">
        <v>547</v>
      </c>
      <c r="B750" s="312">
        <v>44888</v>
      </c>
      <c r="C750" s="214" t="s">
        <v>548</v>
      </c>
      <c r="D750" s="214" t="s">
        <v>1089</v>
      </c>
      <c r="E750" s="314">
        <v>-7.74</v>
      </c>
    </row>
    <row r="751" spans="1:5" s="214" customFormat="1" x14ac:dyDescent="0.35">
      <c r="A751" s="311" t="s">
        <v>547</v>
      </c>
      <c r="B751" s="312">
        <v>44895</v>
      </c>
      <c r="C751" s="214" t="s">
        <v>548</v>
      </c>
      <c r="D751" s="214" t="s">
        <v>1089</v>
      </c>
      <c r="E751" s="314">
        <v>-7.74</v>
      </c>
    </row>
    <row r="752" spans="1:5" s="214" customFormat="1" x14ac:dyDescent="0.35">
      <c r="A752" s="311" t="s">
        <v>547</v>
      </c>
      <c r="B752" s="312">
        <v>44896</v>
      </c>
      <c r="C752" s="214" t="s">
        <v>548</v>
      </c>
      <c r="D752" s="214" t="s">
        <v>1089</v>
      </c>
      <c r="E752" s="314">
        <v>-35215.599999999999</v>
      </c>
    </row>
    <row r="753" spans="1:5" s="214" customFormat="1" x14ac:dyDescent="0.35">
      <c r="A753" s="311" t="s">
        <v>547</v>
      </c>
      <c r="B753" s="312">
        <v>44897</v>
      </c>
      <c r="C753" s="214" t="s">
        <v>548</v>
      </c>
      <c r="D753" s="214" t="s">
        <v>1089</v>
      </c>
      <c r="E753" s="314">
        <v>-7.74</v>
      </c>
    </row>
    <row r="754" spans="1:5" s="214" customFormat="1" x14ac:dyDescent="0.35">
      <c r="A754" s="311" t="s">
        <v>547</v>
      </c>
      <c r="B754" s="312">
        <v>44900</v>
      </c>
      <c r="C754" s="214" t="s">
        <v>548</v>
      </c>
      <c r="D754" s="214" t="s">
        <v>1089</v>
      </c>
      <c r="E754" s="314">
        <v>-7.74</v>
      </c>
    </row>
    <row r="755" spans="1:5" s="214" customFormat="1" x14ac:dyDescent="0.35">
      <c r="A755" s="311" t="s">
        <v>547</v>
      </c>
      <c r="B755" s="312">
        <v>44903</v>
      </c>
      <c r="C755" s="214" t="s">
        <v>548</v>
      </c>
      <c r="D755" s="214" t="s">
        <v>1089</v>
      </c>
      <c r="E755" s="314">
        <v>-7.74</v>
      </c>
    </row>
    <row r="756" spans="1:5" s="214" customFormat="1" x14ac:dyDescent="0.35">
      <c r="A756" s="311" t="s">
        <v>547</v>
      </c>
      <c r="B756" s="312">
        <v>44909</v>
      </c>
      <c r="C756" s="214" t="s">
        <v>548</v>
      </c>
      <c r="D756" s="214" t="s">
        <v>1089</v>
      </c>
      <c r="E756" s="314">
        <v>-7.74</v>
      </c>
    </row>
    <row r="757" spans="1:5" s="214" customFormat="1" x14ac:dyDescent="0.35">
      <c r="A757" s="311" t="s">
        <v>547</v>
      </c>
      <c r="B757" s="312">
        <v>44910</v>
      </c>
      <c r="C757" s="214" t="s">
        <v>548</v>
      </c>
      <c r="D757" s="214" t="s">
        <v>1089</v>
      </c>
      <c r="E757" s="314">
        <v>-7.74</v>
      </c>
    </row>
    <row r="758" spans="1:5" s="214" customFormat="1" x14ac:dyDescent="0.35">
      <c r="A758" s="311" t="s">
        <v>547</v>
      </c>
      <c r="B758" s="312">
        <v>44914</v>
      </c>
      <c r="C758" s="214" t="s">
        <v>548</v>
      </c>
      <c r="D758" s="214" t="s">
        <v>1089</v>
      </c>
      <c r="E758" s="314">
        <v>-7.74</v>
      </c>
    </row>
    <row r="759" spans="1:5" s="214" customFormat="1" x14ac:dyDescent="0.35">
      <c r="A759" s="311" t="s">
        <v>547</v>
      </c>
      <c r="B759" s="312">
        <v>44915</v>
      </c>
      <c r="C759" s="214" t="s">
        <v>548</v>
      </c>
      <c r="D759" s="214" t="s">
        <v>1089</v>
      </c>
      <c r="E759" s="314">
        <v>-7.74</v>
      </c>
    </row>
    <row r="760" spans="1:5" s="214" customFormat="1" x14ac:dyDescent="0.35">
      <c r="A760" s="311" t="s">
        <v>547</v>
      </c>
      <c r="B760" s="312">
        <v>44916</v>
      </c>
      <c r="C760" s="214" t="s">
        <v>548</v>
      </c>
      <c r="D760" s="214" t="s">
        <v>1089</v>
      </c>
      <c r="E760" s="314">
        <v>-7.74</v>
      </c>
    </row>
    <row r="761" spans="1:5" s="214" customFormat="1" x14ac:dyDescent="0.35">
      <c r="A761" s="311" t="s">
        <v>547</v>
      </c>
      <c r="B761" s="312">
        <v>44923</v>
      </c>
      <c r="C761" s="214" t="s">
        <v>548</v>
      </c>
      <c r="D761" s="214" t="s">
        <v>1089</v>
      </c>
      <c r="E761" s="314">
        <v>-15.48</v>
      </c>
    </row>
    <row r="762" spans="1:5" s="214" customFormat="1" x14ac:dyDescent="0.35">
      <c r="A762" s="311" t="s">
        <v>547</v>
      </c>
      <c r="B762" s="312">
        <v>44924</v>
      </c>
      <c r="C762" s="214" t="s">
        <v>548</v>
      </c>
      <c r="D762" s="214" t="s">
        <v>1089</v>
      </c>
      <c r="E762" s="314">
        <v>-15.48</v>
      </c>
    </row>
    <row r="763" spans="1:5" s="214" customFormat="1" x14ac:dyDescent="0.35">
      <c r="A763" s="311" t="s">
        <v>547</v>
      </c>
      <c r="B763" s="312">
        <v>44925</v>
      </c>
      <c r="C763" s="214" t="s">
        <v>548</v>
      </c>
      <c r="D763" s="214" t="s">
        <v>1089</v>
      </c>
      <c r="E763" s="314">
        <v>-7.74</v>
      </c>
    </row>
    <row r="764" spans="1:5" s="214" customFormat="1" x14ac:dyDescent="0.35">
      <c r="A764" s="311" t="s">
        <v>547</v>
      </c>
      <c r="B764" s="312">
        <v>44930</v>
      </c>
      <c r="C764" s="214" t="s">
        <v>548</v>
      </c>
      <c r="D764" s="214" t="s">
        <v>1089</v>
      </c>
      <c r="E764" s="310">
        <v>-35316.22</v>
      </c>
    </row>
    <row r="765" spans="1:5" s="214" customFormat="1" x14ac:dyDescent="0.35">
      <c r="A765" s="311" t="s">
        <v>547</v>
      </c>
      <c r="B765" s="312">
        <v>44931</v>
      </c>
      <c r="C765" s="214" t="s">
        <v>548</v>
      </c>
      <c r="D765" s="214" t="s">
        <v>1089</v>
      </c>
      <c r="E765" s="310">
        <v>-7.74</v>
      </c>
    </row>
    <row r="766" spans="1:5" s="214" customFormat="1" x14ac:dyDescent="0.35">
      <c r="A766" s="311" t="s">
        <v>547</v>
      </c>
      <c r="B766" s="312">
        <v>44935</v>
      </c>
      <c r="C766" s="214" t="s">
        <v>548</v>
      </c>
      <c r="D766" s="214" t="s">
        <v>1089</v>
      </c>
      <c r="E766" s="310">
        <v>-7.74</v>
      </c>
    </row>
    <row r="767" spans="1:5" s="214" customFormat="1" x14ac:dyDescent="0.35">
      <c r="A767" s="311" t="s">
        <v>547</v>
      </c>
      <c r="B767" s="312">
        <v>44936</v>
      </c>
      <c r="C767" s="214" t="s">
        <v>548</v>
      </c>
      <c r="D767" s="214" t="s">
        <v>1089</v>
      </c>
      <c r="E767" s="310">
        <v>-7.74</v>
      </c>
    </row>
    <row r="768" spans="1:5" s="214" customFormat="1" x14ac:dyDescent="0.35">
      <c r="A768" s="311" t="s">
        <v>547</v>
      </c>
      <c r="B768" s="312">
        <v>44937</v>
      </c>
      <c r="C768" s="214" t="s">
        <v>548</v>
      </c>
      <c r="D768" s="214" t="s">
        <v>1089</v>
      </c>
      <c r="E768" s="310">
        <v>-7.74</v>
      </c>
    </row>
    <row r="769" spans="1:5" s="214" customFormat="1" x14ac:dyDescent="0.35">
      <c r="A769" s="311" t="s">
        <v>547</v>
      </c>
      <c r="B769" s="312">
        <v>44943</v>
      </c>
      <c r="C769" s="214" t="s">
        <v>548</v>
      </c>
      <c r="D769" s="214" t="s">
        <v>1089</v>
      </c>
      <c r="E769" s="310">
        <v>-15.48</v>
      </c>
    </row>
    <row r="770" spans="1:5" s="214" customFormat="1" x14ac:dyDescent="0.35">
      <c r="A770" s="311" t="s">
        <v>547</v>
      </c>
      <c r="B770" s="312">
        <v>44946</v>
      </c>
      <c r="C770" s="214" t="s">
        <v>548</v>
      </c>
      <c r="D770" s="214" t="s">
        <v>1089</v>
      </c>
      <c r="E770" s="310">
        <v>-15.48</v>
      </c>
    </row>
    <row r="771" spans="1:5" s="214" customFormat="1" x14ac:dyDescent="0.35">
      <c r="A771" s="311" t="s">
        <v>547</v>
      </c>
      <c r="B771" s="312">
        <v>44949</v>
      </c>
      <c r="C771" s="214" t="s">
        <v>548</v>
      </c>
      <c r="D771" s="214" t="s">
        <v>1089</v>
      </c>
      <c r="E771" s="310">
        <v>-7.74</v>
      </c>
    </row>
    <row r="772" spans="1:5" s="214" customFormat="1" x14ac:dyDescent="0.35">
      <c r="A772" s="311" t="s">
        <v>547</v>
      </c>
      <c r="B772" s="312">
        <v>44956</v>
      </c>
      <c r="C772" s="214" t="s">
        <v>548</v>
      </c>
      <c r="D772" s="214" t="s">
        <v>1089</v>
      </c>
      <c r="E772" s="310">
        <v>-15.48</v>
      </c>
    </row>
    <row r="773" spans="1:5" s="214" customFormat="1" x14ac:dyDescent="0.35">
      <c r="A773" s="311" t="s">
        <v>547</v>
      </c>
      <c r="B773" s="312">
        <v>44957</v>
      </c>
      <c r="C773" s="214" t="s">
        <v>548</v>
      </c>
      <c r="D773" s="214" t="s">
        <v>1089</v>
      </c>
      <c r="E773" s="310">
        <v>-7.74</v>
      </c>
    </row>
    <row r="774" spans="1:5" s="214" customFormat="1" x14ac:dyDescent="0.35">
      <c r="A774" s="311" t="s">
        <v>547</v>
      </c>
      <c r="B774" s="312">
        <v>44958</v>
      </c>
      <c r="C774" s="214" t="s">
        <v>548</v>
      </c>
      <c r="D774" s="214" t="s">
        <v>1089</v>
      </c>
      <c r="E774" s="310">
        <v>-7.74</v>
      </c>
    </row>
    <row r="775" spans="1:5" s="214" customFormat="1" x14ac:dyDescent="0.35">
      <c r="A775" s="311" t="s">
        <v>547</v>
      </c>
      <c r="B775" s="312">
        <v>44959</v>
      </c>
      <c r="C775" s="214" t="s">
        <v>548</v>
      </c>
      <c r="D775" s="214" t="s">
        <v>1089</v>
      </c>
      <c r="E775" s="310">
        <v>-35370.400000000001</v>
      </c>
    </row>
    <row r="776" spans="1:5" s="214" customFormat="1" x14ac:dyDescent="0.35">
      <c r="A776" s="311" t="s">
        <v>547</v>
      </c>
      <c r="B776" s="312">
        <v>44964</v>
      </c>
      <c r="C776" s="214" t="s">
        <v>548</v>
      </c>
      <c r="D776" s="214" t="s">
        <v>1089</v>
      </c>
      <c r="E776" s="310">
        <v>-7.74</v>
      </c>
    </row>
    <row r="777" spans="1:5" s="214" customFormat="1" x14ac:dyDescent="0.35">
      <c r="A777" s="311" t="s">
        <v>547</v>
      </c>
      <c r="B777" s="312">
        <v>44967</v>
      </c>
      <c r="C777" s="214" t="s">
        <v>548</v>
      </c>
      <c r="D777" s="214" t="s">
        <v>1089</v>
      </c>
      <c r="E777" s="310">
        <v>-7.74</v>
      </c>
    </row>
    <row r="778" spans="1:5" s="214" customFormat="1" x14ac:dyDescent="0.35">
      <c r="A778" s="311" t="s">
        <v>547</v>
      </c>
      <c r="B778" s="312">
        <v>44970</v>
      </c>
      <c r="C778" s="214" t="s">
        <v>548</v>
      </c>
      <c r="D778" s="214" t="s">
        <v>1089</v>
      </c>
      <c r="E778" s="310">
        <v>-30.96</v>
      </c>
    </row>
    <row r="779" spans="1:5" s="214" customFormat="1" x14ac:dyDescent="0.35">
      <c r="A779" s="311" t="s">
        <v>547</v>
      </c>
      <c r="B779" s="312">
        <v>44977</v>
      </c>
      <c r="C779" s="214" t="s">
        <v>548</v>
      </c>
      <c r="D779" s="214" t="s">
        <v>1089</v>
      </c>
      <c r="E779" s="310">
        <v>-23.22</v>
      </c>
    </row>
    <row r="780" spans="1:5" s="214" customFormat="1" x14ac:dyDescent="0.35">
      <c r="A780" s="311" t="s">
        <v>547</v>
      </c>
      <c r="B780" s="312">
        <v>44978</v>
      </c>
      <c r="C780" s="214" t="s">
        <v>548</v>
      </c>
      <c r="D780" s="214" t="s">
        <v>1089</v>
      </c>
      <c r="E780" s="310">
        <v>-15.48</v>
      </c>
    </row>
    <row r="781" spans="1:5" s="214" customFormat="1" x14ac:dyDescent="0.35">
      <c r="A781" s="311" t="s">
        <v>547</v>
      </c>
      <c r="B781" s="312">
        <v>44979</v>
      </c>
      <c r="C781" s="214" t="s">
        <v>548</v>
      </c>
      <c r="D781" s="214" t="s">
        <v>1089</v>
      </c>
      <c r="E781" s="310">
        <v>-15.48</v>
      </c>
    </row>
    <row r="782" spans="1:5" s="214" customFormat="1" x14ac:dyDescent="0.35">
      <c r="A782" s="311" t="s">
        <v>547</v>
      </c>
      <c r="B782" s="312">
        <v>44980</v>
      </c>
      <c r="C782" s="214" t="s">
        <v>548</v>
      </c>
      <c r="D782" s="214" t="s">
        <v>1089</v>
      </c>
      <c r="E782" s="310">
        <v>-23.22</v>
      </c>
    </row>
    <row r="783" spans="1:5" s="214" customFormat="1" x14ac:dyDescent="0.35">
      <c r="A783" s="311" t="s">
        <v>547</v>
      </c>
      <c r="B783" s="312">
        <v>44985</v>
      </c>
      <c r="C783" s="214" t="s">
        <v>548</v>
      </c>
      <c r="D783" s="214" t="s">
        <v>1089</v>
      </c>
      <c r="E783" s="310">
        <v>-54.18</v>
      </c>
    </row>
    <row r="784" spans="1:5" s="214" customFormat="1" x14ac:dyDescent="0.35">
      <c r="A784" s="311" t="s">
        <v>547</v>
      </c>
      <c r="B784" s="312">
        <v>44986</v>
      </c>
      <c r="C784" s="214" t="s">
        <v>548</v>
      </c>
      <c r="D784" s="214" t="s">
        <v>1089</v>
      </c>
      <c r="E784" s="310">
        <v>-7.74</v>
      </c>
    </row>
    <row r="785" spans="1:5" s="214" customFormat="1" x14ac:dyDescent="0.35">
      <c r="A785" s="311" t="s">
        <v>547</v>
      </c>
      <c r="B785" s="312">
        <v>44987</v>
      </c>
      <c r="C785" s="214" t="s">
        <v>548</v>
      </c>
      <c r="D785" s="214" t="s">
        <v>1089</v>
      </c>
      <c r="E785" s="310">
        <v>-35308.480000000003</v>
      </c>
    </row>
    <row r="786" spans="1:5" s="214" customFormat="1" x14ac:dyDescent="0.35">
      <c r="A786" s="311" t="s">
        <v>547</v>
      </c>
      <c r="B786" s="312">
        <v>44988</v>
      </c>
      <c r="C786" s="214" t="s">
        <v>548</v>
      </c>
      <c r="D786" s="214" t="s">
        <v>1089</v>
      </c>
      <c r="E786" s="310">
        <v>-15.48</v>
      </c>
    </row>
    <row r="787" spans="1:5" s="214" customFormat="1" x14ac:dyDescent="0.35">
      <c r="A787" s="311" t="s">
        <v>547</v>
      </c>
      <c r="B787" s="312">
        <v>44991</v>
      </c>
      <c r="C787" s="214" t="s">
        <v>548</v>
      </c>
      <c r="D787" s="214" t="s">
        <v>1089</v>
      </c>
      <c r="E787" s="310">
        <v>-23.22</v>
      </c>
    </row>
    <row r="788" spans="1:5" s="214" customFormat="1" x14ac:dyDescent="0.35">
      <c r="A788" s="311" t="s">
        <v>547</v>
      </c>
      <c r="B788" s="312">
        <v>44992</v>
      </c>
      <c r="C788" s="214" t="s">
        <v>548</v>
      </c>
      <c r="D788" s="214" t="s">
        <v>1089</v>
      </c>
      <c r="E788" s="310">
        <v>-7.74</v>
      </c>
    </row>
    <row r="789" spans="1:5" s="214" customFormat="1" x14ac:dyDescent="0.35">
      <c r="A789" s="311" t="s">
        <v>547</v>
      </c>
      <c r="B789" s="312">
        <v>44998</v>
      </c>
      <c r="C789" s="214" t="s">
        <v>548</v>
      </c>
      <c r="D789" s="214" t="s">
        <v>1089</v>
      </c>
      <c r="E789" s="310">
        <v>-7.74</v>
      </c>
    </row>
    <row r="790" spans="1:5" s="214" customFormat="1" x14ac:dyDescent="0.35">
      <c r="A790" s="311" t="s">
        <v>547</v>
      </c>
      <c r="B790" s="312">
        <v>44999</v>
      </c>
      <c r="C790" s="214" t="s">
        <v>548</v>
      </c>
      <c r="D790" s="214" t="s">
        <v>1089</v>
      </c>
      <c r="E790" s="310">
        <v>-7.74</v>
      </c>
    </row>
    <row r="791" spans="1:5" s="214" customFormat="1" x14ac:dyDescent="0.35">
      <c r="A791" s="311" t="s">
        <v>547</v>
      </c>
      <c r="B791" s="312">
        <v>45002</v>
      </c>
      <c r="C791" s="214" t="s">
        <v>548</v>
      </c>
      <c r="D791" s="214" t="s">
        <v>1089</v>
      </c>
      <c r="E791" s="310">
        <v>-23.22</v>
      </c>
    </row>
    <row r="792" spans="1:5" s="214" customFormat="1" x14ac:dyDescent="0.35">
      <c r="A792" s="311" t="s">
        <v>547</v>
      </c>
      <c r="B792" s="312">
        <v>45005</v>
      </c>
      <c r="C792" s="214" t="s">
        <v>548</v>
      </c>
      <c r="D792" s="214" t="s">
        <v>1089</v>
      </c>
      <c r="E792" s="310">
        <v>-7.74</v>
      </c>
    </row>
    <row r="793" spans="1:5" s="214" customFormat="1" x14ac:dyDescent="0.35">
      <c r="A793" s="311" t="s">
        <v>547</v>
      </c>
      <c r="B793" s="312">
        <v>45007</v>
      </c>
      <c r="C793" s="214" t="s">
        <v>548</v>
      </c>
      <c r="D793" s="214" t="s">
        <v>1089</v>
      </c>
      <c r="E793" s="310">
        <v>-7.74</v>
      </c>
    </row>
    <row r="794" spans="1:5" s="214" customFormat="1" x14ac:dyDescent="0.35">
      <c r="A794" s="311" t="s">
        <v>547</v>
      </c>
      <c r="B794" s="312">
        <v>45008</v>
      </c>
      <c r="C794" s="214" t="s">
        <v>548</v>
      </c>
      <c r="D794" s="214" t="s">
        <v>1089</v>
      </c>
      <c r="E794" s="310">
        <v>-7.74</v>
      </c>
    </row>
    <row r="795" spans="1:5" s="214" customFormat="1" x14ac:dyDescent="0.35">
      <c r="A795" s="311" t="s">
        <v>547</v>
      </c>
      <c r="B795" s="312">
        <v>45012</v>
      </c>
      <c r="C795" s="214" t="s">
        <v>548</v>
      </c>
      <c r="D795" s="214" t="s">
        <v>1089</v>
      </c>
      <c r="E795" s="310">
        <v>-30.96</v>
      </c>
    </row>
    <row r="796" spans="1:5" s="214" customFormat="1" x14ac:dyDescent="0.35">
      <c r="A796" s="311" t="s">
        <v>547</v>
      </c>
      <c r="B796" s="312">
        <v>45013</v>
      </c>
      <c r="C796" s="214" t="s">
        <v>548</v>
      </c>
      <c r="D796" s="214" t="s">
        <v>1089</v>
      </c>
      <c r="E796" s="310">
        <v>-23.22</v>
      </c>
    </row>
    <row r="797" spans="1:5" s="214" customFormat="1" x14ac:dyDescent="0.35">
      <c r="A797" s="311" t="s">
        <v>547</v>
      </c>
      <c r="B797" s="312">
        <v>45014</v>
      </c>
      <c r="C797" s="214" t="s">
        <v>548</v>
      </c>
      <c r="D797" s="214" t="s">
        <v>1089</v>
      </c>
      <c r="E797" s="310">
        <v>-15.48</v>
      </c>
    </row>
    <row r="798" spans="1:5" s="214" customFormat="1" x14ac:dyDescent="0.35">
      <c r="A798" s="311" t="s">
        <v>547</v>
      </c>
      <c r="B798" s="312">
        <v>45015</v>
      </c>
      <c r="C798" s="214" t="s">
        <v>548</v>
      </c>
      <c r="D798" s="214" t="s">
        <v>1089</v>
      </c>
      <c r="E798" s="310">
        <v>-7.74</v>
      </c>
    </row>
    <row r="799" spans="1:5" s="214" customFormat="1" x14ac:dyDescent="0.35">
      <c r="A799" s="311" t="s">
        <v>547</v>
      </c>
      <c r="B799" s="312">
        <v>45016</v>
      </c>
      <c r="C799" s="214" t="s">
        <v>548</v>
      </c>
      <c r="D799" s="214" t="s">
        <v>1089</v>
      </c>
      <c r="E799" s="310">
        <v>-38.700000000000003</v>
      </c>
    </row>
    <row r="800" spans="1:5" s="214" customFormat="1" x14ac:dyDescent="0.35">
      <c r="A800" s="311" t="s">
        <v>547</v>
      </c>
      <c r="B800" s="312">
        <v>45019</v>
      </c>
      <c r="C800" s="214" t="s">
        <v>548</v>
      </c>
      <c r="D800" s="214" t="s">
        <v>1089</v>
      </c>
      <c r="E800" s="310">
        <v>-46.44</v>
      </c>
    </row>
    <row r="801" spans="1:5" s="214" customFormat="1" x14ac:dyDescent="0.35">
      <c r="A801" s="311" t="s">
        <v>547</v>
      </c>
      <c r="B801" s="312">
        <v>45020</v>
      </c>
      <c r="C801" s="214" t="s">
        <v>548</v>
      </c>
      <c r="D801" s="214" t="s">
        <v>1089</v>
      </c>
      <c r="E801" s="310">
        <v>-35581.660000000003</v>
      </c>
    </row>
    <row r="802" spans="1:5" s="214" customFormat="1" x14ac:dyDescent="0.35">
      <c r="A802" s="311" t="s">
        <v>547</v>
      </c>
      <c r="B802" s="312">
        <v>45022</v>
      </c>
      <c r="C802" s="214" t="s">
        <v>548</v>
      </c>
      <c r="D802" s="214" t="s">
        <v>1089</v>
      </c>
      <c r="E802" s="310">
        <v>-30.96</v>
      </c>
    </row>
    <row r="803" spans="1:5" s="214" customFormat="1" x14ac:dyDescent="0.35">
      <c r="A803" s="311" t="s">
        <v>547</v>
      </c>
      <c r="B803" s="312">
        <v>45026</v>
      </c>
      <c r="C803" s="214" t="s">
        <v>548</v>
      </c>
      <c r="D803" s="214" t="s">
        <v>1089</v>
      </c>
      <c r="E803" s="310">
        <v>-7.74</v>
      </c>
    </row>
    <row r="804" spans="1:5" s="214" customFormat="1" x14ac:dyDescent="0.35">
      <c r="A804" s="311" t="s">
        <v>547</v>
      </c>
      <c r="B804" s="312">
        <v>45027</v>
      </c>
      <c r="C804" s="214" t="s">
        <v>548</v>
      </c>
      <c r="D804" s="214" t="s">
        <v>1089</v>
      </c>
      <c r="E804" s="310">
        <v>-7.74</v>
      </c>
    </row>
    <row r="805" spans="1:5" s="214" customFormat="1" x14ac:dyDescent="0.35">
      <c r="A805" s="311" t="s">
        <v>547</v>
      </c>
      <c r="B805" s="312">
        <v>45028</v>
      </c>
      <c r="C805" s="214" t="s">
        <v>548</v>
      </c>
      <c r="D805" s="214" t="s">
        <v>1089</v>
      </c>
      <c r="E805" s="310">
        <v>-15.48</v>
      </c>
    </row>
    <row r="806" spans="1:5" s="214" customFormat="1" x14ac:dyDescent="0.35">
      <c r="A806" s="311" t="s">
        <v>547</v>
      </c>
      <c r="B806" s="312">
        <v>45029</v>
      </c>
      <c r="C806" s="214" t="s">
        <v>548</v>
      </c>
      <c r="D806" s="214" t="s">
        <v>1089</v>
      </c>
      <c r="E806" s="310">
        <v>-23.22</v>
      </c>
    </row>
    <row r="807" spans="1:5" s="214" customFormat="1" x14ac:dyDescent="0.35">
      <c r="A807" s="311" t="s">
        <v>547</v>
      </c>
      <c r="B807" s="312">
        <v>45033</v>
      </c>
      <c r="C807" s="214" t="s">
        <v>548</v>
      </c>
      <c r="D807" s="214" t="s">
        <v>1089</v>
      </c>
      <c r="E807" s="310">
        <v>-7.74</v>
      </c>
    </row>
    <row r="808" spans="1:5" s="214" customFormat="1" x14ac:dyDescent="0.35">
      <c r="A808" s="311" t="s">
        <v>547</v>
      </c>
      <c r="B808" s="312">
        <v>45034</v>
      </c>
      <c r="C808" s="214" t="s">
        <v>548</v>
      </c>
      <c r="D808" s="214" t="s">
        <v>1089</v>
      </c>
      <c r="E808" s="310">
        <v>-23.22</v>
      </c>
    </row>
    <row r="809" spans="1:5" s="214" customFormat="1" x14ac:dyDescent="0.35">
      <c r="A809" s="311" t="s">
        <v>547</v>
      </c>
      <c r="B809" s="312">
        <v>45035</v>
      </c>
      <c r="C809" s="214" t="s">
        <v>548</v>
      </c>
      <c r="D809" s="214" t="s">
        <v>1089</v>
      </c>
      <c r="E809" s="310">
        <v>-32.479999999999997</v>
      </c>
    </row>
    <row r="810" spans="1:5" s="214" customFormat="1" x14ac:dyDescent="0.35">
      <c r="A810" s="311" t="s">
        <v>547</v>
      </c>
      <c r="B810" s="312">
        <v>45037</v>
      </c>
      <c r="C810" s="214" t="s">
        <v>548</v>
      </c>
      <c r="D810" s="214" t="s">
        <v>1089</v>
      </c>
      <c r="E810" s="310">
        <v>-7.74</v>
      </c>
    </row>
    <row r="811" spans="1:5" s="214" customFormat="1" x14ac:dyDescent="0.35">
      <c r="A811" s="311" t="s">
        <v>547</v>
      </c>
      <c r="B811" s="312">
        <v>45040</v>
      </c>
      <c r="C811" s="214" t="s">
        <v>548</v>
      </c>
      <c r="D811" s="214" t="s">
        <v>1089</v>
      </c>
      <c r="E811" s="310">
        <v>-15.48</v>
      </c>
    </row>
    <row r="812" spans="1:5" s="214" customFormat="1" x14ac:dyDescent="0.35">
      <c r="A812" s="311" t="s">
        <v>547</v>
      </c>
      <c r="B812" s="312">
        <v>45041</v>
      </c>
      <c r="C812" s="214" t="s">
        <v>548</v>
      </c>
      <c r="D812" s="214" t="s">
        <v>1089</v>
      </c>
      <c r="E812" s="310">
        <v>-15.48</v>
      </c>
    </row>
    <row r="813" spans="1:5" s="214" customFormat="1" x14ac:dyDescent="0.35">
      <c r="A813" s="311" t="s">
        <v>547</v>
      </c>
      <c r="B813" s="312">
        <v>45042</v>
      </c>
      <c r="C813" s="214" t="s">
        <v>548</v>
      </c>
      <c r="D813" s="214" t="s">
        <v>1089</v>
      </c>
      <c r="E813" s="310">
        <v>-7.74</v>
      </c>
    </row>
    <row r="814" spans="1:5" s="214" customFormat="1" x14ac:dyDescent="0.35">
      <c r="A814" s="311" t="s">
        <v>547</v>
      </c>
      <c r="B814" s="312">
        <v>45044</v>
      </c>
      <c r="C814" s="214" t="s">
        <v>548</v>
      </c>
      <c r="D814" s="214" t="s">
        <v>1089</v>
      </c>
      <c r="E814" s="310">
        <v>-23.22</v>
      </c>
    </row>
    <row r="815" spans="1:5" s="214" customFormat="1" x14ac:dyDescent="0.35">
      <c r="A815" s="311" t="s">
        <v>547</v>
      </c>
      <c r="B815" s="312">
        <v>45048</v>
      </c>
      <c r="C815" s="214" t="s">
        <v>548</v>
      </c>
      <c r="D815" s="214" t="s">
        <v>1089</v>
      </c>
      <c r="E815" s="310">
        <v>-38.700000000000003</v>
      </c>
    </row>
    <row r="816" spans="1:5" s="214" customFormat="1" x14ac:dyDescent="0.35">
      <c r="A816" s="311" t="s">
        <v>547</v>
      </c>
      <c r="B816" s="312">
        <v>45050</v>
      </c>
      <c r="C816" s="214" t="s">
        <v>548</v>
      </c>
      <c r="D816" s="214" t="s">
        <v>1089</v>
      </c>
      <c r="E816" s="310">
        <v>-35626.58</v>
      </c>
    </row>
    <row r="817" spans="1:5" s="214" customFormat="1" x14ac:dyDescent="0.35">
      <c r="A817" s="311" t="s">
        <v>547</v>
      </c>
      <c r="B817" s="312">
        <v>45051</v>
      </c>
      <c r="C817" s="214" t="s">
        <v>548</v>
      </c>
      <c r="D817" s="214" t="s">
        <v>1089</v>
      </c>
      <c r="E817" s="310">
        <v>-7.74</v>
      </c>
    </row>
    <row r="818" spans="1:5" s="214" customFormat="1" x14ac:dyDescent="0.35">
      <c r="A818" s="311" t="s">
        <v>547</v>
      </c>
      <c r="B818" s="312">
        <v>45061</v>
      </c>
      <c r="C818" s="214" t="s">
        <v>548</v>
      </c>
      <c r="D818" s="214" t="s">
        <v>1089</v>
      </c>
      <c r="E818" s="310">
        <v>-7.74</v>
      </c>
    </row>
    <row r="819" spans="1:5" s="214" customFormat="1" x14ac:dyDescent="0.35">
      <c r="A819" s="311" t="s">
        <v>547</v>
      </c>
      <c r="B819" s="312">
        <v>45062</v>
      </c>
      <c r="C819" s="214" t="s">
        <v>548</v>
      </c>
      <c r="D819" s="214" t="s">
        <v>1089</v>
      </c>
      <c r="E819" s="310">
        <v>-30.96</v>
      </c>
    </row>
    <row r="820" spans="1:5" s="214" customFormat="1" x14ac:dyDescent="0.35">
      <c r="A820" s="311" t="s">
        <v>547</v>
      </c>
      <c r="B820" s="312">
        <v>45063</v>
      </c>
      <c r="C820" s="214" t="s">
        <v>548</v>
      </c>
      <c r="D820" s="214" t="s">
        <v>1089</v>
      </c>
      <c r="E820" s="310">
        <v>-23.22</v>
      </c>
    </row>
    <row r="821" spans="1:5" s="214" customFormat="1" x14ac:dyDescent="0.35">
      <c r="A821" s="311" t="s">
        <v>547</v>
      </c>
      <c r="B821" s="312">
        <v>45065</v>
      </c>
      <c r="C821" s="214" t="s">
        <v>548</v>
      </c>
      <c r="D821" s="214" t="s">
        <v>1089</v>
      </c>
      <c r="E821" s="310">
        <v>-23.22</v>
      </c>
    </row>
    <row r="822" spans="1:5" s="214" customFormat="1" x14ac:dyDescent="0.35">
      <c r="A822" s="311" t="s">
        <v>547</v>
      </c>
      <c r="B822" s="312">
        <v>45070</v>
      </c>
      <c r="C822" s="214" t="s">
        <v>548</v>
      </c>
      <c r="D822" s="214" t="s">
        <v>1089</v>
      </c>
      <c r="E822" s="310">
        <v>-7.74</v>
      </c>
    </row>
    <row r="823" spans="1:5" s="214" customFormat="1" x14ac:dyDescent="0.35">
      <c r="A823" s="311" t="s">
        <v>547</v>
      </c>
      <c r="B823" s="312">
        <v>45071</v>
      </c>
      <c r="C823" s="214" t="s">
        <v>548</v>
      </c>
      <c r="D823" s="214" t="s">
        <v>1089</v>
      </c>
      <c r="E823" s="310">
        <v>-7.74</v>
      </c>
    </row>
    <row r="824" spans="1:5" s="214" customFormat="1" x14ac:dyDescent="0.35">
      <c r="A824" s="311" t="s">
        <v>547</v>
      </c>
      <c r="B824" s="312">
        <v>45072</v>
      </c>
      <c r="C824" s="214" t="s">
        <v>548</v>
      </c>
      <c r="D824" s="214" t="s">
        <v>1089</v>
      </c>
      <c r="E824" s="310">
        <v>-7.74</v>
      </c>
    </row>
    <row r="825" spans="1:5" s="214" customFormat="1" x14ac:dyDescent="0.35">
      <c r="A825" s="311" t="s">
        <v>547</v>
      </c>
      <c r="B825" s="312">
        <v>45076</v>
      </c>
      <c r="C825" s="214" t="s">
        <v>548</v>
      </c>
      <c r="D825" s="214" t="s">
        <v>1089</v>
      </c>
      <c r="E825" s="310">
        <v>-47.96</v>
      </c>
    </row>
    <row r="826" spans="1:5" s="214" customFormat="1" x14ac:dyDescent="0.35">
      <c r="A826" s="311" t="s">
        <v>547</v>
      </c>
      <c r="B826" s="312">
        <v>45077</v>
      </c>
      <c r="C826" s="214" t="s">
        <v>548</v>
      </c>
      <c r="D826" s="214" t="s">
        <v>1089</v>
      </c>
      <c r="E826" s="310">
        <v>-23.22</v>
      </c>
    </row>
    <row r="827" spans="1:5" s="214" customFormat="1" x14ac:dyDescent="0.35">
      <c r="A827" s="311" t="s">
        <v>547</v>
      </c>
      <c r="B827" s="312">
        <v>45078</v>
      </c>
      <c r="C827" s="214" t="s">
        <v>548</v>
      </c>
      <c r="D827" s="214" t="s">
        <v>1089</v>
      </c>
      <c r="E827" s="310">
        <v>-7.74</v>
      </c>
    </row>
    <row r="828" spans="1:5" s="214" customFormat="1" x14ac:dyDescent="0.35">
      <c r="A828" s="311" t="s">
        <v>547</v>
      </c>
      <c r="B828" s="312">
        <v>45079</v>
      </c>
      <c r="C828" s="214" t="s">
        <v>548</v>
      </c>
      <c r="D828" s="214" t="s">
        <v>1089</v>
      </c>
      <c r="E828" s="310">
        <v>-35751.94</v>
      </c>
    </row>
    <row r="829" spans="1:5" s="214" customFormat="1" x14ac:dyDescent="0.35">
      <c r="A829" s="311" t="s">
        <v>547</v>
      </c>
      <c r="B829" s="312">
        <v>45082</v>
      </c>
      <c r="C829" s="214" t="s">
        <v>548</v>
      </c>
      <c r="D829" s="214" t="s">
        <v>1089</v>
      </c>
      <c r="E829" s="310">
        <v>-15.48</v>
      </c>
    </row>
    <row r="830" spans="1:5" s="214" customFormat="1" x14ac:dyDescent="0.35">
      <c r="A830" s="311" t="s">
        <v>547</v>
      </c>
      <c r="B830" s="312">
        <v>45083</v>
      </c>
      <c r="C830" s="214" t="s">
        <v>548</v>
      </c>
      <c r="D830" s="214" t="s">
        <v>1089</v>
      </c>
      <c r="E830" s="310">
        <v>-23.22</v>
      </c>
    </row>
    <row r="831" spans="1:5" s="214" customFormat="1" x14ac:dyDescent="0.35">
      <c r="A831" s="311" t="s">
        <v>547</v>
      </c>
      <c r="B831" s="312">
        <v>45084</v>
      </c>
      <c r="C831" s="214" t="s">
        <v>548</v>
      </c>
      <c r="D831" s="214" t="s">
        <v>1089</v>
      </c>
      <c r="E831" s="310">
        <v>-7.74</v>
      </c>
    </row>
    <row r="832" spans="1:5" s="214" customFormat="1" x14ac:dyDescent="0.35">
      <c r="A832" s="311" t="s">
        <v>547</v>
      </c>
      <c r="B832" s="312">
        <v>45089</v>
      </c>
      <c r="C832" s="214" t="s">
        <v>548</v>
      </c>
      <c r="D832" s="214" t="s">
        <v>1089</v>
      </c>
      <c r="E832" s="310">
        <v>-61.92</v>
      </c>
    </row>
    <row r="833" spans="1:5" s="214" customFormat="1" x14ac:dyDescent="0.35">
      <c r="A833" s="311" t="s">
        <v>547</v>
      </c>
      <c r="B833" s="312">
        <v>45093</v>
      </c>
      <c r="C833" s="214" t="s">
        <v>548</v>
      </c>
      <c r="D833" s="214" t="s">
        <v>1089</v>
      </c>
      <c r="E833" s="310">
        <v>-38.700000000000003</v>
      </c>
    </row>
    <row r="834" spans="1:5" s="214" customFormat="1" x14ac:dyDescent="0.35">
      <c r="A834" s="311" t="s">
        <v>547</v>
      </c>
      <c r="B834" s="312">
        <v>45096</v>
      </c>
      <c r="C834" s="214" t="s">
        <v>548</v>
      </c>
      <c r="D834" s="214" t="s">
        <v>1089</v>
      </c>
      <c r="E834" s="310">
        <v>-15.48</v>
      </c>
    </row>
    <row r="835" spans="1:5" s="214" customFormat="1" x14ac:dyDescent="0.35">
      <c r="A835" s="311" t="s">
        <v>547</v>
      </c>
      <c r="B835" s="312">
        <v>45097</v>
      </c>
      <c r="C835" s="214" t="s">
        <v>548</v>
      </c>
      <c r="D835" s="214" t="s">
        <v>1089</v>
      </c>
      <c r="E835" s="310">
        <v>-23.22</v>
      </c>
    </row>
    <row r="836" spans="1:5" s="214" customFormat="1" x14ac:dyDescent="0.35">
      <c r="A836" s="311" t="s">
        <v>547</v>
      </c>
      <c r="B836" s="312">
        <v>45105</v>
      </c>
      <c r="C836" s="214" t="s">
        <v>548</v>
      </c>
      <c r="D836" s="214" t="s">
        <v>1089</v>
      </c>
      <c r="E836" s="310">
        <v>-23.22</v>
      </c>
    </row>
    <row r="837" spans="1:5" s="214" customFormat="1" x14ac:dyDescent="0.35">
      <c r="A837" s="311" t="s">
        <v>547</v>
      </c>
      <c r="B837" s="312">
        <v>45107</v>
      </c>
      <c r="C837" s="214" t="s">
        <v>548</v>
      </c>
      <c r="D837" s="214" t="s">
        <v>1089</v>
      </c>
      <c r="E837" s="310">
        <v>-30.96</v>
      </c>
    </row>
    <row r="838" spans="1:5" s="214" customFormat="1" x14ac:dyDescent="0.35">
      <c r="A838" s="311" t="s">
        <v>551</v>
      </c>
      <c r="B838" s="312">
        <v>44747</v>
      </c>
      <c r="C838" s="214" t="s">
        <v>552</v>
      </c>
      <c r="D838" s="214" t="s">
        <v>1090</v>
      </c>
      <c r="E838" s="314">
        <v>-470.18</v>
      </c>
    </row>
    <row r="839" spans="1:5" s="214" customFormat="1" x14ac:dyDescent="0.35">
      <c r="A839" s="311" t="s">
        <v>551</v>
      </c>
      <c r="B839" s="312">
        <v>44764</v>
      </c>
      <c r="C839" s="214" t="s">
        <v>552</v>
      </c>
      <c r="D839" s="214" t="s">
        <v>1090</v>
      </c>
      <c r="E839" s="314">
        <v>-7.74</v>
      </c>
    </row>
    <row r="840" spans="1:5" s="214" customFormat="1" x14ac:dyDescent="0.35">
      <c r="A840" s="311" t="s">
        <v>551</v>
      </c>
      <c r="B840" s="312">
        <v>44776</v>
      </c>
      <c r="C840" s="214" t="s">
        <v>552</v>
      </c>
      <c r="D840" s="214" t="s">
        <v>1090</v>
      </c>
      <c r="E840" s="314">
        <v>-470.18</v>
      </c>
    </row>
    <row r="841" spans="1:5" s="214" customFormat="1" x14ac:dyDescent="0.35">
      <c r="A841" s="311" t="s">
        <v>551</v>
      </c>
      <c r="B841" s="312">
        <v>44806</v>
      </c>
      <c r="C841" s="214" t="s">
        <v>552</v>
      </c>
      <c r="D841" s="214" t="s">
        <v>1090</v>
      </c>
      <c r="E841" s="314">
        <v>-470.18</v>
      </c>
    </row>
    <row r="842" spans="1:5" s="214" customFormat="1" x14ac:dyDescent="0.35">
      <c r="A842" s="311" t="s">
        <v>551</v>
      </c>
      <c r="B842" s="312">
        <v>44838</v>
      </c>
      <c r="C842" s="214" t="s">
        <v>552</v>
      </c>
      <c r="D842" s="214" t="s">
        <v>1090</v>
      </c>
      <c r="E842" s="314">
        <v>-470.18</v>
      </c>
    </row>
    <row r="843" spans="1:5" s="214" customFormat="1" x14ac:dyDescent="0.35">
      <c r="A843" s="311" t="s">
        <v>551</v>
      </c>
      <c r="B843" s="312">
        <v>44868</v>
      </c>
      <c r="C843" s="214" t="s">
        <v>552</v>
      </c>
      <c r="D843" s="214" t="s">
        <v>1090</v>
      </c>
      <c r="E843" s="314">
        <v>-470.18</v>
      </c>
    </row>
    <row r="844" spans="1:5" s="214" customFormat="1" x14ac:dyDescent="0.35">
      <c r="A844" s="311" t="s">
        <v>551</v>
      </c>
      <c r="B844" s="312">
        <v>44869</v>
      </c>
      <c r="C844" s="214" t="s">
        <v>552</v>
      </c>
      <c r="D844" s="214" t="s">
        <v>1090</v>
      </c>
      <c r="E844" s="314">
        <v>-15.48</v>
      </c>
    </row>
    <row r="845" spans="1:5" s="214" customFormat="1" x14ac:dyDescent="0.35">
      <c r="A845" s="311" t="s">
        <v>551</v>
      </c>
      <c r="B845" s="312">
        <v>44896</v>
      </c>
      <c r="C845" s="214" t="s">
        <v>552</v>
      </c>
      <c r="D845" s="214" t="s">
        <v>1090</v>
      </c>
      <c r="E845" s="314">
        <v>-485.66</v>
      </c>
    </row>
    <row r="846" spans="1:5" s="214" customFormat="1" x14ac:dyDescent="0.35">
      <c r="A846" s="311" t="s">
        <v>551</v>
      </c>
      <c r="B846" s="312">
        <v>44904</v>
      </c>
      <c r="C846" s="214" t="s">
        <v>552</v>
      </c>
      <c r="D846" s="214" t="s">
        <v>1090</v>
      </c>
      <c r="E846" s="314">
        <v>-7.74</v>
      </c>
    </row>
    <row r="847" spans="1:5" s="214" customFormat="1" x14ac:dyDescent="0.35">
      <c r="A847" s="311" t="s">
        <v>551</v>
      </c>
      <c r="B847" s="312">
        <v>44930</v>
      </c>
      <c r="C847" s="214" t="s">
        <v>552</v>
      </c>
      <c r="D847" s="214" t="s">
        <v>1090</v>
      </c>
      <c r="E847" s="310">
        <v>-477.92</v>
      </c>
    </row>
    <row r="848" spans="1:5" s="214" customFormat="1" x14ac:dyDescent="0.35">
      <c r="A848" s="311" t="s">
        <v>551</v>
      </c>
      <c r="B848" s="312">
        <v>44936</v>
      </c>
      <c r="C848" s="214" t="s">
        <v>552</v>
      </c>
      <c r="D848" s="214" t="s">
        <v>1090</v>
      </c>
      <c r="E848" s="310">
        <v>-7.74</v>
      </c>
    </row>
    <row r="849" spans="1:5" s="214" customFormat="1" x14ac:dyDescent="0.35">
      <c r="A849" s="311" t="s">
        <v>551</v>
      </c>
      <c r="B849" s="312">
        <v>44958</v>
      </c>
      <c r="C849" s="214" t="s">
        <v>552</v>
      </c>
      <c r="D849" s="214" t="s">
        <v>1090</v>
      </c>
      <c r="E849" s="310">
        <v>-7.74</v>
      </c>
    </row>
    <row r="850" spans="1:5" s="214" customFormat="1" x14ac:dyDescent="0.35">
      <c r="A850" s="311" t="s">
        <v>551</v>
      </c>
      <c r="B850" s="312">
        <v>44959</v>
      </c>
      <c r="C850" s="214" t="s">
        <v>552</v>
      </c>
      <c r="D850" s="214" t="s">
        <v>1090</v>
      </c>
      <c r="E850" s="310">
        <v>-462.44</v>
      </c>
    </row>
    <row r="851" spans="1:5" s="214" customFormat="1" x14ac:dyDescent="0.35">
      <c r="A851" s="311" t="s">
        <v>551</v>
      </c>
      <c r="B851" s="312">
        <v>44987</v>
      </c>
      <c r="C851" s="214" t="s">
        <v>552</v>
      </c>
      <c r="D851" s="214" t="s">
        <v>1090</v>
      </c>
      <c r="E851" s="310">
        <v>-462.44</v>
      </c>
    </row>
    <row r="852" spans="1:5" s="214" customFormat="1" x14ac:dyDescent="0.35">
      <c r="A852" s="311" t="s">
        <v>551</v>
      </c>
      <c r="B852" s="312">
        <v>45012</v>
      </c>
      <c r="C852" s="214" t="s">
        <v>552</v>
      </c>
      <c r="D852" s="214" t="s">
        <v>1090</v>
      </c>
      <c r="E852" s="310">
        <v>-15.48</v>
      </c>
    </row>
    <row r="853" spans="1:5" s="214" customFormat="1" x14ac:dyDescent="0.35">
      <c r="A853" s="311" t="s">
        <v>551</v>
      </c>
      <c r="B853" s="312">
        <v>45016</v>
      </c>
      <c r="C853" s="214" t="s">
        <v>552</v>
      </c>
      <c r="D853" s="214" t="s">
        <v>1090</v>
      </c>
      <c r="E853" s="310">
        <v>-7.74</v>
      </c>
    </row>
    <row r="854" spans="1:5" s="214" customFormat="1" x14ac:dyDescent="0.35">
      <c r="A854" s="311" t="s">
        <v>551</v>
      </c>
      <c r="B854" s="312">
        <v>45020</v>
      </c>
      <c r="C854" s="214" t="s">
        <v>552</v>
      </c>
      <c r="D854" s="214" t="s">
        <v>1090</v>
      </c>
      <c r="E854" s="310">
        <v>-439.22</v>
      </c>
    </row>
    <row r="855" spans="1:5" s="214" customFormat="1" x14ac:dyDescent="0.35">
      <c r="A855" s="311" t="s">
        <v>551</v>
      </c>
      <c r="B855" s="312">
        <v>45050</v>
      </c>
      <c r="C855" s="214" t="s">
        <v>552</v>
      </c>
      <c r="D855" s="214" t="s">
        <v>1090</v>
      </c>
      <c r="E855" s="310">
        <v>-439.22</v>
      </c>
    </row>
    <row r="856" spans="1:5" s="214" customFormat="1" x14ac:dyDescent="0.35">
      <c r="A856" s="311" t="s">
        <v>551</v>
      </c>
      <c r="B856" s="312">
        <v>45065</v>
      </c>
      <c r="C856" s="214" t="s">
        <v>552</v>
      </c>
      <c r="D856" s="214" t="s">
        <v>1090</v>
      </c>
      <c r="E856" s="310">
        <v>-7.74</v>
      </c>
    </row>
    <row r="857" spans="1:5" s="214" customFormat="1" x14ac:dyDescent="0.35">
      <c r="A857" s="311" t="s">
        <v>551</v>
      </c>
      <c r="B857" s="312">
        <v>45079</v>
      </c>
      <c r="C857" s="214" t="s">
        <v>552</v>
      </c>
      <c r="D857" s="214" t="s">
        <v>1090</v>
      </c>
      <c r="E857" s="310">
        <v>-431.48</v>
      </c>
    </row>
    <row r="858" spans="1:5" s="214" customFormat="1" x14ac:dyDescent="0.35">
      <c r="A858" s="311" t="s">
        <v>555</v>
      </c>
      <c r="B858" s="312">
        <v>44747</v>
      </c>
      <c r="C858" s="214" t="s">
        <v>556</v>
      </c>
      <c r="D858" s="214" t="s">
        <v>1091</v>
      </c>
      <c r="E858" s="314">
        <v>-427.71</v>
      </c>
    </row>
    <row r="859" spans="1:5" s="214" customFormat="1" x14ac:dyDescent="0.35">
      <c r="A859" s="311" t="s">
        <v>555</v>
      </c>
      <c r="B859" s="312">
        <v>44776</v>
      </c>
      <c r="C859" s="214" t="s">
        <v>556</v>
      </c>
      <c r="D859" s="214" t="s">
        <v>1091</v>
      </c>
      <c r="E859" s="314">
        <v>-427.71</v>
      </c>
    </row>
    <row r="860" spans="1:5" s="214" customFormat="1" x14ac:dyDescent="0.35">
      <c r="A860" s="311" t="s">
        <v>555</v>
      </c>
      <c r="B860" s="312">
        <v>44806</v>
      </c>
      <c r="C860" s="214" t="s">
        <v>556</v>
      </c>
      <c r="D860" s="214" t="s">
        <v>1091</v>
      </c>
      <c r="E860" s="314">
        <v>-427.71</v>
      </c>
    </row>
    <row r="861" spans="1:5" s="214" customFormat="1" x14ac:dyDescent="0.35">
      <c r="A861" s="311" t="s">
        <v>555</v>
      </c>
      <c r="B861" s="312">
        <v>44838</v>
      </c>
      <c r="C861" s="214" t="s">
        <v>556</v>
      </c>
      <c r="D861" s="214" t="s">
        <v>1091</v>
      </c>
      <c r="E861" s="314">
        <v>-427.71</v>
      </c>
    </row>
    <row r="862" spans="1:5" s="214" customFormat="1" x14ac:dyDescent="0.35">
      <c r="A862" s="311" t="s">
        <v>555</v>
      </c>
      <c r="B862" s="312">
        <v>44868</v>
      </c>
      <c r="C862" s="214" t="s">
        <v>556</v>
      </c>
      <c r="D862" s="214" t="s">
        <v>1091</v>
      </c>
      <c r="E862" s="314">
        <v>-427.71</v>
      </c>
    </row>
    <row r="863" spans="1:5" s="214" customFormat="1" x14ac:dyDescent="0.35">
      <c r="A863" s="311" t="s">
        <v>555</v>
      </c>
      <c r="B863" s="312">
        <v>44896</v>
      </c>
      <c r="C863" s="214" t="s">
        <v>556</v>
      </c>
      <c r="D863" s="214" t="s">
        <v>1091</v>
      </c>
      <c r="E863" s="314">
        <v>-427.71</v>
      </c>
    </row>
    <row r="864" spans="1:5" s="214" customFormat="1" x14ac:dyDescent="0.35">
      <c r="A864" s="311" t="s">
        <v>555</v>
      </c>
      <c r="B864" s="312">
        <v>44930</v>
      </c>
      <c r="C864" s="214" t="s">
        <v>556</v>
      </c>
      <c r="D864" s="214" t="s">
        <v>1091</v>
      </c>
      <c r="E864" s="310">
        <v>-427.71</v>
      </c>
    </row>
    <row r="865" spans="1:5" s="214" customFormat="1" x14ac:dyDescent="0.35">
      <c r="A865" s="311" t="s">
        <v>555</v>
      </c>
      <c r="B865" s="312">
        <v>44959</v>
      </c>
      <c r="C865" s="214" t="s">
        <v>556</v>
      </c>
      <c r="D865" s="214" t="s">
        <v>1091</v>
      </c>
      <c r="E865" s="310">
        <v>-427.71</v>
      </c>
    </row>
    <row r="866" spans="1:5" s="214" customFormat="1" x14ac:dyDescent="0.35">
      <c r="A866" s="311" t="s">
        <v>555</v>
      </c>
      <c r="B866" s="312">
        <v>44987</v>
      </c>
      <c r="C866" s="214" t="s">
        <v>556</v>
      </c>
      <c r="D866" s="214" t="s">
        <v>1091</v>
      </c>
      <c r="E866" s="310">
        <v>-427.71</v>
      </c>
    </row>
    <row r="867" spans="1:5" s="214" customFormat="1" x14ac:dyDescent="0.35">
      <c r="A867" s="311" t="s">
        <v>555</v>
      </c>
      <c r="B867" s="312">
        <v>45020</v>
      </c>
      <c r="C867" s="214" t="s">
        <v>556</v>
      </c>
      <c r="D867" s="214" t="s">
        <v>1091</v>
      </c>
      <c r="E867" s="310">
        <v>-427.71</v>
      </c>
    </row>
    <row r="868" spans="1:5" s="214" customFormat="1" x14ac:dyDescent="0.35">
      <c r="A868" s="311" t="s">
        <v>555</v>
      </c>
      <c r="B868" s="312">
        <v>45050</v>
      </c>
      <c r="C868" s="214" t="s">
        <v>556</v>
      </c>
      <c r="D868" s="214" t="s">
        <v>1091</v>
      </c>
      <c r="E868" s="310">
        <v>-427.71</v>
      </c>
    </row>
    <row r="869" spans="1:5" s="214" customFormat="1" x14ac:dyDescent="0.35">
      <c r="A869" s="311" t="s">
        <v>555</v>
      </c>
      <c r="B869" s="312">
        <v>45079</v>
      </c>
      <c r="C869" s="214" t="s">
        <v>556</v>
      </c>
      <c r="D869" s="214" t="s">
        <v>1091</v>
      </c>
      <c r="E869" s="310">
        <v>-427.71</v>
      </c>
    </row>
    <row r="870" spans="1:5" s="214" customFormat="1" x14ac:dyDescent="0.35">
      <c r="A870" s="311" t="s">
        <v>566</v>
      </c>
      <c r="B870" s="312">
        <v>44754</v>
      </c>
      <c r="C870" s="214" t="s">
        <v>567</v>
      </c>
      <c r="D870" s="214" t="s">
        <v>1092</v>
      </c>
      <c r="E870" s="314">
        <v>-48.72</v>
      </c>
    </row>
    <row r="871" spans="1:5" s="214" customFormat="1" x14ac:dyDescent="0.35">
      <c r="A871" s="311" t="s">
        <v>566</v>
      </c>
      <c r="B871" s="312">
        <v>44764</v>
      </c>
      <c r="C871" s="214" t="s">
        <v>567</v>
      </c>
      <c r="D871" s="214" t="s">
        <v>1093</v>
      </c>
      <c r="E871" s="314">
        <v>-451.24</v>
      </c>
    </row>
    <row r="872" spans="1:5" s="214" customFormat="1" x14ac:dyDescent="0.35">
      <c r="A872" s="311" t="s">
        <v>566</v>
      </c>
      <c r="B872" s="312">
        <v>44764</v>
      </c>
      <c r="C872" s="214" t="s">
        <v>567</v>
      </c>
      <c r="D872" s="214" t="s">
        <v>1092</v>
      </c>
      <c r="E872" s="314">
        <v>-24.94</v>
      </c>
    </row>
    <row r="873" spans="1:5" s="214" customFormat="1" x14ac:dyDescent="0.35">
      <c r="A873" s="311" t="s">
        <v>566</v>
      </c>
      <c r="B873" s="312">
        <v>44764</v>
      </c>
      <c r="C873" s="214" t="s">
        <v>567</v>
      </c>
      <c r="D873" s="214" t="s">
        <v>1094</v>
      </c>
      <c r="E873" s="314">
        <v>-23.78</v>
      </c>
    </row>
    <row r="874" spans="1:5" s="214" customFormat="1" x14ac:dyDescent="0.35">
      <c r="A874" s="311" t="s">
        <v>566</v>
      </c>
      <c r="B874" s="312">
        <v>44796</v>
      </c>
      <c r="C874" s="214" t="s">
        <v>567</v>
      </c>
      <c r="D874" s="214" t="s">
        <v>1093</v>
      </c>
      <c r="E874" s="314">
        <v>-454.14</v>
      </c>
    </row>
    <row r="875" spans="1:5" s="214" customFormat="1" x14ac:dyDescent="0.35">
      <c r="A875" s="311" t="s">
        <v>566</v>
      </c>
      <c r="B875" s="312">
        <v>44796</v>
      </c>
      <c r="C875" s="214" t="s">
        <v>567</v>
      </c>
      <c r="D875" s="214" t="s">
        <v>1092</v>
      </c>
      <c r="E875" s="314">
        <v>-24.36</v>
      </c>
    </row>
    <row r="876" spans="1:5" s="214" customFormat="1" x14ac:dyDescent="0.35">
      <c r="A876" s="311" t="s">
        <v>566</v>
      </c>
      <c r="B876" s="312">
        <v>44796</v>
      </c>
      <c r="C876" s="214" t="s">
        <v>567</v>
      </c>
      <c r="D876" s="214" t="s">
        <v>1094</v>
      </c>
      <c r="E876" s="314">
        <v>-23.2</v>
      </c>
    </row>
    <row r="877" spans="1:5" s="214" customFormat="1" x14ac:dyDescent="0.35">
      <c r="A877" s="311" t="s">
        <v>566</v>
      </c>
      <c r="B877" s="312">
        <v>44806</v>
      </c>
      <c r="C877" s="214" t="s">
        <v>567</v>
      </c>
      <c r="D877" s="214" t="s">
        <v>1095</v>
      </c>
      <c r="E877" s="314">
        <v>-20</v>
      </c>
    </row>
    <row r="878" spans="1:5" s="214" customFormat="1" x14ac:dyDescent="0.35">
      <c r="A878" s="311" t="s">
        <v>566</v>
      </c>
      <c r="B878" s="312">
        <v>44811</v>
      </c>
      <c r="C878" s="214" t="s">
        <v>567</v>
      </c>
      <c r="D878" s="214" t="s">
        <v>1096</v>
      </c>
      <c r="E878" s="314">
        <v>-30</v>
      </c>
    </row>
    <row r="879" spans="1:5" s="214" customFormat="1" x14ac:dyDescent="0.35">
      <c r="A879" s="311" t="s">
        <v>566</v>
      </c>
      <c r="B879" s="312">
        <v>44827</v>
      </c>
      <c r="C879" s="214" t="s">
        <v>567</v>
      </c>
      <c r="D879" s="214" t="s">
        <v>1093</v>
      </c>
      <c r="E879" s="314">
        <v>-458.78</v>
      </c>
    </row>
    <row r="880" spans="1:5" s="214" customFormat="1" x14ac:dyDescent="0.35">
      <c r="A880" s="311" t="s">
        <v>566</v>
      </c>
      <c r="B880" s="312">
        <v>44827</v>
      </c>
      <c r="C880" s="214" t="s">
        <v>567</v>
      </c>
      <c r="D880" s="214" t="s">
        <v>1092</v>
      </c>
      <c r="E880" s="314">
        <v>-24.36</v>
      </c>
    </row>
    <row r="881" spans="1:6" s="214" customFormat="1" x14ac:dyDescent="0.35">
      <c r="A881" s="311" t="s">
        <v>566</v>
      </c>
      <c r="B881" s="312">
        <v>44827</v>
      </c>
      <c r="C881" s="214" t="s">
        <v>567</v>
      </c>
      <c r="D881" s="214" t="s">
        <v>1094</v>
      </c>
      <c r="E881" s="314">
        <v>-23.2</v>
      </c>
    </row>
    <row r="882" spans="1:6" s="214" customFormat="1" x14ac:dyDescent="0.35">
      <c r="A882" s="311" t="s">
        <v>566</v>
      </c>
      <c r="B882" s="312">
        <v>44837</v>
      </c>
      <c r="C882" s="214" t="s">
        <v>567</v>
      </c>
      <c r="D882" s="214" t="s">
        <v>1097</v>
      </c>
      <c r="E882" s="314">
        <v>-1225.28</v>
      </c>
      <c r="F882" s="214" t="s">
        <v>1098</v>
      </c>
    </row>
    <row r="883" spans="1:6" s="214" customFormat="1" x14ac:dyDescent="0.35">
      <c r="A883" s="311" t="s">
        <v>566</v>
      </c>
      <c r="B883" s="312">
        <v>44838</v>
      </c>
      <c r="C883" s="214" t="s">
        <v>567</v>
      </c>
      <c r="D883" s="214" t="s">
        <v>1095</v>
      </c>
      <c r="E883" s="314">
        <v>-20</v>
      </c>
    </row>
    <row r="884" spans="1:6" s="214" customFormat="1" x14ac:dyDescent="0.35">
      <c r="A884" s="311" t="s">
        <v>566</v>
      </c>
      <c r="B884" s="312">
        <v>44846</v>
      </c>
      <c r="C884" s="214" t="s">
        <v>567</v>
      </c>
      <c r="D884" s="214" t="s">
        <v>1096</v>
      </c>
      <c r="E884" s="314">
        <v>-40</v>
      </c>
    </row>
    <row r="885" spans="1:6" s="214" customFormat="1" x14ac:dyDescent="0.35">
      <c r="A885" s="311" t="s">
        <v>566</v>
      </c>
      <c r="B885" s="312">
        <v>44855</v>
      </c>
      <c r="C885" s="214" t="s">
        <v>567</v>
      </c>
      <c r="D885" s="214" t="s">
        <v>1093</v>
      </c>
      <c r="E885" s="314">
        <v>-461.1</v>
      </c>
    </row>
    <row r="886" spans="1:6" s="214" customFormat="1" x14ac:dyDescent="0.35">
      <c r="A886" s="311" t="s">
        <v>566</v>
      </c>
      <c r="B886" s="312">
        <v>44855</v>
      </c>
      <c r="C886" s="214" t="s">
        <v>567</v>
      </c>
      <c r="D886" s="214" t="s">
        <v>1092</v>
      </c>
      <c r="E886" s="314">
        <v>-24.36</v>
      </c>
    </row>
    <row r="887" spans="1:6" s="214" customFormat="1" x14ac:dyDescent="0.35">
      <c r="A887" s="311" t="s">
        <v>566</v>
      </c>
      <c r="B887" s="312">
        <v>44855</v>
      </c>
      <c r="C887" s="214" t="s">
        <v>567</v>
      </c>
      <c r="D887" s="214" t="s">
        <v>1094</v>
      </c>
      <c r="E887" s="314">
        <v>-23.2</v>
      </c>
    </row>
    <row r="888" spans="1:6" s="214" customFormat="1" x14ac:dyDescent="0.35">
      <c r="A888" s="311" t="s">
        <v>566</v>
      </c>
      <c r="B888" s="312">
        <v>44865</v>
      </c>
      <c r="C888" s="214" t="s">
        <v>567</v>
      </c>
      <c r="D888" s="214" t="s">
        <v>1099</v>
      </c>
      <c r="E888" s="314">
        <v>-135</v>
      </c>
    </row>
    <row r="889" spans="1:6" s="214" customFormat="1" x14ac:dyDescent="0.35">
      <c r="A889" s="311" t="s">
        <v>566</v>
      </c>
      <c r="B889" s="312">
        <v>44868</v>
      </c>
      <c r="C889" s="214" t="s">
        <v>567</v>
      </c>
      <c r="D889" s="214" t="s">
        <v>1095</v>
      </c>
      <c r="E889" s="314">
        <v>-20</v>
      </c>
    </row>
    <row r="890" spans="1:6" s="214" customFormat="1" x14ac:dyDescent="0.35">
      <c r="A890" s="311" t="s">
        <v>566</v>
      </c>
      <c r="B890" s="312">
        <v>44880</v>
      </c>
      <c r="C890" s="214" t="s">
        <v>567</v>
      </c>
      <c r="D890" s="214" t="s">
        <v>1100</v>
      </c>
      <c r="E890" s="314">
        <v>-4135.87</v>
      </c>
      <c r="F890" s="214" t="s">
        <v>1101</v>
      </c>
    </row>
    <row r="891" spans="1:6" s="214" customFormat="1" x14ac:dyDescent="0.35">
      <c r="A891" s="311" t="s">
        <v>566</v>
      </c>
      <c r="B891" s="312">
        <v>44881</v>
      </c>
      <c r="C891" s="214" t="s">
        <v>567</v>
      </c>
      <c r="D891" s="214" t="s">
        <v>1096</v>
      </c>
      <c r="E891" s="314">
        <v>-40</v>
      </c>
    </row>
    <row r="892" spans="1:6" s="214" customFormat="1" x14ac:dyDescent="0.35">
      <c r="A892" s="311" t="s">
        <v>566</v>
      </c>
      <c r="B892" s="312">
        <v>44887</v>
      </c>
      <c r="C892" s="214" t="s">
        <v>567</v>
      </c>
      <c r="D892" s="214" t="s">
        <v>1093</v>
      </c>
      <c r="E892" s="314">
        <v>-461.1</v>
      </c>
    </row>
    <row r="893" spans="1:6" s="214" customFormat="1" x14ac:dyDescent="0.35">
      <c r="A893" s="311" t="s">
        <v>566</v>
      </c>
      <c r="B893" s="312">
        <v>44887</v>
      </c>
      <c r="C893" s="214" t="s">
        <v>567</v>
      </c>
      <c r="D893" s="214" t="s">
        <v>1092</v>
      </c>
      <c r="E893" s="314">
        <v>-24.36</v>
      </c>
    </row>
    <row r="894" spans="1:6" s="214" customFormat="1" x14ac:dyDescent="0.35">
      <c r="A894" s="311" t="s">
        <v>566</v>
      </c>
      <c r="B894" s="312">
        <v>44887</v>
      </c>
      <c r="C894" s="214" t="s">
        <v>567</v>
      </c>
      <c r="D894" s="214" t="s">
        <v>1094</v>
      </c>
      <c r="E894" s="314">
        <v>-23.2</v>
      </c>
    </row>
    <row r="895" spans="1:6" s="214" customFormat="1" x14ac:dyDescent="0.35">
      <c r="A895" s="311" t="s">
        <v>566</v>
      </c>
      <c r="B895" s="312">
        <v>44896</v>
      </c>
      <c r="C895" s="214" t="s">
        <v>567</v>
      </c>
      <c r="D895" s="214" t="s">
        <v>1095</v>
      </c>
      <c r="E895" s="314">
        <v>-20</v>
      </c>
    </row>
    <row r="896" spans="1:6" s="214" customFormat="1" x14ac:dyDescent="0.35">
      <c r="A896" s="311" t="s">
        <v>566</v>
      </c>
      <c r="B896" s="312">
        <v>44917</v>
      </c>
      <c r="C896" s="214" t="s">
        <v>567</v>
      </c>
      <c r="D896" s="214" t="s">
        <v>1093</v>
      </c>
      <c r="E896" s="314">
        <v>-466.32</v>
      </c>
    </row>
    <row r="897" spans="1:6" s="214" customFormat="1" x14ac:dyDescent="0.35">
      <c r="A897" s="311" t="s">
        <v>566</v>
      </c>
      <c r="B897" s="312">
        <v>44917</v>
      </c>
      <c r="C897" s="214" t="s">
        <v>567</v>
      </c>
      <c r="D897" s="214" t="s">
        <v>1092</v>
      </c>
      <c r="E897" s="314">
        <v>-24.36</v>
      </c>
    </row>
    <row r="898" spans="1:6" s="214" customFormat="1" x14ac:dyDescent="0.35">
      <c r="A898" s="311" t="s">
        <v>566</v>
      </c>
      <c r="B898" s="312">
        <v>44917</v>
      </c>
      <c r="C898" s="214" t="s">
        <v>567</v>
      </c>
      <c r="D898" s="214" t="s">
        <v>1094</v>
      </c>
      <c r="E898" s="314">
        <v>-23.2</v>
      </c>
    </row>
    <row r="899" spans="1:6" s="214" customFormat="1" x14ac:dyDescent="0.35">
      <c r="A899" s="311" t="s">
        <v>566</v>
      </c>
      <c r="B899" s="312">
        <v>44930</v>
      </c>
      <c r="C899" s="214" t="s">
        <v>567</v>
      </c>
      <c r="D899" s="214" t="s">
        <v>1095</v>
      </c>
      <c r="E899" s="310">
        <v>-20</v>
      </c>
    </row>
    <row r="900" spans="1:6" s="214" customFormat="1" x14ac:dyDescent="0.35">
      <c r="A900" s="311" t="s">
        <v>566</v>
      </c>
      <c r="B900" s="312">
        <v>44946</v>
      </c>
      <c r="C900" s="214" t="s">
        <v>567</v>
      </c>
      <c r="D900" s="214" t="s">
        <v>1102</v>
      </c>
      <c r="E900" s="310">
        <v>-2155.25</v>
      </c>
      <c r="F900" s="214" t="s">
        <v>1103</v>
      </c>
    </row>
    <row r="901" spans="1:6" s="214" customFormat="1" x14ac:dyDescent="0.35">
      <c r="A901" s="311" t="s">
        <v>566</v>
      </c>
      <c r="B901" s="312">
        <v>44949</v>
      </c>
      <c r="C901" s="214" t="s">
        <v>567</v>
      </c>
      <c r="D901" s="214" t="s">
        <v>1093</v>
      </c>
      <c r="E901" s="310">
        <v>-466.9</v>
      </c>
    </row>
    <row r="902" spans="1:6" s="214" customFormat="1" x14ac:dyDescent="0.35">
      <c r="A902" s="311" t="s">
        <v>566</v>
      </c>
      <c r="B902" s="312">
        <v>44949</v>
      </c>
      <c r="C902" s="214" t="s">
        <v>567</v>
      </c>
      <c r="D902" s="214" t="s">
        <v>1094</v>
      </c>
      <c r="E902" s="310">
        <v>-23.2</v>
      </c>
    </row>
    <row r="903" spans="1:6" s="214" customFormat="1" x14ac:dyDescent="0.35">
      <c r="A903" s="311" t="s">
        <v>566</v>
      </c>
      <c r="B903" s="312">
        <v>44949</v>
      </c>
      <c r="C903" s="214" t="s">
        <v>567</v>
      </c>
      <c r="D903" s="214" t="s">
        <v>1092</v>
      </c>
      <c r="E903" s="310">
        <v>-24.36</v>
      </c>
    </row>
    <row r="904" spans="1:6" s="214" customFormat="1" x14ac:dyDescent="0.35">
      <c r="A904" s="311" t="s">
        <v>566</v>
      </c>
      <c r="B904" s="312">
        <v>44957</v>
      </c>
      <c r="C904" s="214" t="s">
        <v>567</v>
      </c>
      <c r="D904" s="214" t="s">
        <v>1104</v>
      </c>
      <c r="E904" s="310">
        <v>-1.82</v>
      </c>
      <c r="F904" s="214" t="s">
        <v>1105</v>
      </c>
    </row>
    <row r="905" spans="1:6" s="214" customFormat="1" x14ac:dyDescent="0.35">
      <c r="A905" s="311" t="s">
        <v>566</v>
      </c>
      <c r="B905" s="312">
        <v>44957</v>
      </c>
      <c r="C905" s="214" t="s">
        <v>567</v>
      </c>
      <c r="D905" s="214" t="s">
        <v>1106</v>
      </c>
      <c r="E905" s="310">
        <v>-1</v>
      </c>
      <c r="F905" s="214" t="s">
        <v>1107</v>
      </c>
    </row>
    <row r="906" spans="1:6" s="214" customFormat="1" x14ac:dyDescent="0.35">
      <c r="A906" s="311" t="s">
        <v>566</v>
      </c>
      <c r="B906" s="312">
        <v>44959</v>
      </c>
      <c r="C906" s="214" t="s">
        <v>567</v>
      </c>
      <c r="D906" s="214" t="s">
        <v>1095</v>
      </c>
      <c r="E906" s="310">
        <v>-20</v>
      </c>
    </row>
    <row r="907" spans="1:6" s="214" customFormat="1" x14ac:dyDescent="0.35">
      <c r="A907" s="311" t="s">
        <v>566</v>
      </c>
      <c r="B907" s="312">
        <v>44980</v>
      </c>
      <c r="C907" s="214" t="s">
        <v>567</v>
      </c>
      <c r="D907" s="214" t="s">
        <v>1093</v>
      </c>
      <c r="E907" s="310">
        <v>-467.48</v>
      </c>
    </row>
    <row r="908" spans="1:6" s="214" customFormat="1" x14ac:dyDescent="0.35">
      <c r="A908" s="311" t="s">
        <v>566</v>
      </c>
      <c r="B908" s="312">
        <v>44980</v>
      </c>
      <c r="C908" s="214" t="s">
        <v>567</v>
      </c>
      <c r="D908" s="214" t="s">
        <v>1094</v>
      </c>
      <c r="E908" s="310">
        <v>-23.2</v>
      </c>
    </row>
    <row r="909" spans="1:6" s="214" customFormat="1" x14ac:dyDescent="0.35">
      <c r="A909" s="311" t="s">
        <v>566</v>
      </c>
      <c r="B909" s="312">
        <v>44980</v>
      </c>
      <c r="C909" s="214" t="s">
        <v>567</v>
      </c>
      <c r="D909" s="214" t="s">
        <v>1092</v>
      </c>
      <c r="E909" s="310">
        <v>-24.94</v>
      </c>
    </row>
    <row r="910" spans="1:6" s="214" customFormat="1" x14ac:dyDescent="0.35">
      <c r="A910" s="311" t="s">
        <v>566</v>
      </c>
      <c r="B910" s="312">
        <v>44985</v>
      </c>
      <c r="C910" s="214" t="s">
        <v>567</v>
      </c>
      <c r="D910" s="214" t="s">
        <v>1108</v>
      </c>
      <c r="E910" s="310">
        <v>0.76</v>
      </c>
      <c r="F910" s="214" t="s">
        <v>1109</v>
      </c>
    </row>
    <row r="911" spans="1:6" s="214" customFormat="1" x14ac:dyDescent="0.35">
      <c r="A911" s="311" t="s">
        <v>566</v>
      </c>
      <c r="B911" s="312">
        <v>44986</v>
      </c>
      <c r="C911" s="214" t="s">
        <v>567</v>
      </c>
      <c r="D911" s="214" t="s">
        <v>1096</v>
      </c>
      <c r="E911" s="310">
        <v>-40</v>
      </c>
    </row>
    <row r="912" spans="1:6" s="214" customFormat="1" x14ac:dyDescent="0.35">
      <c r="A912" s="311" t="s">
        <v>566</v>
      </c>
      <c r="B912" s="312">
        <v>44987</v>
      </c>
      <c r="C912" s="214" t="s">
        <v>567</v>
      </c>
      <c r="D912" s="214" t="s">
        <v>1095</v>
      </c>
      <c r="E912" s="310">
        <v>-20</v>
      </c>
    </row>
    <row r="913" spans="1:6" s="214" customFormat="1" x14ac:dyDescent="0.35">
      <c r="A913" s="311" t="s">
        <v>566</v>
      </c>
      <c r="B913" s="312">
        <v>45008</v>
      </c>
      <c r="C913" s="214" t="s">
        <v>567</v>
      </c>
      <c r="D913" s="214" t="s">
        <v>1093</v>
      </c>
      <c r="E913" s="310">
        <v>-470.96</v>
      </c>
    </row>
    <row r="914" spans="1:6" s="214" customFormat="1" x14ac:dyDescent="0.35">
      <c r="A914" s="311" t="s">
        <v>566</v>
      </c>
      <c r="B914" s="312">
        <v>45008</v>
      </c>
      <c r="C914" s="214" t="s">
        <v>567</v>
      </c>
      <c r="D914" s="214" t="s">
        <v>1094</v>
      </c>
      <c r="E914" s="310">
        <v>-23.2</v>
      </c>
    </row>
    <row r="915" spans="1:6" s="214" customFormat="1" x14ac:dyDescent="0.35">
      <c r="A915" s="311" t="s">
        <v>566</v>
      </c>
      <c r="B915" s="312">
        <v>45008</v>
      </c>
      <c r="C915" s="214" t="s">
        <v>567</v>
      </c>
      <c r="D915" s="214" t="s">
        <v>1092</v>
      </c>
      <c r="E915" s="310">
        <v>-24.36</v>
      </c>
    </row>
    <row r="916" spans="1:6" s="214" customFormat="1" x14ac:dyDescent="0.35">
      <c r="A916" s="311" t="s">
        <v>566</v>
      </c>
      <c r="B916" s="312">
        <v>45020</v>
      </c>
      <c r="C916" s="214" t="s">
        <v>567</v>
      </c>
      <c r="D916" s="214" t="s">
        <v>1095</v>
      </c>
      <c r="E916" s="310">
        <v>-20</v>
      </c>
    </row>
    <row r="917" spans="1:6" s="214" customFormat="1" x14ac:dyDescent="0.35">
      <c r="A917" s="311" t="s">
        <v>566</v>
      </c>
      <c r="B917" s="312">
        <v>45023</v>
      </c>
      <c r="C917" s="214" t="s">
        <v>567</v>
      </c>
      <c r="D917" s="214" t="s">
        <v>1110</v>
      </c>
      <c r="E917" s="310">
        <v>-700</v>
      </c>
      <c r="F917" s="214" t="s">
        <v>1111</v>
      </c>
    </row>
    <row r="918" spans="1:6" s="214" customFormat="1" x14ac:dyDescent="0.35">
      <c r="A918" s="311" t="s">
        <v>566</v>
      </c>
      <c r="B918" s="312">
        <v>45040</v>
      </c>
      <c r="C918" s="214" t="s">
        <v>567</v>
      </c>
      <c r="D918" s="214" t="s">
        <v>1093</v>
      </c>
      <c r="E918" s="310">
        <v>-474.44</v>
      </c>
    </row>
    <row r="919" spans="1:6" s="214" customFormat="1" x14ac:dyDescent="0.35">
      <c r="A919" s="311" t="s">
        <v>566</v>
      </c>
      <c r="B919" s="312">
        <v>45040</v>
      </c>
      <c r="C919" s="214" t="s">
        <v>567</v>
      </c>
      <c r="D919" s="214" t="s">
        <v>1094</v>
      </c>
      <c r="E919" s="310">
        <v>-23.2</v>
      </c>
    </row>
    <row r="920" spans="1:6" s="214" customFormat="1" x14ac:dyDescent="0.35">
      <c r="A920" s="311" t="s">
        <v>566</v>
      </c>
      <c r="B920" s="312">
        <v>45040</v>
      </c>
      <c r="C920" s="214" t="s">
        <v>567</v>
      </c>
      <c r="D920" s="214" t="s">
        <v>1092</v>
      </c>
      <c r="E920" s="310">
        <v>-24.36</v>
      </c>
    </row>
    <row r="921" spans="1:6" s="214" customFormat="1" x14ac:dyDescent="0.35">
      <c r="A921" s="311" t="s">
        <v>566</v>
      </c>
      <c r="B921" s="312">
        <v>45050</v>
      </c>
      <c r="C921" s="214" t="s">
        <v>567</v>
      </c>
      <c r="D921" s="214" t="s">
        <v>1095</v>
      </c>
      <c r="E921" s="310">
        <v>-20</v>
      </c>
    </row>
    <row r="922" spans="1:6" s="214" customFormat="1" x14ac:dyDescent="0.35">
      <c r="A922" s="311" t="s">
        <v>566</v>
      </c>
      <c r="B922" s="312">
        <v>45064</v>
      </c>
      <c r="C922" s="214" t="s">
        <v>567</v>
      </c>
      <c r="D922" s="214" t="s">
        <v>1096</v>
      </c>
      <c r="E922" s="310">
        <v>-40</v>
      </c>
    </row>
    <row r="923" spans="1:6" s="214" customFormat="1" x14ac:dyDescent="0.35">
      <c r="A923" s="311" t="s">
        <v>566</v>
      </c>
      <c r="B923" s="312">
        <v>45070</v>
      </c>
      <c r="C923" s="214" t="s">
        <v>567</v>
      </c>
      <c r="D923" s="214" t="s">
        <v>1093</v>
      </c>
      <c r="E923" s="310">
        <v>-476.76</v>
      </c>
    </row>
    <row r="924" spans="1:6" s="214" customFormat="1" x14ac:dyDescent="0.35">
      <c r="A924" s="311" t="s">
        <v>566</v>
      </c>
      <c r="B924" s="312">
        <v>45070</v>
      </c>
      <c r="C924" s="214" t="s">
        <v>567</v>
      </c>
      <c r="D924" s="214" t="s">
        <v>1094</v>
      </c>
      <c r="E924" s="310">
        <v>-23.2</v>
      </c>
    </row>
    <row r="925" spans="1:6" s="214" customFormat="1" x14ac:dyDescent="0.35">
      <c r="A925" s="311" t="s">
        <v>566</v>
      </c>
      <c r="B925" s="312">
        <v>45070</v>
      </c>
      <c r="C925" s="214" t="s">
        <v>567</v>
      </c>
      <c r="D925" s="214" t="s">
        <v>1092</v>
      </c>
      <c r="E925" s="310">
        <v>-24.36</v>
      </c>
    </row>
    <row r="926" spans="1:6" s="214" customFormat="1" x14ac:dyDescent="0.35">
      <c r="A926" s="311" t="s">
        <v>566</v>
      </c>
      <c r="B926" s="312">
        <v>45077</v>
      </c>
      <c r="C926" s="214" t="s">
        <v>567</v>
      </c>
      <c r="D926" s="214" t="s">
        <v>1112</v>
      </c>
      <c r="E926" s="310">
        <v>-108.75</v>
      </c>
      <c r="F926" s="214" t="s">
        <v>1113</v>
      </c>
    </row>
    <row r="927" spans="1:6" s="214" customFormat="1" x14ac:dyDescent="0.35">
      <c r="A927" s="311" t="s">
        <v>566</v>
      </c>
      <c r="B927" s="312">
        <v>45079</v>
      </c>
      <c r="C927" s="214" t="s">
        <v>567</v>
      </c>
      <c r="D927" s="214" t="s">
        <v>1095</v>
      </c>
      <c r="E927" s="310">
        <v>-20</v>
      </c>
    </row>
    <row r="928" spans="1:6" s="214" customFormat="1" x14ac:dyDescent="0.35">
      <c r="A928" s="311" t="s">
        <v>566</v>
      </c>
      <c r="B928" s="312">
        <v>45091</v>
      </c>
      <c r="C928" s="214" t="s">
        <v>567</v>
      </c>
      <c r="D928" s="214" t="s">
        <v>1096</v>
      </c>
      <c r="E928" s="310">
        <v>-40</v>
      </c>
    </row>
    <row r="929" spans="1:5" s="214" customFormat="1" x14ac:dyDescent="0.35">
      <c r="A929" s="311" t="s">
        <v>566</v>
      </c>
      <c r="B929" s="312">
        <v>45100</v>
      </c>
      <c r="C929" s="214" t="s">
        <v>567</v>
      </c>
      <c r="D929" s="214" t="s">
        <v>1093</v>
      </c>
      <c r="E929" s="310">
        <v>-484.3</v>
      </c>
    </row>
    <row r="930" spans="1:5" s="214" customFormat="1" x14ac:dyDescent="0.35">
      <c r="A930" s="311" t="s">
        <v>566</v>
      </c>
      <c r="B930" s="312">
        <v>45100</v>
      </c>
      <c r="C930" s="214" t="s">
        <v>567</v>
      </c>
      <c r="D930" s="214" t="s">
        <v>1094</v>
      </c>
      <c r="E930" s="310">
        <v>-23.2</v>
      </c>
    </row>
    <row r="931" spans="1:5" s="214" customFormat="1" x14ac:dyDescent="0.35">
      <c r="A931" s="311" t="s">
        <v>566</v>
      </c>
      <c r="B931" s="312">
        <v>45100</v>
      </c>
      <c r="C931" s="214" t="s">
        <v>567</v>
      </c>
      <c r="D931" s="214" t="s">
        <v>1092</v>
      </c>
      <c r="E931" s="310">
        <v>-24.36</v>
      </c>
    </row>
    <row r="932" spans="1:5" s="214" customFormat="1" x14ac:dyDescent="0.35">
      <c r="A932" s="311" t="s">
        <v>568</v>
      </c>
      <c r="B932" s="312">
        <v>44748</v>
      </c>
      <c r="C932" s="214" t="s">
        <v>569</v>
      </c>
      <c r="D932" s="214" t="s">
        <v>737</v>
      </c>
      <c r="E932" s="314">
        <v>13101.39</v>
      </c>
    </row>
    <row r="933" spans="1:5" s="214" customFormat="1" x14ac:dyDescent="0.35">
      <c r="A933" s="311" t="s">
        <v>568</v>
      </c>
      <c r="B933" s="312">
        <v>44754</v>
      </c>
      <c r="C933" s="214" t="s">
        <v>569</v>
      </c>
      <c r="D933" s="214" t="s">
        <v>738</v>
      </c>
      <c r="E933" s="314">
        <v>14469.94</v>
      </c>
    </row>
    <row r="934" spans="1:5" s="214" customFormat="1" x14ac:dyDescent="0.35">
      <c r="A934" s="311" t="s">
        <v>568</v>
      </c>
      <c r="B934" s="312">
        <v>44761</v>
      </c>
      <c r="C934" s="214" t="s">
        <v>569</v>
      </c>
      <c r="D934" s="214" t="s">
        <v>739</v>
      </c>
      <c r="E934" s="314">
        <v>14216.47</v>
      </c>
    </row>
    <row r="935" spans="1:5" s="214" customFormat="1" x14ac:dyDescent="0.35">
      <c r="A935" s="311" t="s">
        <v>568</v>
      </c>
      <c r="B935" s="312">
        <v>44768</v>
      </c>
      <c r="C935" s="214" t="s">
        <v>569</v>
      </c>
      <c r="D935" s="214" t="s">
        <v>740</v>
      </c>
      <c r="E935" s="314">
        <v>13912.17</v>
      </c>
    </row>
    <row r="936" spans="1:5" s="214" customFormat="1" x14ac:dyDescent="0.35">
      <c r="A936" s="311" t="s">
        <v>568</v>
      </c>
      <c r="B936" s="312">
        <v>44775</v>
      </c>
      <c r="C936" s="214" t="s">
        <v>569</v>
      </c>
      <c r="D936" s="214" t="s">
        <v>741</v>
      </c>
      <c r="E936" s="314">
        <v>14427.31</v>
      </c>
    </row>
    <row r="937" spans="1:5" s="214" customFormat="1" x14ac:dyDescent="0.35">
      <c r="A937" s="311" t="s">
        <v>568</v>
      </c>
      <c r="B937" s="312">
        <v>44782</v>
      </c>
      <c r="C937" s="214" t="s">
        <v>569</v>
      </c>
      <c r="D937" s="214" t="s">
        <v>742</v>
      </c>
      <c r="E937" s="314">
        <v>13887.29</v>
      </c>
    </row>
    <row r="938" spans="1:5" s="214" customFormat="1" x14ac:dyDescent="0.35">
      <c r="A938" s="311" t="s">
        <v>568</v>
      </c>
      <c r="B938" s="312">
        <v>44789</v>
      </c>
      <c r="C938" s="214" t="s">
        <v>569</v>
      </c>
      <c r="D938" s="214" t="s">
        <v>743</v>
      </c>
      <c r="E938" s="314">
        <v>14319.27</v>
      </c>
    </row>
    <row r="939" spans="1:5" s="214" customFormat="1" x14ac:dyDescent="0.35">
      <c r="A939" s="311" t="s">
        <v>568</v>
      </c>
      <c r="B939" s="312">
        <v>44796</v>
      </c>
      <c r="C939" s="214" t="s">
        <v>569</v>
      </c>
      <c r="D939" s="214" t="s">
        <v>744</v>
      </c>
      <c r="E939" s="314">
        <v>15288.57</v>
      </c>
    </row>
    <row r="940" spans="1:5" s="214" customFormat="1" x14ac:dyDescent="0.35">
      <c r="A940" s="311" t="s">
        <v>568</v>
      </c>
      <c r="B940" s="312">
        <v>44803</v>
      </c>
      <c r="C940" s="214" t="s">
        <v>569</v>
      </c>
      <c r="D940" s="214" t="s">
        <v>745</v>
      </c>
      <c r="E940" s="314">
        <v>14798.61</v>
      </c>
    </row>
    <row r="941" spans="1:5" s="214" customFormat="1" x14ac:dyDescent="0.35">
      <c r="A941" s="311" t="s">
        <v>568</v>
      </c>
      <c r="B941" s="312">
        <v>44811</v>
      </c>
      <c r="C941" s="214" t="s">
        <v>569</v>
      </c>
      <c r="D941" s="214" t="s">
        <v>746</v>
      </c>
      <c r="E941" s="314">
        <v>15177.79</v>
      </c>
    </row>
    <row r="942" spans="1:5" s="214" customFormat="1" x14ac:dyDescent="0.35">
      <c r="A942" s="311" t="s">
        <v>568</v>
      </c>
      <c r="B942" s="312">
        <v>44817</v>
      </c>
      <c r="C942" s="214" t="s">
        <v>569</v>
      </c>
      <c r="D942" s="214" t="s">
        <v>747</v>
      </c>
      <c r="E942" s="314">
        <v>15794.89</v>
      </c>
    </row>
    <row r="943" spans="1:5" s="214" customFormat="1" x14ac:dyDescent="0.35">
      <c r="A943" s="311" t="s">
        <v>568</v>
      </c>
      <c r="B943" s="312">
        <v>44824</v>
      </c>
      <c r="C943" s="214" t="s">
        <v>569</v>
      </c>
      <c r="D943" s="214" t="s">
        <v>748</v>
      </c>
      <c r="E943" s="314">
        <v>15319.5</v>
      </c>
    </row>
    <row r="944" spans="1:5" s="214" customFormat="1" x14ac:dyDescent="0.35">
      <c r="A944" s="311" t="s">
        <v>568</v>
      </c>
      <c r="B944" s="312">
        <v>44831</v>
      </c>
      <c r="C944" s="214" t="s">
        <v>569</v>
      </c>
      <c r="D944" s="214" t="s">
        <v>749</v>
      </c>
      <c r="E944" s="314">
        <v>12749.16</v>
      </c>
    </row>
    <row r="945" spans="1:6" s="214" customFormat="1" x14ac:dyDescent="0.35">
      <c r="A945" s="311" t="s">
        <v>568</v>
      </c>
      <c r="B945" s="312">
        <v>44838</v>
      </c>
      <c r="C945" s="214" t="s">
        <v>569</v>
      </c>
      <c r="D945" s="214" t="s">
        <v>750</v>
      </c>
      <c r="E945" s="314">
        <v>13277.57</v>
      </c>
    </row>
    <row r="946" spans="1:6" s="214" customFormat="1" x14ac:dyDescent="0.35">
      <c r="A946" s="311" t="s">
        <v>568</v>
      </c>
      <c r="B946" s="312">
        <v>44846</v>
      </c>
      <c r="C946" s="214" t="s">
        <v>569</v>
      </c>
      <c r="D946" s="214" t="s">
        <v>751</v>
      </c>
      <c r="E946" s="314">
        <v>12704.67</v>
      </c>
    </row>
    <row r="947" spans="1:6" s="214" customFormat="1" x14ac:dyDescent="0.35">
      <c r="A947" s="311" t="s">
        <v>568</v>
      </c>
      <c r="B947" s="312">
        <v>44852</v>
      </c>
      <c r="C947" s="214" t="s">
        <v>569</v>
      </c>
      <c r="D947" s="214" t="s">
        <v>752</v>
      </c>
      <c r="E947" s="314">
        <v>13021.45</v>
      </c>
    </row>
    <row r="948" spans="1:6" s="214" customFormat="1" x14ac:dyDescent="0.35">
      <c r="A948" s="311" t="s">
        <v>568</v>
      </c>
      <c r="B948" s="312">
        <v>44859</v>
      </c>
      <c r="C948" s="214" t="s">
        <v>569</v>
      </c>
      <c r="D948" s="214" t="s">
        <v>753</v>
      </c>
      <c r="E948" s="314">
        <v>13757.72</v>
      </c>
    </row>
    <row r="949" spans="1:6" s="214" customFormat="1" x14ac:dyDescent="0.35">
      <c r="A949" s="311" t="s">
        <v>568</v>
      </c>
      <c r="B949" s="312">
        <v>44866</v>
      </c>
      <c r="C949" s="214" t="s">
        <v>569</v>
      </c>
      <c r="D949" s="214" t="s">
        <v>754</v>
      </c>
      <c r="E949" s="314">
        <v>12843.44</v>
      </c>
    </row>
    <row r="950" spans="1:6" s="214" customFormat="1" x14ac:dyDescent="0.35">
      <c r="A950" s="311" t="s">
        <v>568</v>
      </c>
      <c r="B950" s="312">
        <v>44873</v>
      </c>
      <c r="C950" s="214" t="s">
        <v>569</v>
      </c>
      <c r="D950" s="214" t="s">
        <v>755</v>
      </c>
      <c r="E950" s="314">
        <v>13342.04</v>
      </c>
    </row>
    <row r="951" spans="1:6" s="214" customFormat="1" x14ac:dyDescent="0.35">
      <c r="A951" s="311" t="s">
        <v>568</v>
      </c>
      <c r="B951" s="312">
        <v>44880</v>
      </c>
      <c r="C951" s="214" t="s">
        <v>569</v>
      </c>
      <c r="D951" s="214" t="s">
        <v>756</v>
      </c>
      <c r="E951" s="314">
        <v>13483.26</v>
      </c>
    </row>
    <row r="952" spans="1:6" s="214" customFormat="1" x14ac:dyDescent="0.35">
      <c r="A952" s="311" t="s">
        <v>568</v>
      </c>
      <c r="B952" s="312">
        <v>44887</v>
      </c>
      <c r="C952" s="214" t="s">
        <v>569</v>
      </c>
      <c r="D952" s="214" t="s">
        <v>757</v>
      </c>
      <c r="E952" s="314">
        <v>13231.28</v>
      </c>
    </row>
    <row r="953" spans="1:6" s="214" customFormat="1" x14ac:dyDescent="0.35">
      <c r="A953" s="311" t="s">
        <v>568</v>
      </c>
      <c r="B953" s="312">
        <v>44894</v>
      </c>
      <c r="C953" s="214" t="s">
        <v>569</v>
      </c>
      <c r="D953" s="214" t="s">
        <v>758</v>
      </c>
      <c r="E953" s="314">
        <v>13371.61</v>
      </c>
    </row>
    <row r="954" spans="1:6" s="214" customFormat="1" x14ac:dyDescent="0.35">
      <c r="A954" s="311" t="s">
        <v>568</v>
      </c>
      <c r="B954" s="312">
        <v>44901</v>
      </c>
      <c r="C954" s="214" t="s">
        <v>569</v>
      </c>
      <c r="D954" s="214" t="s">
        <v>759</v>
      </c>
      <c r="E954" s="314">
        <v>13780.92</v>
      </c>
    </row>
    <row r="955" spans="1:6" s="214" customFormat="1" x14ac:dyDescent="0.35">
      <c r="A955" s="311" t="s">
        <v>568</v>
      </c>
      <c r="B955" s="312">
        <v>44908</v>
      </c>
      <c r="C955" s="214" t="s">
        <v>569</v>
      </c>
      <c r="D955" s="214" t="s">
        <v>760</v>
      </c>
      <c r="E955" s="314">
        <v>13188.36</v>
      </c>
    </row>
    <row r="956" spans="1:6" s="214" customFormat="1" x14ac:dyDescent="0.35">
      <c r="A956" s="311" t="s">
        <v>568</v>
      </c>
      <c r="B956" s="312">
        <v>44915</v>
      </c>
      <c r="C956" s="214" t="s">
        <v>569</v>
      </c>
      <c r="D956" s="214" t="s">
        <v>761</v>
      </c>
      <c r="E956" s="314">
        <v>13157.47</v>
      </c>
    </row>
    <row r="957" spans="1:6" s="214" customFormat="1" x14ac:dyDescent="0.35">
      <c r="A957" s="311" t="s">
        <v>568</v>
      </c>
      <c r="B957" s="312">
        <v>44922</v>
      </c>
      <c r="C957" s="214" t="s">
        <v>569</v>
      </c>
      <c r="D957" s="214" t="s">
        <v>762</v>
      </c>
      <c r="E957" s="314">
        <v>13941.18</v>
      </c>
    </row>
    <row r="958" spans="1:6" s="214" customFormat="1" x14ac:dyDescent="0.35">
      <c r="A958" s="311" t="s">
        <v>568</v>
      </c>
      <c r="B958" s="312">
        <v>44926</v>
      </c>
      <c r="C958" s="214" t="s">
        <v>569</v>
      </c>
      <c r="D958" s="214" t="s">
        <v>1114</v>
      </c>
      <c r="E958" s="314">
        <v>-24510.54</v>
      </c>
      <c r="F958" s="214" t="s">
        <v>1115</v>
      </c>
    </row>
    <row r="959" spans="1:6" s="214" customFormat="1" x14ac:dyDescent="0.35">
      <c r="A959" s="311" t="s">
        <v>568</v>
      </c>
      <c r="B959" s="312">
        <v>44926</v>
      </c>
      <c r="C959" s="214" t="s">
        <v>569</v>
      </c>
      <c r="D959" s="214" t="s">
        <v>765</v>
      </c>
      <c r="E959" s="314">
        <v>12985</v>
      </c>
      <c r="F959" s="214" t="s">
        <v>766</v>
      </c>
    </row>
    <row r="960" spans="1:6" s="214" customFormat="1" x14ac:dyDescent="0.35">
      <c r="A960" s="311" t="s">
        <v>568</v>
      </c>
      <c r="B960" s="312">
        <v>44927</v>
      </c>
      <c r="C960" s="214" t="s">
        <v>569</v>
      </c>
      <c r="D960" s="214" t="s">
        <v>767</v>
      </c>
      <c r="E960" s="310">
        <v>-12985</v>
      </c>
      <c r="F960" s="214" t="s">
        <v>768</v>
      </c>
    </row>
    <row r="961" spans="1:5" s="214" customFormat="1" x14ac:dyDescent="0.35">
      <c r="A961" s="311" t="s">
        <v>568</v>
      </c>
      <c r="B961" s="312">
        <v>44930</v>
      </c>
      <c r="C961" s="214" t="s">
        <v>569</v>
      </c>
      <c r="D961" s="214" t="s">
        <v>769</v>
      </c>
      <c r="E961" s="310">
        <v>12985</v>
      </c>
    </row>
    <row r="962" spans="1:5" s="214" customFormat="1" x14ac:dyDescent="0.35">
      <c r="A962" s="311" t="s">
        <v>568</v>
      </c>
      <c r="B962" s="312">
        <v>44936</v>
      </c>
      <c r="C962" s="214" t="s">
        <v>569</v>
      </c>
      <c r="D962" s="214" t="s">
        <v>770</v>
      </c>
      <c r="E962" s="310">
        <v>13150.31</v>
      </c>
    </row>
    <row r="963" spans="1:5" s="214" customFormat="1" x14ac:dyDescent="0.35">
      <c r="A963" s="311" t="s">
        <v>568</v>
      </c>
      <c r="B963" s="312">
        <v>44944</v>
      </c>
      <c r="C963" s="214" t="s">
        <v>569</v>
      </c>
      <c r="D963" s="214" t="s">
        <v>771</v>
      </c>
      <c r="E963" s="310">
        <v>13267.14</v>
      </c>
    </row>
    <row r="964" spans="1:5" s="214" customFormat="1" x14ac:dyDescent="0.35">
      <c r="A964" s="311" t="s">
        <v>568</v>
      </c>
      <c r="B964" s="312">
        <v>44950</v>
      </c>
      <c r="C964" s="214" t="s">
        <v>569</v>
      </c>
      <c r="D964" s="214" t="s">
        <v>772</v>
      </c>
      <c r="E964" s="310">
        <v>12991.15</v>
      </c>
    </row>
    <row r="965" spans="1:5" s="214" customFormat="1" x14ac:dyDescent="0.35">
      <c r="A965" s="311" t="s">
        <v>568</v>
      </c>
      <c r="B965" s="312">
        <v>44957</v>
      </c>
      <c r="C965" s="214" t="s">
        <v>569</v>
      </c>
      <c r="D965" s="214" t="s">
        <v>773</v>
      </c>
      <c r="E965" s="310">
        <v>13444.41</v>
      </c>
    </row>
    <row r="966" spans="1:5" s="214" customFormat="1" x14ac:dyDescent="0.35">
      <c r="A966" s="311" t="s">
        <v>568</v>
      </c>
      <c r="B966" s="312">
        <v>44964</v>
      </c>
      <c r="C966" s="214" t="s">
        <v>569</v>
      </c>
      <c r="D966" s="214" t="s">
        <v>774</v>
      </c>
      <c r="E966" s="310">
        <v>13100.09</v>
      </c>
    </row>
    <row r="967" spans="1:5" s="214" customFormat="1" x14ac:dyDescent="0.35">
      <c r="A967" s="311" t="s">
        <v>568</v>
      </c>
      <c r="B967" s="312">
        <v>44971</v>
      </c>
      <c r="C967" s="214" t="s">
        <v>569</v>
      </c>
      <c r="D967" s="214" t="s">
        <v>775</v>
      </c>
      <c r="E967" s="310">
        <v>13030.5</v>
      </c>
    </row>
    <row r="968" spans="1:5" s="214" customFormat="1" x14ac:dyDescent="0.35">
      <c r="A968" s="311" t="s">
        <v>568</v>
      </c>
      <c r="B968" s="312">
        <v>44979</v>
      </c>
      <c r="C968" s="214" t="s">
        <v>569</v>
      </c>
      <c r="D968" s="214" t="s">
        <v>776</v>
      </c>
      <c r="E968" s="310">
        <v>13336.52</v>
      </c>
    </row>
    <row r="969" spans="1:5" s="214" customFormat="1" x14ac:dyDescent="0.35">
      <c r="A969" s="311" t="s">
        <v>568</v>
      </c>
      <c r="B969" s="312">
        <v>44985</v>
      </c>
      <c r="C969" s="214" t="s">
        <v>569</v>
      </c>
      <c r="D969" s="214" t="s">
        <v>777</v>
      </c>
      <c r="E969" s="310">
        <v>13090.09</v>
      </c>
    </row>
    <row r="970" spans="1:5" s="214" customFormat="1" x14ac:dyDescent="0.35">
      <c r="A970" s="311" t="s">
        <v>568</v>
      </c>
      <c r="B970" s="312">
        <v>44992</v>
      </c>
      <c r="C970" s="214" t="s">
        <v>569</v>
      </c>
      <c r="D970" s="214" t="s">
        <v>778</v>
      </c>
      <c r="E970" s="310">
        <v>13073.63</v>
      </c>
    </row>
    <row r="971" spans="1:5" s="214" customFormat="1" x14ac:dyDescent="0.35">
      <c r="A971" s="311" t="s">
        <v>568</v>
      </c>
      <c r="B971" s="312">
        <v>44999</v>
      </c>
      <c r="C971" s="214" t="s">
        <v>569</v>
      </c>
      <c r="D971" s="214" t="s">
        <v>779</v>
      </c>
      <c r="E971" s="310">
        <v>12684.5</v>
      </c>
    </row>
    <row r="972" spans="1:5" s="214" customFormat="1" x14ac:dyDescent="0.35">
      <c r="A972" s="311" t="s">
        <v>568</v>
      </c>
      <c r="B972" s="312">
        <v>45006</v>
      </c>
      <c r="C972" s="214" t="s">
        <v>569</v>
      </c>
      <c r="D972" s="214" t="s">
        <v>780</v>
      </c>
      <c r="E972" s="310">
        <v>13601.15</v>
      </c>
    </row>
    <row r="973" spans="1:5" s="214" customFormat="1" x14ac:dyDescent="0.35">
      <c r="A973" s="311" t="s">
        <v>568</v>
      </c>
      <c r="B973" s="312">
        <v>45013</v>
      </c>
      <c r="C973" s="214" t="s">
        <v>569</v>
      </c>
      <c r="D973" s="214" t="s">
        <v>781</v>
      </c>
      <c r="E973" s="310">
        <v>13133.21</v>
      </c>
    </row>
    <row r="974" spans="1:5" s="214" customFormat="1" x14ac:dyDescent="0.35">
      <c r="A974" s="311" t="s">
        <v>568</v>
      </c>
      <c r="B974" s="312">
        <v>45020</v>
      </c>
      <c r="C974" s="214" t="s">
        <v>569</v>
      </c>
      <c r="D974" s="214" t="s">
        <v>782</v>
      </c>
      <c r="E974" s="310">
        <v>13107.14</v>
      </c>
    </row>
    <row r="975" spans="1:5" s="214" customFormat="1" x14ac:dyDescent="0.35">
      <c r="A975" s="311" t="s">
        <v>568</v>
      </c>
      <c r="B975" s="312">
        <v>45022</v>
      </c>
      <c r="C975" s="214" t="s">
        <v>569</v>
      </c>
      <c r="D975" s="214" t="s">
        <v>783</v>
      </c>
      <c r="E975" s="310">
        <v>4473.25</v>
      </c>
    </row>
    <row r="976" spans="1:5" s="214" customFormat="1" x14ac:dyDescent="0.35">
      <c r="A976" s="311" t="s">
        <v>568</v>
      </c>
      <c r="B976" s="312">
        <v>45027</v>
      </c>
      <c r="C976" s="214" t="s">
        <v>569</v>
      </c>
      <c r="D976" s="214" t="s">
        <v>784</v>
      </c>
      <c r="E976" s="310">
        <v>13155.64</v>
      </c>
    </row>
    <row r="977" spans="1:6" s="214" customFormat="1" x14ac:dyDescent="0.35">
      <c r="A977" s="311" t="s">
        <v>568</v>
      </c>
      <c r="B977" s="312">
        <v>45034</v>
      </c>
      <c r="C977" s="214" t="s">
        <v>569</v>
      </c>
      <c r="D977" s="214" t="s">
        <v>785</v>
      </c>
      <c r="E977" s="310">
        <v>12129.75</v>
      </c>
    </row>
    <row r="978" spans="1:6" s="214" customFormat="1" x14ac:dyDescent="0.35">
      <c r="A978" s="311" t="s">
        <v>568</v>
      </c>
      <c r="B978" s="312">
        <v>45042</v>
      </c>
      <c r="C978" s="214" t="s">
        <v>569</v>
      </c>
      <c r="D978" s="214" t="s">
        <v>794</v>
      </c>
      <c r="E978" s="310">
        <v>12472.09</v>
      </c>
    </row>
    <row r="979" spans="1:6" s="214" customFormat="1" x14ac:dyDescent="0.35">
      <c r="A979" s="311" t="s">
        <v>568</v>
      </c>
      <c r="B979" s="312">
        <v>45048</v>
      </c>
      <c r="C979" s="214" t="s">
        <v>569</v>
      </c>
      <c r="D979" s="214" t="s">
        <v>795</v>
      </c>
      <c r="E979" s="310">
        <v>12977.31</v>
      </c>
    </row>
    <row r="980" spans="1:6" s="214" customFormat="1" x14ac:dyDescent="0.35">
      <c r="A980" s="311" t="s">
        <v>568</v>
      </c>
      <c r="B980" s="312">
        <v>45055</v>
      </c>
      <c r="C980" s="214" t="s">
        <v>569</v>
      </c>
      <c r="D980" s="214" t="s">
        <v>796</v>
      </c>
      <c r="E980" s="310">
        <v>13084.75</v>
      </c>
    </row>
    <row r="981" spans="1:6" s="214" customFormat="1" x14ac:dyDescent="0.35">
      <c r="A981" s="311" t="s">
        <v>568</v>
      </c>
      <c r="B981" s="312">
        <v>45062</v>
      </c>
      <c r="C981" s="214" t="s">
        <v>569</v>
      </c>
      <c r="D981" s="214" t="s">
        <v>797</v>
      </c>
      <c r="E981" s="310">
        <v>14678.66</v>
      </c>
    </row>
    <row r="982" spans="1:6" s="214" customFormat="1" x14ac:dyDescent="0.35">
      <c r="A982" s="311" t="s">
        <v>568</v>
      </c>
      <c r="B982" s="312">
        <v>45069</v>
      </c>
      <c r="C982" s="214" t="s">
        <v>569</v>
      </c>
      <c r="D982" s="214" t="s">
        <v>798</v>
      </c>
      <c r="E982" s="310">
        <v>13121.66</v>
      </c>
    </row>
    <row r="983" spans="1:6" s="214" customFormat="1" x14ac:dyDescent="0.35">
      <c r="A983" s="311" t="s">
        <v>568</v>
      </c>
      <c r="B983" s="312">
        <v>45077</v>
      </c>
      <c r="C983" s="214" t="s">
        <v>569</v>
      </c>
      <c r="D983" s="214" t="s">
        <v>799</v>
      </c>
      <c r="E983" s="310">
        <v>13890.95</v>
      </c>
    </row>
    <row r="984" spans="1:6" s="214" customFormat="1" x14ac:dyDescent="0.35">
      <c r="A984" s="311" t="s">
        <v>568</v>
      </c>
      <c r="B984" s="312">
        <v>45083</v>
      </c>
      <c r="C984" s="214" t="s">
        <v>569</v>
      </c>
      <c r="D984" s="214" t="s">
        <v>800</v>
      </c>
      <c r="E984" s="310">
        <v>14627.3</v>
      </c>
    </row>
    <row r="985" spans="1:6" s="214" customFormat="1" x14ac:dyDescent="0.35">
      <c r="A985" s="311" t="s">
        <v>568</v>
      </c>
      <c r="B985" s="312">
        <v>45090</v>
      </c>
      <c r="C985" s="214" t="s">
        <v>569</v>
      </c>
      <c r="D985" s="214" t="s">
        <v>801</v>
      </c>
      <c r="E985" s="310">
        <v>13655.66</v>
      </c>
    </row>
    <row r="986" spans="1:6" s="214" customFormat="1" x14ac:dyDescent="0.35">
      <c r="A986" s="311" t="s">
        <v>568</v>
      </c>
      <c r="B986" s="312">
        <v>45098</v>
      </c>
      <c r="C986" s="214" t="s">
        <v>569</v>
      </c>
      <c r="D986" s="214" t="s">
        <v>802</v>
      </c>
      <c r="E986" s="310">
        <v>13999.85</v>
      </c>
    </row>
    <row r="987" spans="1:6" s="214" customFormat="1" x14ac:dyDescent="0.35">
      <c r="A987" s="311" t="s">
        <v>568</v>
      </c>
      <c r="B987" s="312">
        <v>45104</v>
      </c>
      <c r="C987" s="214" t="s">
        <v>569</v>
      </c>
      <c r="D987" s="214" t="s">
        <v>803</v>
      </c>
      <c r="E987" s="310">
        <v>13742.7</v>
      </c>
    </row>
    <row r="988" spans="1:6" s="214" customFormat="1" x14ac:dyDescent="0.35">
      <c r="A988" s="311" t="s">
        <v>570</v>
      </c>
      <c r="B988" s="312">
        <v>44773</v>
      </c>
      <c r="C988" s="214" t="s">
        <v>571</v>
      </c>
      <c r="D988" s="214" t="s">
        <v>1116</v>
      </c>
      <c r="E988" s="314">
        <v>2196.36</v>
      </c>
      <c r="F988" s="214" t="s">
        <v>1117</v>
      </c>
    </row>
    <row r="989" spans="1:6" s="214" customFormat="1" x14ac:dyDescent="0.35">
      <c r="A989" s="311" t="s">
        <v>570</v>
      </c>
      <c r="B989" s="312">
        <v>44804</v>
      </c>
      <c r="C989" s="214" t="s">
        <v>571</v>
      </c>
      <c r="D989" s="214" t="s">
        <v>1118</v>
      </c>
      <c r="E989" s="314">
        <v>2717.99</v>
      </c>
      <c r="F989" s="214" t="s">
        <v>1119</v>
      </c>
    </row>
    <row r="990" spans="1:6" s="214" customFormat="1" x14ac:dyDescent="0.35">
      <c r="A990" s="311" t="s">
        <v>570</v>
      </c>
      <c r="B990" s="312">
        <v>44834</v>
      </c>
      <c r="C990" s="214" t="s">
        <v>571</v>
      </c>
      <c r="D990" s="214" t="s">
        <v>1120</v>
      </c>
      <c r="E990" s="314">
        <v>2268.94</v>
      </c>
      <c r="F990" s="214" t="s">
        <v>1121</v>
      </c>
    </row>
    <row r="991" spans="1:6" s="214" customFormat="1" x14ac:dyDescent="0.35">
      <c r="A991" s="311" t="s">
        <v>570</v>
      </c>
      <c r="B991" s="312">
        <v>44865</v>
      </c>
      <c r="C991" s="214" t="s">
        <v>571</v>
      </c>
      <c r="D991" s="214" t="s">
        <v>1122</v>
      </c>
      <c r="E991" s="314">
        <v>2109.27</v>
      </c>
      <c r="F991" s="214" t="s">
        <v>1123</v>
      </c>
    </row>
    <row r="992" spans="1:6" s="214" customFormat="1" x14ac:dyDescent="0.35">
      <c r="A992" s="311" t="s">
        <v>570</v>
      </c>
      <c r="B992" s="312">
        <v>44895</v>
      </c>
      <c r="C992" s="214" t="s">
        <v>571</v>
      </c>
      <c r="D992" s="214" t="s">
        <v>1124</v>
      </c>
      <c r="E992" s="314">
        <v>2636.58</v>
      </c>
      <c r="F992" s="214" t="s">
        <v>1125</v>
      </c>
    </row>
    <row r="993" spans="1:6" s="214" customFormat="1" x14ac:dyDescent="0.35">
      <c r="A993" s="311" t="s">
        <v>570</v>
      </c>
      <c r="B993" s="312">
        <v>44926</v>
      </c>
      <c r="C993" s="214" t="s">
        <v>571</v>
      </c>
      <c r="D993" s="214" t="s">
        <v>1126</v>
      </c>
      <c r="E993" s="314">
        <v>565.33000000000004</v>
      </c>
      <c r="F993" s="214" t="s">
        <v>1127</v>
      </c>
    </row>
    <row r="994" spans="1:6" s="214" customFormat="1" x14ac:dyDescent="0.35">
      <c r="A994" s="311" t="s">
        <v>570</v>
      </c>
      <c r="B994" s="312">
        <v>44926</v>
      </c>
      <c r="C994" s="214" t="s">
        <v>571</v>
      </c>
      <c r="D994" s="214" t="s">
        <v>1128</v>
      </c>
      <c r="E994" s="314">
        <v>2359.3200000000002</v>
      </c>
      <c r="F994" s="214" t="s">
        <v>1129</v>
      </c>
    </row>
    <row r="995" spans="1:6" s="214" customFormat="1" x14ac:dyDescent="0.35">
      <c r="A995" s="311" t="s">
        <v>570</v>
      </c>
      <c r="B995" s="312">
        <v>44927</v>
      </c>
      <c r="C995" s="214" t="s">
        <v>571</v>
      </c>
      <c r="D995" s="214" t="s">
        <v>767</v>
      </c>
      <c r="E995" s="310">
        <v>-565.33000000000004</v>
      </c>
      <c r="F995" s="214" t="s">
        <v>768</v>
      </c>
    </row>
    <row r="996" spans="1:6" s="214" customFormat="1" x14ac:dyDescent="0.35">
      <c r="A996" s="311" t="s">
        <v>570</v>
      </c>
      <c r="B996" s="312">
        <v>44957</v>
      </c>
      <c r="C996" s="214" t="s">
        <v>571</v>
      </c>
      <c r="D996" s="214" t="s">
        <v>1130</v>
      </c>
      <c r="E996" s="310">
        <v>2880.74</v>
      </c>
      <c r="F996" s="214" t="s">
        <v>1131</v>
      </c>
    </row>
    <row r="997" spans="1:6" s="214" customFormat="1" x14ac:dyDescent="0.35">
      <c r="A997" s="311" t="s">
        <v>570</v>
      </c>
      <c r="B997" s="312">
        <v>44985</v>
      </c>
      <c r="C997" s="214" t="s">
        <v>571</v>
      </c>
      <c r="D997" s="214" t="s">
        <v>1132</v>
      </c>
      <c r="E997" s="310">
        <v>2465.84</v>
      </c>
      <c r="F997" s="214" t="s">
        <v>1133</v>
      </c>
    </row>
    <row r="998" spans="1:6" s="214" customFormat="1" x14ac:dyDescent="0.35">
      <c r="A998" s="311" t="s">
        <v>570</v>
      </c>
      <c r="B998" s="312">
        <v>45016</v>
      </c>
      <c r="C998" s="214" t="s">
        <v>571</v>
      </c>
      <c r="D998" s="214" t="s">
        <v>1134</v>
      </c>
      <c r="E998" s="310">
        <v>2624.64</v>
      </c>
      <c r="F998" s="214" t="s">
        <v>1135</v>
      </c>
    </row>
    <row r="999" spans="1:6" s="214" customFormat="1" x14ac:dyDescent="0.35">
      <c r="A999" s="311" t="s">
        <v>570</v>
      </c>
      <c r="B999" s="312">
        <v>45046</v>
      </c>
      <c r="C999" s="214" t="s">
        <v>571</v>
      </c>
      <c r="D999" s="214" t="s">
        <v>1136</v>
      </c>
      <c r="E999" s="310">
        <v>2766.91</v>
      </c>
      <c r="F999" s="214" t="s">
        <v>1137</v>
      </c>
    </row>
    <row r="1000" spans="1:6" s="214" customFormat="1" x14ac:dyDescent="0.35">
      <c r="A1000" s="311" t="s">
        <v>570</v>
      </c>
      <c r="B1000" s="312">
        <v>45077</v>
      </c>
      <c r="C1000" s="214" t="s">
        <v>571</v>
      </c>
      <c r="D1000" s="214" t="s">
        <v>1138</v>
      </c>
      <c r="E1000" s="310">
        <v>3167.44</v>
      </c>
      <c r="F1000" s="214" t="s">
        <v>1139</v>
      </c>
    </row>
    <row r="1001" spans="1:6" s="214" customFormat="1" x14ac:dyDescent="0.35">
      <c r="A1001" s="311" t="s">
        <v>570</v>
      </c>
      <c r="B1001" s="312">
        <v>45107</v>
      </c>
      <c r="C1001" s="214" t="s">
        <v>571</v>
      </c>
      <c r="D1001" s="214" t="s">
        <v>1140</v>
      </c>
      <c r="E1001" s="310">
        <v>2589.41</v>
      </c>
      <c r="F1001" s="214" t="s">
        <v>1141</v>
      </c>
    </row>
    <row r="1002" spans="1:6" s="214" customFormat="1" x14ac:dyDescent="0.35">
      <c r="A1002" s="311" t="s">
        <v>573</v>
      </c>
      <c r="B1002" s="312">
        <v>44743</v>
      </c>
      <c r="C1002" s="214" t="s">
        <v>574</v>
      </c>
      <c r="D1002" s="214" t="s">
        <v>1142</v>
      </c>
      <c r="E1002" s="314">
        <v>360</v>
      </c>
      <c r="F1002" s="214" t="s">
        <v>1143</v>
      </c>
    </row>
    <row r="1003" spans="1:6" s="214" customFormat="1" x14ac:dyDescent="0.35">
      <c r="A1003" s="311" t="s">
        <v>573</v>
      </c>
      <c r="B1003" s="312">
        <v>44774</v>
      </c>
      <c r="C1003" s="214" t="s">
        <v>574</v>
      </c>
      <c r="D1003" s="214" t="s">
        <v>1144</v>
      </c>
      <c r="E1003" s="314">
        <v>360</v>
      </c>
      <c r="F1003" s="214" t="s">
        <v>1145</v>
      </c>
    </row>
    <row r="1004" spans="1:6" s="214" customFormat="1" x14ac:dyDescent="0.35">
      <c r="A1004" s="311" t="s">
        <v>573</v>
      </c>
      <c r="B1004" s="312">
        <v>44805</v>
      </c>
      <c r="C1004" s="214" t="s">
        <v>574</v>
      </c>
      <c r="D1004" s="214" t="s">
        <v>1146</v>
      </c>
      <c r="E1004" s="314">
        <v>600</v>
      </c>
      <c r="F1004" s="214" t="s">
        <v>1147</v>
      </c>
    </row>
    <row r="1005" spans="1:6" s="214" customFormat="1" x14ac:dyDescent="0.35">
      <c r="A1005" s="311" t="s">
        <v>573</v>
      </c>
      <c r="B1005" s="312">
        <v>44837</v>
      </c>
      <c r="C1005" s="214" t="s">
        <v>574</v>
      </c>
      <c r="D1005" s="214" t="s">
        <v>1148</v>
      </c>
      <c r="E1005" s="314">
        <v>600</v>
      </c>
      <c r="F1005" s="214" t="s">
        <v>1149</v>
      </c>
    </row>
    <row r="1006" spans="1:6" s="214" customFormat="1" x14ac:dyDescent="0.35">
      <c r="A1006" s="311" t="s">
        <v>573</v>
      </c>
      <c r="B1006" s="312">
        <v>44867</v>
      </c>
      <c r="C1006" s="214" t="s">
        <v>574</v>
      </c>
      <c r="D1006" s="214" t="s">
        <v>1150</v>
      </c>
      <c r="E1006" s="314">
        <v>600</v>
      </c>
      <c r="F1006" s="214" t="s">
        <v>1151</v>
      </c>
    </row>
    <row r="1007" spans="1:6" s="214" customFormat="1" x14ac:dyDescent="0.35">
      <c r="A1007" s="311" t="s">
        <v>573</v>
      </c>
      <c r="B1007" s="312">
        <v>44896</v>
      </c>
      <c r="C1007" s="214" t="s">
        <v>574</v>
      </c>
      <c r="D1007" s="214" t="s">
        <v>1152</v>
      </c>
      <c r="E1007" s="314">
        <v>600</v>
      </c>
      <c r="F1007" s="214" t="s">
        <v>1153</v>
      </c>
    </row>
    <row r="1008" spans="1:6" s="214" customFormat="1" x14ac:dyDescent="0.35">
      <c r="A1008" s="311" t="s">
        <v>573</v>
      </c>
      <c r="B1008" s="312">
        <v>44930</v>
      </c>
      <c r="C1008" s="214" t="s">
        <v>574</v>
      </c>
      <c r="D1008" s="214" t="s">
        <v>1154</v>
      </c>
      <c r="E1008" s="310">
        <v>600</v>
      </c>
      <c r="F1008" s="214" t="s">
        <v>1155</v>
      </c>
    </row>
    <row r="1009" spans="1:6" s="214" customFormat="1" x14ac:dyDescent="0.35">
      <c r="A1009" s="311" t="s">
        <v>573</v>
      </c>
      <c r="B1009" s="312">
        <v>44958</v>
      </c>
      <c r="C1009" s="214" t="s">
        <v>574</v>
      </c>
      <c r="D1009" s="214" t="s">
        <v>1156</v>
      </c>
      <c r="E1009" s="310">
        <v>600</v>
      </c>
      <c r="F1009" s="214" t="s">
        <v>1157</v>
      </c>
    </row>
    <row r="1010" spans="1:6" s="214" customFormat="1" x14ac:dyDescent="0.35">
      <c r="A1010" s="311" t="s">
        <v>573</v>
      </c>
      <c r="B1010" s="312">
        <v>44986</v>
      </c>
      <c r="C1010" s="214" t="s">
        <v>574</v>
      </c>
      <c r="D1010" s="214" t="s">
        <v>1158</v>
      </c>
      <c r="E1010" s="310">
        <v>600</v>
      </c>
      <c r="F1010" s="214" t="s">
        <v>1159</v>
      </c>
    </row>
    <row r="1011" spans="1:6" s="214" customFormat="1" x14ac:dyDescent="0.35">
      <c r="A1011" s="311" t="s">
        <v>573</v>
      </c>
      <c r="B1011" s="312">
        <v>45017</v>
      </c>
      <c r="C1011" s="214" t="s">
        <v>574</v>
      </c>
      <c r="D1011" s="214" t="s">
        <v>1160</v>
      </c>
      <c r="E1011" s="310">
        <v>600</v>
      </c>
      <c r="F1011" s="214" t="s">
        <v>1161</v>
      </c>
    </row>
    <row r="1012" spans="1:6" s="214" customFormat="1" x14ac:dyDescent="0.35">
      <c r="A1012" s="311" t="s">
        <v>573</v>
      </c>
      <c r="B1012" s="312">
        <v>45047</v>
      </c>
      <c r="C1012" s="214" t="s">
        <v>574</v>
      </c>
      <c r="D1012" s="214" t="s">
        <v>1162</v>
      </c>
      <c r="E1012" s="310">
        <v>600</v>
      </c>
      <c r="F1012" s="214" t="s">
        <v>1163</v>
      </c>
    </row>
    <row r="1013" spans="1:6" s="214" customFormat="1" x14ac:dyDescent="0.35">
      <c r="A1013" s="311" t="s">
        <v>573</v>
      </c>
      <c r="B1013" s="312">
        <v>45078</v>
      </c>
      <c r="C1013" s="214" t="s">
        <v>574</v>
      </c>
      <c r="D1013" s="214" t="s">
        <v>1164</v>
      </c>
      <c r="E1013" s="310">
        <v>600</v>
      </c>
      <c r="F1013" s="214" t="s">
        <v>1165</v>
      </c>
    </row>
    <row r="1014" spans="1:6" s="214" customFormat="1" x14ac:dyDescent="0.35">
      <c r="A1014" s="311" t="s">
        <v>578</v>
      </c>
      <c r="B1014" s="312">
        <v>44751</v>
      </c>
      <c r="C1014" s="214" t="s">
        <v>264</v>
      </c>
      <c r="D1014" s="214" t="s">
        <v>1166</v>
      </c>
      <c r="E1014" s="314">
        <v>-3955.8</v>
      </c>
      <c r="F1014" s="214" t="s">
        <v>1167</v>
      </c>
    </row>
    <row r="1015" spans="1:6" s="214" customFormat="1" x14ac:dyDescent="0.35">
      <c r="A1015" s="311" t="s">
        <v>578</v>
      </c>
      <c r="B1015" s="312">
        <v>44761</v>
      </c>
      <c r="C1015" s="214" t="s">
        <v>264</v>
      </c>
      <c r="D1015" s="214" t="s">
        <v>1168</v>
      </c>
      <c r="E1015" s="314">
        <v>-29500</v>
      </c>
      <c r="F1015" s="214" t="s">
        <v>1169</v>
      </c>
    </row>
    <row r="1016" spans="1:6" s="214" customFormat="1" x14ac:dyDescent="0.35">
      <c r="A1016" s="311" t="s">
        <v>578</v>
      </c>
      <c r="B1016" s="312">
        <v>44761</v>
      </c>
      <c r="C1016" s="214" t="s">
        <v>264</v>
      </c>
      <c r="D1016" s="214" t="s">
        <v>1170</v>
      </c>
      <c r="E1016" s="314">
        <v>29500</v>
      </c>
      <c r="F1016" s="214" t="s">
        <v>1171</v>
      </c>
    </row>
    <row r="1017" spans="1:6" s="214" customFormat="1" x14ac:dyDescent="0.35">
      <c r="A1017" s="311" t="s">
        <v>578</v>
      </c>
      <c r="B1017" s="312">
        <v>44773</v>
      </c>
      <c r="C1017" s="214" t="s">
        <v>264</v>
      </c>
      <c r="D1017" s="214" t="s">
        <v>1172</v>
      </c>
      <c r="E1017" s="314">
        <v>18489.62</v>
      </c>
      <c r="F1017" s="214" t="s">
        <v>1173</v>
      </c>
    </row>
    <row r="1018" spans="1:6" s="214" customFormat="1" x14ac:dyDescent="0.35">
      <c r="A1018" s="311" t="s">
        <v>578</v>
      </c>
      <c r="B1018" s="312">
        <v>44804</v>
      </c>
      <c r="C1018" s="214" t="s">
        <v>264</v>
      </c>
      <c r="D1018" s="214" t="s">
        <v>1174</v>
      </c>
      <c r="E1018" s="314">
        <v>17979.900000000001</v>
      </c>
      <c r="F1018" s="214" t="s">
        <v>1175</v>
      </c>
    </row>
    <row r="1019" spans="1:6" s="214" customFormat="1" x14ac:dyDescent="0.35">
      <c r="A1019" s="311" t="s">
        <v>578</v>
      </c>
      <c r="B1019" s="312">
        <v>44834</v>
      </c>
      <c r="C1019" s="214" t="s">
        <v>264</v>
      </c>
      <c r="D1019" s="214" t="s">
        <v>1176</v>
      </c>
      <c r="E1019" s="314">
        <v>20039.310000000001</v>
      </c>
      <c r="F1019" s="214" t="s">
        <v>1177</v>
      </c>
    </row>
    <row r="1020" spans="1:6" s="214" customFormat="1" x14ac:dyDescent="0.35">
      <c r="A1020" s="311" t="s">
        <v>578</v>
      </c>
      <c r="B1020" s="312">
        <v>44865</v>
      </c>
      <c r="C1020" s="214" t="s">
        <v>264</v>
      </c>
      <c r="D1020" s="214" t="s">
        <v>1178</v>
      </c>
      <c r="E1020" s="314">
        <v>21020.98</v>
      </c>
      <c r="F1020" s="214" t="s">
        <v>1179</v>
      </c>
    </row>
    <row r="1021" spans="1:6" s="214" customFormat="1" x14ac:dyDescent="0.35">
      <c r="A1021" s="311" t="s">
        <v>578</v>
      </c>
      <c r="B1021" s="312">
        <v>44895</v>
      </c>
      <c r="C1021" s="214" t="s">
        <v>264</v>
      </c>
      <c r="D1021" s="214" t="s">
        <v>1180</v>
      </c>
      <c r="E1021" s="314">
        <v>20078.12</v>
      </c>
      <c r="F1021" s="214" t="s">
        <v>1181</v>
      </c>
    </row>
    <row r="1022" spans="1:6" s="214" customFormat="1" x14ac:dyDescent="0.35">
      <c r="A1022" s="311" t="s">
        <v>578</v>
      </c>
      <c r="B1022" s="312">
        <v>44926</v>
      </c>
      <c r="C1022" s="214" t="s">
        <v>264</v>
      </c>
      <c r="D1022" s="214" t="s">
        <v>1182</v>
      </c>
      <c r="E1022" s="314">
        <v>20662.169999999998</v>
      </c>
      <c r="F1022" s="214" t="s">
        <v>1183</v>
      </c>
    </row>
    <row r="1023" spans="1:6" s="214" customFormat="1" x14ac:dyDescent="0.35">
      <c r="A1023" s="311" t="s">
        <v>578</v>
      </c>
      <c r="B1023" s="312">
        <v>44957</v>
      </c>
      <c r="C1023" s="214" t="s">
        <v>264</v>
      </c>
      <c r="D1023" s="214" t="s">
        <v>1184</v>
      </c>
      <c r="E1023" s="310">
        <v>19971.419999999998</v>
      </c>
      <c r="F1023" s="214" t="s">
        <v>1185</v>
      </c>
    </row>
    <row r="1024" spans="1:6" s="214" customFormat="1" x14ac:dyDescent="0.35">
      <c r="A1024" s="311" t="s">
        <v>578</v>
      </c>
      <c r="B1024" s="312">
        <v>44985</v>
      </c>
      <c r="C1024" s="214" t="s">
        <v>264</v>
      </c>
      <c r="D1024" s="214" t="s">
        <v>1186</v>
      </c>
      <c r="E1024" s="310">
        <v>20470.43</v>
      </c>
      <c r="F1024" s="214" t="s">
        <v>1187</v>
      </c>
    </row>
    <row r="1025" spans="1:6" s="214" customFormat="1" x14ac:dyDescent="0.35">
      <c r="A1025" s="311" t="s">
        <v>578</v>
      </c>
      <c r="B1025" s="312">
        <v>45016</v>
      </c>
      <c r="C1025" s="214" t="s">
        <v>264</v>
      </c>
      <c r="D1025" s="214" t="s">
        <v>1188</v>
      </c>
      <c r="E1025" s="310">
        <v>19231.91</v>
      </c>
      <c r="F1025" s="214" t="s">
        <v>1189</v>
      </c>
    </row>
    <row r="1026" spans="1:6" s="214" customFormat="1" x14ac:dyDescent="0.35">
      <c r="A1026" s="311" t="s">
        <v>578</v>
      </c>
      <c r="B1026" s="312">
        <v>45046</v>
      </c>
      <c r="C1026" s="214" t="s">
        <v>264</v>
      </c>
      <c r="D1026" s="214" t="s">
        <v>1190</v>
      </c>
      <c r="E1026" s="310">
        <v>21067.54</v>
      </c>
      <c r="F1026" s="214" t="s">
        <v>1191</v>
      </c>
    </row>
    <row r="1027" spans="1:6" s="214" customFormat="1" x14ac:dyDescent="0.35">
      <c r="A1027" s="311" t="s">
        <v>578</v>
      </c>
      <c r="B1027" s="312">
        <v>45077</v>
      </c>
      <c r="C1027" s="214" t="s">
        <v>264</v>
      </c>
      <c r="D1027" s="214" t="s">
        <v>1192</v>
      </c>
      <c r="E1027" s="310">
        <v>19679.02</v>
      </c>
      <c r="F1027" s="214" t="s">
        <v>1193</v>
      </c>
    </row>
    <row r="1028" spans="1:6" s="214" customFormat="1" x14ac:dyDescent="0.35">
      <c r="A1028" s="311" t="s">
        <v>578</v>
      </c>
      <c r="B1028" s="312">
        <v>45107</v>
      </c>
      <c r="C1028" s="214" t="s">
        <v>264</v>
      </c>
      <c r="D1028" s="214" t="s">
        <v>1194</v>
      </c>
      <c r="E1028" s="310">
        <v>21819.95</v>
      </c>
      <c r="F1028" s="214" t="s">
        <v>1195</v>
      </c>
    </row>
    <row r="1029" spans="1:6" s="214" customFormat="1" x14ac:dyDescent="0.35">
      <c r="A1029" s="311" t="s">
        <v>579</v>
      </c>
      <c r="B1029" s="312">
        <v>44762</v>
      </c>
      <c r="C1029" s="214" t="s">
        <v>580</v>
      </c>
      <c r="D1029" s="214" t="s">
        <v>1196</v>
      </c>
      <c r="E1029" s="314">
        <v>48.51</v>
      </c>
      <c r="F1029" s="214" t="s">
        <v>1197</v>
      </c>
    </row>
    <row r="1030" spans="1:6" s="214" customFormat="1" x14ac:dyDescent="0.35">
      <c r="A1030" s="311" t="s">
        <v>579</v>
      </c>
      <c r="B1030" s="312">
        <v>44762</v>
      </c>
      <c r="C1030" s="214" t="s">
        <v>580</v>
      </c>
      <c r="D1030" s="214" t="s">
        <v>1198</v>
      </c>
      <c r="E1030" s="314">
        <v>526.01</v>
      </c>
      <c r="F1030" s="214" t="s">
        <v>1199</v>
      </c>
    </row>
    <row r="1031" spans="1:6" s="214" customFormat="1" x14ac:dyDescent="0.35">
      <c r="A1031" s="311" t="s">
        <v>579</v>
      </c>
      <c r="B1031" s="312">
        <v>44763</v>
      </c>
      <c r="C1031" s="214" t="s">
        <v>580</v>
      </c>
      <c r="D1031" s="214" t="s">
        <v>1200</v>
      </c>
      <c r="E1031" s="314">
        <v>88.33</v>
      </c>
      <c r="F1031" s="214" t="s">
        <v>1201</v>
      </c>
    </row>
    <row r="1032" spans="1:6" s="214" customFormat="1" x14ac:dyDescent="0.35">
      <c r="A1032" s="311" t="s">
        <v>579</v>
      </c>
      <c r="B1032" s="312">
        <v>44791</v>
      </c>
      <c r="C1032" s="214" t="s">
        <v>580</v>
      </c>
      <c r="D1032" s="214" t="s">
        <v>1196</v>
      </c>
      <c r="E1032" s="314">
        <v>44.09</v>
      </c>
      <c r="F1032" s="214" t="s">
        <v>1202</v>
      </c>
    </row>
    <row r="1033" spans="1:6" s="214" customFormat="1" x14ac:dyDescent="0.35">
      <c r="A1033" s="311" t="s">
        <v>579</v>
      </c>
      <c r="B1033" s="312">
        <v>44792</v>
      </c>
      <c r="C1033" s="214" t="s">
        <v>580</v>
      </c>
      <c r="D1033" s="214" t="s">
        <v>1200</v>
      </c>
      <c r="E1033" s="314">
        <v>80.33</v>
      </c>
      <c r="F1033" s="214" t="s">
        <v>1203</v>
      </c>
    </row>
    <row r="1034" spans="1:6" s="214" customFormat="1" x14ac:dyDescent="0.35">
      <c r="A1034" s="311" t="s">
        <v>579</v>
      </c>
      <c r="B1034" s="312">
        <v>44793</v>
      </c>
      <c r="C1034" s="214" t="s">
        <v>580</v>
      </c>
      <c r="D1034" s="214" t="s">
        <v>1198</v>
      </c>
      <c r="E1034" s="314">
        <v>528.32000000000005</v>
      </c>
      <c r="F1034" s="214" t="s">
        <v>1204</v>
      </c>
    </row>
    <row r="1035" spans="1:6" s="214" customFormat="1" x14ac:dyDescent="0.35">
      <c r="A1035" s="311" t="s">
        <v>579</v>
      </c>
      <c r="B1035" s="312">
        <v>44824</v>
      </c>
      <c r="C1035" s="214" t="s">
        <v>580</v>
      </c>
      <c r="D1035" s="214" t="s">
        <v>1205</v>
      </c>
      <c r="E1035" s="314">
        <v>46.07</v>
      </c>
      <c r="F1035" s="214" t="s">
        <v>1206</v>
      </c>
    </row>
    <row r="1036" spans="1:6" s="214" customFormat="1" x14ac:dyDescent="0.35">
      <c r="A1036" s="311" t="s">
        <v>579</v>
      </c>
      <c r="B1036" s="312">
        <v>44824</v>
      </c>
      <c r="C1036" s="214" t="s">
        <v>580</v>
      </c>
      <c r="D1036" s="214" t="s">
        <v>1200</v>
      </c>
      <c r="E1036" s="314">
        <v>59.92</v>
      </c>
      <c r="F1036" s="214" t="s">
        <v>1207</v>
      </c>
    </row>
    <row r="1037" spans="1:6" s="214" customFormat="1" x14ac:dyDescent="0.35">
      <c r="A1037" s="311" t="s">
        <v>579</v>
      </c>
      <c r="B1037" s="312">
        <v>44824</v>
      </c>
      <c r="C1037" s="214" t="s">
        <v>580</v>
      </c>
      <c r="D1037" s="214" t="s">
        <v>1198</v>
      </c>
      <c r="E1037" s="314">
        <v>449</v>
      </c>
      <c r="F1037" s="214" t="s">
        <v>1208</v>
      </c>
    </row>
    <row r="1038" spans="1:6" s="214" customFormat="1" x14ac:dyDescent="0.35">
      <c r="A1038" s="311" t="s">
        <v>579</v>
      </c>
      <c r="B1038" s="312">
        <v>44850</v>
      </c>
      <c r="C1038" s="214" t="s">
        <v>580</v>
      </c>
      <c r="D1038" s="214" t="s">
        <v>1209</v>
      </c>
      <c r="E1038" s="314">
        <v>384.68</v>
      </c>
      <c r="F1038" s="214" t="s">
        <v>1210</v>
      </c>
    </row>
    <row r="1039" spans="1:6" s="214" customFormat="1" x14ac:dyDescent="0.35">
      <c r="A1039" s="311" t="s">
        <v>579</v>
      </c>
      <c r="B1039" s="312">
        <v>44853</v>
      </c>
      <c r="C1039" s="214" t="s">
        <v>580</v>
      </c>
      <c r="D1039" s="214" t="s">
        <v>1200</v>
      </c>
      <c r="E1039" s="314">
        <v>61.54</v>
      </c>
      <c r="F1039" s="214" t="s">
        <v>1211</v>
      </c>
    </row>
    <row r="1040" spans="1:6" s="214" customFormat="1" x14ac:dyDescent="0.35">
      <c r="A1040" s="311" t="s">
        <v>579</v>
      </c>
      <c r="B1040" s="312">
        <v>44853</v>
      </c>
      <c r="C1040" s="214" t="s">
        <v>580</v>
      </c>
      <c r="D1040" s="214" t="s">
        <v>1205</v>
      </c>
      <c r="E1040" s="314">
        <v>73.81</v>
      </c>
      <c r="F1040" s="214" t="s">
        <v>1212</v>
      </c>
    </row>
    <row r="1041" spans="1:6" s="214" customFormat="1" x14ac:dyDescent="0.35">
      <c r="A1041" s="311" t="s">
        <v>579</v>
      </c>
      <c r="B1041" s="312">
        <v>44881</v>
      </c>
      <c r="C1041" s="214" t="s">
        <v>580</v>
      </c>
      <c r="D1041" s="214" t="s">
        <v>1213</v>
      </c>
      <c r="E1041" s="314">
        <v>266.43</v>
      </c>
      <c r="F1041" s="214" t="s">
        <v>1214</v>
      </c>
    </row>
    <row r="1042" spans="1:6" s="214" customFormat="1" x14ac:dyDescent="0.35">
      <c r="A1042" s="311" t="s">
        <v>579</v>
      </c>
      <c r="B1042" s="312">
        <v>44882</v>
      </c>
      <c r="C1042" s="214" t="s">
        <v>580</v>
      </c>
      <c r="D1042" s="214" t="s">
        <v>1196</v>
      </c>
      <c r="E1042" s="314">
        <v>107.7</v>
      </c>
      <c r="F1042" s="214" t="s">
        <v>1215</v>
      </c>
    </row>
    <row r="1043" spans="1:6" s="214" customFormat="1" x14ac:dyDescent="0.35">
      <c r="A1043" s="311" t="s">
        <v>579</v>
      </c>
      <c r="B1043" s="312">
        <v>44895</v>
      </c>
      <c r="C1043" s="214" t="s">
        <v>580</v>
      </c>
      <c r="D1043" s="214" t="s">
        <v>1213</v>
      </c>
      <c r="E1043" s="314">
        <v>94</v>
      </c>
      <c r="F1043" s="214" t="s">
        <v>1216</v>
      </c>
    </row>
    <row r="1044" spans="1:6" s="214" customFormat="1" x14ac:dyDescent="0.35">
      <c r="A1044" s="311" t="s">
        <v>579</v>
      </c>
      <c r="B1044" s="312">
        <v>44911</v>
      </c>
      <c r="C1044" s="214" t="s">
        <v>580</v>
      </c>
      <c r="D1044" s="214" t="s">
        <v>1198</v>
      </c>
      <c r="E1044" s="314">
        <v>350</v>
      </c>
      <c r="F1044" s="214" t="s">
        <v>1217</v>
      </c>
    </row>
    <row r="1045" spans="1:6" s="214" customFormat="1" x14ac:dyDescent="0.35">
      <c r="A1045" s="311" t="s">
        <v>579</v>
      </c>
      <c r="B1045" s="312">
        <v>44914</v>
      </c>
      <c r="C1045" s="214" t="s">
        <v>580</v>
      </c>
      <c r="D1045" s="214" t="s">
        <v>1205</v>
      </c>
      <c r="E1045" s="314">
        <v>194.93</v>
      </c>
      <c r="F1045" s="214" t="s">
        <v>1218</v>
      </c>
    </row>
    <row r="1046" spans="1:6" s="214" customFormat="1" x14ac:dyDescent="0.35">
      <c r="A1046" s="311" t="s">
        <v>579</v>
      </c>
      <c r="B1046" s="312">
        <v>44914</v>
      </c>
      <c r="C1046" s="214" t="s">
        <v>580</v>
      </c>
      <c r="D1046" s="214" t="s">
        <v>1200</v>
      </c>
      <c r="E1046" s="314">
        <v>297.25</v>
      </c>
      <c r="F1046" s="214" t="s">
        <v>1219</v>
      </c>
    </row>
    <row r="1047" spans="1:6" s="214" customFormat="1" x14ac:dyDescent="0.35">
      <c r="A1047" s="311" t="s">
        <v>579</v>
      </c>
      <c r="B1047" s="312">
        <v>44941</v>
      </c>
      <c r="C1047" s="214" t="s">
        <v>580</v>
      </c>
      <c r="D1047" s="214" t="s">
        <v>1198</v>
      </c>
      <c r="E1047" s="310">
        <v>330</v>
      </c>
      <c r="F1047" s="214" t="s">
        <v>1220</v>
      </c>
    </row>
    <row r="1048" spans="1:6" s="214" customFormat="1" x14ac:dyDescent="0.35">
      <c r="A1048" s="311" t="s">
        <v>579</v>
      </c>
      <c r="B1048" s="312">
        <v>44945</v>
      </c>
      <c r="C1048" s="214" t="s">
        <v>580</v>
      </c>
      <c r="D1048" s="214" t="s">
        <v>1200</v>
      </c>
      <c r="E1048" s="310">
        <v>186.74</v>
      </c>
      <c r="F1048" s="214" t="s">
        <v>1221</v>
      </c>
    </row>
    <row r="1049" spans="1:6" s="214" customFormat="1" x14ac:dyDescent="0.35">
      <c r="A1049" s="311" t="s">
        <v>579</v>
      </c>
      <c r="B1049" s="312">
        <v>44945</v>
      </c>
      <c r="C1049" s="214" t="s">
        <v>580</v>
      </c>
      <c r="D1049" s="214" t="s">
        <v>1205</v>
      </c>
      <c r="E1049" s="310">
        <v>238.94</v>
      </c>
      <c r="F1049" s="214" t="s">
        <v>1222</v>
      </c>
    </row>
    <row r="1050" spans="1:6" s="214" customFormat="1" x14ac:dyDescent="0.35">
      <c r="A1050" s="311" t="s">
        <v>579</v>
      </c>
      <c r="B1050" s="312">
        <v>44972</v>
      </c>
      <c r="C1050" s="214" t="s">
        <v>580</v>
      </c>
      <c r="D1050" s="214" t="s">
        <v>1223</v>
      </c>
      <c r="E1050" s="310">
        <v>330</v>
      </c>
      <c r="F1050" s="214" t="s">
        <v>1224</v>
      </c>
    </row>
    <row r="1051" spans="1:6" s="214" customFormat="1" x14ac:dyDescent="0.35">
      <c r="A1051" s="311" t="s">
        <v>579</v>
      </c>
      <c r="B1051" s="312">
        <v>44974</v>
      </c>
      <c r="C1051" s="214" t="s">
        <v>580</v>
      </c>
      <c r="D1051" s="214" t="s">
        <v>1200</v>
      </c>
      <c r="E1051" s="310">
        <v>235.99</v>
      </c>
      <c r="F1051" s="214" t="s">
        <v>1225</v>
      </c>
    </row>
    <row r="1052" spans="1:6" s="214" customFormat="1" x14ac:dyDescent="0.35">
      <c r="A1052" s="311" t="s">
        <v>579</v>
      </c>
      <c r="B1052" s="312">
        <v>44974</v>
      </c>
      <c r="C1052" s="214" t="s">
        <v>580</v>
      </c>
      <c r="D1052" s="214" t="s">
        <v>1205</v>
      </c>
      <c r="E1052" s="310">
        <v>205.32</v>
      </c>
      <c r="F1052" s="214" t="s">
        <v>1226</v>
      </c>
    </row>
    <row r="1053" spans="1:6" s="214" customFormat="1" x14ac:dyDescent="0.35">
      <c r="A1053" s="311" t="s">
        <v>579</v>
      </c>
      <c r="B1053" s="312">
        <v>45000</v>
      </c>
      <c r="C1053" s="214" t="s">
        <v>580</v>
      </c>
      <c r="D1053" s="214" t="s">
        <v>1198</v>
      </c>
      <c r="E1053" s="310">
        <v>315</v>
      </c>
      <c r="F1053" s="214" t="s">
        <v>1227</v>
      </c>
    </row>
    <row r="1054" spans="1:6" s="214" customFormat="1" x14ac:dyDescent="0.35">
      <c r="A1054" s="311" t="s">
        <v>579</v>
      </c>
      <c r="B1054" s="312">
        <v>45005</v>
      </c>
      <c r="C1054" s="214" t="s">
        <v>580</v>
      </c>
      <c r="D1054" s="214" t="s">
        <v>1200</v>
      </c>
      <c r="E1054" s="310">
        <v>149.59</v>
      </c>
      <c r="F1054" s="214" t="s">
        <v>1228</v>
      </c>
    </row>
    <row r="1055" spans="1:6" s="214" customFormat="1" x14ac:dyDescent="0.35">
      <c r="A1055" s="311" t="s">
        <v>579</v>
      </c>
      <c r="B1055" s="312">
        <v>45005</v>
      </c>
      <c r="C1055" s="214" t="s">
        <v>580</v>
      </c>
      <c r="D1055" s="214" t="s">
        <v>1205</v>
      </c>
      <c r="E1055" s="310">
        <v>160.25</v>
      </c>
      <c r="F1055" s="214" t="s">
        <v>1229</v>
      </c>
    </row>
    <row r="1056" spans="1:6" s="214" customFormat="1" x14ac:dyDescent="0.35">
      <c r="A1056" s="311" t="s">
        <v>579</v>
      </c>
      <c r="B1056" s="312">
        <v>45031</v>
      </c>
      <c r="C1056" s="214" t="s">
        <v>580</v>
      </c>
      <c r="D1056" s="214" t="s">
        <v>1198</v>
      </c>
      <c r="E1056" s="310">
        <v>250</v>
      </c>
      <c r="F1056" s="214" t="s">
        <v>1230</v>
      </c>
    </row>
    <row r="1057" spans="1:6" s="214" customFormat="1" x14ac:dyDescent="0.35">
      <c r="A1057" s="311" t="s">
        <v>579</v>
      </c>
      <c r="B1057" s="312">
        <v>45035</v>
      </c>
      <c r="C1057" s="214" t="s">
        <v>580</v>
      </c>
      <c r="D1057" s="214" t="s">
        <v>1200</v>
      </c>
      <c r="E1057" s="310">
        <v>117.75</v>
      </c>
      <c r="F1057" s="214" t="s">
        <v>1231</v>
      </c>
    </row>
    <row r="1058" spans="1:6" s="214" customFormat="1" x14ac:dyDescent="0.35">
      <c r="A1058" s="311" t="s">
        <v>579</v>
      </c>
      <c r="B1058" s="312">
        <v>45035</v>
      </c>
      <c r="C1058" s="214" t="s">
        <v>580</v>
      </c>
      <c r="D1058" s="214" t="s">
        <v>1205</v>
      </c>
      <c r="E1058" s="310">
        <v>116.03</v>
      </c>
      <c r="F1058" s="214" t="s">
        <v>1232</v>
      </c>
    </row>
    <row r="1059" spans="1:6" s="214" customFormat="1" x14ac:dyDescent="0.35">
      <c r="A1059" s="311" t="s">
        <v>579</v>
      </c>
      <c r="B1059" s="312">
        <v>45061</v>
      </c>
      <c r="C1059" s="214" t="s">
        <v>580</v>
      </c>
      <c r="D1059" s="214" t="s">
        <v>1198</v>
      </c>
      <c r="E1059" s="310">
        <v>250</v>
      </c>
      <c r="F1059" s="214" t="s">
        <v>1233</v>
      </c>
    </row>
    <row r="1060" spans="1:6" s="214" customFormat="1" x14ac:dyDescent="0.35">
      <c r="A1060" s="311" t="s">
        <v>579</v>
      </c>
      <c r="B1060" s="312">
        <v>45064</v>
      </c>
      <c r="C1060" s="214" t="s">
        <v>580</v>
      </c>
      <c r="D1060" s="214" t="s">
        <v>1205</v>
      </c>
      <c r="E1060" s="310">
        <v>66.900000000000006</v>
      </c>
      <c r="F1060" s="214" t="s">
        <v>1234</v>
      </c>
    </row>
    <row r="1061" spans="1:6" s="214" customFormat="1" x14ac:dyDescent="0.35">
      <c r="A1061" s="311" t="s">
        <v>579</v>
      </c>
      <c r="B1061" s="312">
        <v>45065</v>
      </c>
      <c r="C1061" s="214" t="s">
        <v>580</v>
      </c>
      <c r="D1061" s="214" t="s">
        <v>1200</v>
      </c>
      <c r="E1061" s="310">
        <v>126.44</v>
      </c>
      <c r="F1061" s="214" t="s">
        <v>1235</v>
      </c>
    </row>
    <row r="1062" spans="1:6" s="214" customFormat="1" x14ac:dyDescent="0.35">
      <c r="A1062" s="311" t="s">
        <v>579</v>
      </c>
      <c r="B1062" s="312">
        <v>45092</v>
      </c>
      <c r="C1062" s="214" t="s">
        <v>580</v>
      </c>
      <c r="D1062" s="214" t="s">
        <v>1198</v>
      </c>
      <c r="E1062" s="310">
        <v>300</v>
      </c>
      <c r="F1062" s="214" t="s">
        <v>1236</v>
      </c>
    </row>
    <row r="1063" spans="1:6" s="214" customFormat="1" x14ac:dyDescent="0.35">
      <c r="A1063" s="311" t="s">
        <v>579</v>
      </c>
      <c r="B1063" s="312">
        <v>45096</v>
      </c>
      <c r="C1063" s="214" t="s">
        <v>580</v>
      </c>
      <c r="D1063" s="214" t="s">
        <v>1200</v>
      </c>
      <c r="E1063" s="310">
        <v>48.73</v>
      </c>
      <c r="F1063" s="214" t="s">
        <v>1237</v>
      </c>
    </row>
    <row r="1064" spans="1:6" s="214" customFormat="1" x14ac:dyDescent="0.35">
      <c r="A1064" s="311" t="s">
        <v>579</v>
      </c>
      <c r="B1064" s="312">
        <v>45096</v>
      </c>
      <c r="C1064" s="214" t="s">
        <v>580</v>
      </c>
      <c r="D1064" s="214" t="s">
        <v>1205</v>
      </c>
      <c r="E1064" s="310">
        <v>42.01</v>
      </c>
      <c r="F1064" s="214" t="s">
        <v>1238</v>
      </c>
    </row>
    <row r="1065" spans="1:6" s="214" customFormat="1" x14ac:dyDescent="0.35">
      <c r="A1065" s="311" t="s">
        <v>583</v>
      </c>
      <c r="B1065" s="312">
        <v>44757</v>
      </c>
      <c r="C1065" s="214" t="s">
        <v>263</v>
      </c>
      <c r="D1065" s="214" t="s">
        <v>1239</v>
      </c>
      <c r="E1065" s="314">
        <v>836.63</v>
      </c>
      <c r="F1065" s="214" t="s">
        <v>1240</v>
      </c>
    </row>
    <row r="1066" spans="1:6" s="214" customFormat="1" x14ac:dyDescent="0.35">
      <c r="A1066" s="311" t="s">
        <v>583</v>
      </c>
      <c r="B1066" s="312">
        <v>44788</v>
      </c>
      <c r="C1066" s="214" t="s">
        <v>263</v>
      </c>
      <c r="D1066" s="214" t="s">
        <v>1241</v>
      </c>
      <c r="E1066" s="314">
        <v>866.57</v>
      </c>
      <c r="F1066" s="214" t="s">
        <v>1242</v>
      </c>
    </row>
    <row r="1067" spans="1:6" s="214" customFormat="1" x14ac:dyDescent="0.35">
      <c r="A1067" s="311" t="s">
        <v>583</v>
      </c>
      <c r="B1067" s="312">
        <v>44824</v>
      </c>
      <c r="C1067" s="214" t="s">
        <v>263</v>
      </c>
      <c r="D1067" s="214" t="s">
        <v>1243</v>
      </c>
      <c r="E1067" s="314">
        <v>839.62</v>
      </c>
      <c r="F1067" s="214" t="s">
        <v>1244</v>
      </c>
    </row>
    <row r="1068" spans="1:6" s="214" customFormat="1" x14ac:dyDescent="0.35">
      <c r="A1068" s="311" t="s">
        <v>583</v>
      </c>
      <c r="B1068" s="312">
        <v>44847</v>
      </c>
      <c r="C1068" s="214" t="s">
        <v>263</v>
      </c>
      <c r="D1068" s="214" t="s">
        <v>1245</v>
      </c>
      <c r="E1068" s="314">
        <v>836.63</v>
      </c>
      <c r="F1068" s="214" t="s">
        <v>1246</v>
      </c>
    </row>
    <row r="1069" spans="1:6" s="214" customFormat="1" x14ac:dyDescent="0.35">
      <c r="A1069" s="311" t="s">
        <v>583</v>
      </c>
      <c r="B1069" s="312">
        <v>44880</v>
      </c>
      <c r="C1069" s="214" t="s">
        <v>263</v>
      </c>
      <c r="D1069" s="214" t="s">
        <v>1247</v>
      </c>
      <c r="E1069" s="314">
        <v>836.63</v>
      </c>
      <c r="F1069" s="214" t="s">
        <v>1248</v>
      </c>
    </row>
    <row r="1070" spans="1:6" s="214" customFormat="1" x14ac:dyDescent="0.35">
      <c r="A1070" s="311" t="s">
        <v>583</v>
      </c>
      <c r="B1070" s="312">
        <v>44910</v>
      </c>
      <c r="C1070" s="214" t="s">
        <v>263</v>
      </c>
      <c r="D1070" s="214" t="s">
        <v>1249</v>
      </c>
      <c r="E1070" s="314">
        <v>835.78</v>
      </c>
      <c r="F1070" s="214" t="s">
        <v>1250</v>
      </c>
    </row>
    <row r="1071" spans="1:6" s="214" customFormat="1" x14ac:dyDescent="0.35">
      <c r="A1071" s="311" t="s">
        <v>583</v>
      </c>
      <c r="B1071" s="312">
        <v>44941</v>
      </c>
      <c r="C1071" s="214" t="s">
        <v>263</v>
      </c>
      <c r="D1071" s="214" t="s">
        <v>1251</v>
      </c>
      <c r="E1071" s="310">
        <v>834.69</v>
      </c>
      <c r="F1071" s="214" t="s">
        <v>1252</v>
      </c>
    </row>
    <row r="1072" spans="1:6" s="214" customFormat="1" x14ac:dyDescent="0.35">
      <c r="A1072" s="311" t="s">
        <v>583</v>
      </c>
      <c r="B1072" s="312">
        <v>44972</v>
      </c>
      <c r="C1072" s="214" t="s">
        <v>263</v>
      </c>
      <c r="D1072" s="214" t="s">
        <v>1253</v>
      </c>
      <c r="E1072" s="310">
        <v>834.69</v>
      </c>
      <c r="F1072" s="214" t="s">
        <v>1254</v>
      </c>
    </row>
    <row r="1073" spans="1:6" s="214" customFormat="1" x14ac:dyDescent="0.35">
      <c r="A1073" s="311" t="s">
        <v>583</v>
      </c>
      <c r="B1073" s="312">
        <v>45000</v>
      </c>
      <c r="C1073" s="214" t="s">
        <v>263</v>
      </c>
      <c r="D1073" s="214" t="s">
        <v>1255</v>
      </c>
      <c r="E1073" s="310">
        <v>854.31</v>
      </c>
      <c r="F1073" s="214" t="s">
        <v>1256</v>
      </c>
    </row>
    <row r="1074" spans="1:6" s="214" customFormat="1" x14ac:dyDescent="0.35">
      <c r="A1074" s="311" t="s">
        <v>583</v>
      </c>
      <c r="B1074" s="312">
        <v>45030</v>
      </c>
      <c r="C1074" s="214" t="s">
        <v>263</v>
      </c>
      <c r="D1074" s="214" t="s">
        <v>1257</v>
      </c>
      <c r="E1074" s="310">
        <v>1003.54</v>
      </c>
      <c r="F1074" s="214" t="s">
        <v>1258</v>
      </c>
    </row>
    <row r="1075" spans="1:6" s="214" customFormat="1" x14ac:dyDescent="0.35">
      <c r="A1075" s="311" t="s">
        <v>583</v>
      </c>
      <c r="B1075" s="312">
        <v>45062</v>
      </c>
      <c r="C1075" s="214" t="s">
        <v>263</v>
      </c>
      <c r="D1075" s="214" t="s">
        <v>1259</v>
      </c>
      <c r="E1075" s="310">
        <v>1127.28</v>
      </c>
      <c r="F1075" s="214" t="s">
        <v>1260</v>
      </c>
    </row>
    <row r="1076" spans="1:6" s="214" customFormat="1" x14ac:dyDescent="0.35">
      <c r="A1076" s="311" t="s">
        <v>583</v>
      </c>
      <c r="B1076" s="312">
        <v>45092</v>
      </c>
      <c r="C1076" s="214" t="s">
        <v>263</v>
      </c>
      <c r="D1076" s="214" t="s">
        <v>1261</v>
      </c>
      <c r="E1076" s="310">
        <v>1128.01</v>
      </c>
      <c r="F1076" s="214" t="s">
        <v>1262</v>
      </c>
    </row>
    <row r="1077" spans="1:6" s="214" customFormat="1" x14ac:dyDescent="0.35">
      <c r="A1077" s="311" t="s">
        <v>581</v>
      </c>
      <c r="B1077" s="312">
        <v>44754</v>
      </c>
      <c r="C1077" s="214" t="s">
        <v>582</v>
      </c>
      <c r="D1077" s="214" t="s">
        <v>1263</v>
      </c>
      <c r="E1077" s="314">
        <v>124.61</v>
      </c>
      <c r="F1077" s="214" t="s">
        <v>1264</v>
      </c>
    </row>
    <row r="1078" spans="1:6" s="214" customFormat="1" x14ac:dyDescent="0.35">
      <c r="A1078" s="311" t="s">
        <v>581</v>
      </c>
      <c r="B1078" s="312">
        <v>44911</v>
      </c>
      <c r="C1078" s="214" t="s">
        <v>582</v>
      </c>
      <c r="D1078" s="214" t="s">
        <v>1265</v>
      </c>
      <c r="E1078" s="314">
        <v>484.9</v>
      </c>
      <c r="F1078" s="214" t="s">
        <v>1266</v>
      </c>
    </row>
    <row r="1079" spans="1:6" s="214" customFormat="1" x14ac:dyDescent="0.35">
      <c r="A1079" s="311" t="s">
        <v>581</v>
      </c>
      <c r="B1079" s="312">
        <v>44931</v>
      </c>
      <c r="C1079" s="214" t="s">
        <v>582</v>
      </c>
      <c r="D1079" s="214" t="s">
        <v>1263</v>
      </c>
      <c r="E1079" s="310">
        <v>508.41</v>
      </c>
      <c r="F1079" s="214" t="s">
        <v>1267</v>
      </c>
    </row>
    <row r="1080" spans="1:6" s="214" customFormat="1" x14ac:dyDescent="0.35">
      <c r="A1080" s="311" t="s">
        <v>581</v>
      </c>
      <c r="B1080" s="312">
        <v>44960</v>
      </c>
      <c r="C1080" s="214" t="s">
        <v>582</v>
      </c>
      <c r="D1080" s="214" t="s">
        <v>1265</v>
      </c>
      <c r="E1080" s="310">
        <v>824.33</v>
      </c>
      <c r="F1080" s="214" t="s">
        <v>1268</v>
      </c>
    </row>
    <row r="1081" spans="1:6" s="214" customFormat="1" x14ac:dyDescent="0.35">
      <c r="A1081" s="311" t="s">
        <v>581</v>
      </c>
      <c r="B1081" s="312">
        <v>45043</v>
      </c>
      <c r="C1081" s="214" t="s">
        <v>582</v>
      </c>
      <c r="D1081" s="214" t="s">
        <v>1265</v>
      </c>
      <c r="E1081" s="310">
        <v>621.79999999999995</v>
      </c>
      <c r="F1081" s="214" t="s">
        <v>1269</v>
      </c>
    </row>
    <row r="1082" spans="1:6" s="214" customFormat="1" x14ac:dyDescent="0.35">
      <c r="A1082" s="311" t="s">
        <v>584</v>
      </c>
      <c r="B1082" s="312">
        <v>44799</v>
      </c>
      <c r="C1082" s="214" t="s">
        <v>265</v>
      </c>
      <c r="D1082" s="214" t="s">
        <v>1270</v>
      </c>
      <c r="E1082" s="314">
        <v>3149.15</v>
      </c>
      <c r="F1082" s="214" t="s">
        <v>1271</v>
      </c>
    </row>
    <row r="1083" spans="1:6" s="214" customFormat="1" x14ac:dyDescent="0.35">
      <c r="A1083" s="311" t="s">
        <v>584</v>
      </c>
      <c r="B1083" s="312">
        <v>44824</v>
      </c>
      <c r="C1083" s="214" t="s">
        <v>265</v>
      </c>
      <c r="D1083" s="214" t="s">
        <v>1272</v>
      </c>
      <c r="E1083" s="314">
        <v>3593.82</v>
      </c>
      <c r="F1083" s="214" t="s">
        <v>1273</v>
      </c>
    </row>
    <row r="1084" spans="1:6" s="214" customFormat="1" x14ac:dyDescent="0.35">
      <c r="A1084" s="311" t="s">
        <v>584</v>
      </c>
      <c r="B1084" s="312">
        <v>44867</v>
      </c>
      <c r="C1084" s="214" t="s">
        <v>265</v>
      </c>
      <c r="D1084" s="214" t="s">
        <v>1274</v>
      </c>
      <c r="E1084" s="314">
        <v>3294.15</v>
      </c>
      <c r="F1084" s="214" t="s">
        <v>1275</v>
      </c>
    </row>
    <row r="1085" spans="1:6" s="214" customFormat="1" x14ac:dyDescent="0.35">
      <c r="A1085" s="311" t="s">
        <v>584</v>
      </c>
      <c r="B1085" s="312">
        <v>44924</v>
      </c>
      <c r="C1085" s="214" t="s">
        <v>265</v>
      </c>
      <c r="D1085" s="214" t="s">
        <v>1276</v>
      </c>
      <c r="E1085" s="314">
        <v>3294.15</v>
      </c>
      <c r="F1085" s="214" t="s">
        <v>1277</v>
      </c>
    </row>
    <row r="1086" spans="1:6" s="214" customFormat="1" x14ac:dyDescent="0.35">
      <c r="A1086" s="311" t="s">
        <v>584</v>
      </c>
      <c r="B1086" s="312">
        <v>44985</v>
      </c>
      <c r="C1086" s="214" t="s">
        <v>265</v>
      </c>
      <c r="D1086" s="214" t="s">
        <v>1278</v>
      </c>
      <c r="E1086" s="310">
        <v>3276.65</v>
      </c>
      <c r="F1086" s="214" t="s">
        <v>1279</v>
      </c>
    </row>
    <row r="1087" spans="1:6" s="214" customFormat="1" x14ac:dyDescent="0.35">
      <c r="A1087" s="311" t="s">
        <v>584</v>
      </c>
      <c r="B1087" s="312">
        <v>45055</v>
      </c>
      <c r="C1087" s="214" t="s">
        <v>265</v>
      </c>
      <c r="D1087" s="214" t="s">
        <v>1280</v>
      </c>
      <c r="E1087" s="310">
        <v>3320.4</v>
      </c>
      <c r="F1087" s="214" t="s">
        <v>1281</v>
      </c>
    </row>
    <row r="1088" spans="1:6" s="214" customFormat="1" x14ac:dyDescent="0.35">
      <c r="A1088" s="311" t="s">
        <v>584</v>
      </c>
      <c r="B1088" s="312">
        <v>45055</v>
      </c>
      <c r="C1088" s="214" t="s">
        <v>265</v>
      </c>
      <c r="D1088" s="214" t="s">
        <v>1280</v>
      </c>
      <c r="E1088" s="310">
        <v>-3320.4</v>
      </c>
      <c r="F1088" s="214" t="s">
        <v>1282</v>
      </c>
    </row>
    <row r="1089" spans="1:6" s="214" customFormat="1" x14ac:dyDescent="0.35">
      <c r="A1089" s="311" t="s">
        <v>584</v>
      </c>
      <c r="B1089" s="312">
        <v>45055</v>
      </c>
      <c r="C1089" s="214" t="s">
        <v>265</v>
      </c>
      <c r="D1089" s="214" t="s">
        <v>1283</v>
      </c>
      <c r="E1089" s="310">
        <v>3320.4</v>
      </c>
      <c r="F1089" s="214" t="s">
        <v>1284</v>
      </c>
    </row>
    <row r="1090" spans="1:6" s="214" customFormat="1" x14ac:dyDescent="0.35">
      <c r="A1090" s="311" t="s">
        <v>584</v>
      </c>
      <c r="B1090" s="312">
        <v>45107</v>
      </c>
      <c r="C1090" s="214" t="s">
        <v>265</v>
      </c>
      <c r="D1090" s="214" t="s">
        <v>1285</v>
      </c>
      <c r="E1090" s="310">
        <v>2697.32</v>
      </c>
      <c r="F1090" s="214" t="s">
        <v>1286</v>
      </c>
    </row>
    <row r="1091" spans="1:6" s="214" customFormat="1" x14ac:dyDescent="0.35">
      <c r="A1091" s="311" t="s">
        <v>585</v>
      </c>
      <c r="B1091" s="312">
        <v>44767</v>
      </c>
      <c r="C1091" s="214" t="s">
        <v>586</v>
      </c>
      <c r="D1091" s="214" t="s">
        <v>1287</v>
      </c>
      <c r="E1091" s="314">
        <v>938.1</v>
      </c>
      <c r="F1091" s="214" t="s">
        <v>1288</v>
      </c>
    </row>
    <row r="1092" spans="1:6" s="214" customFormat="1" x14ac:dyDescent="0.35">
      <c r="A1092" s="311" t="s">
        <v>585</v>
      </c>
      <c r="B1092" s="312">
        <v>44806</v>
      </c>
      <c r="C1092" s="214" t="s">
        <v>586</v>
      </c>
      <c r="D1092" s="214" t="s">
        <v>1289</v>
      </c>
      <c r="E1092" s="314">
        <v>1198.78</v>
      </c>
      <c r="F1092" s="214" t="s">
        <v>1290</v>
      </c>
    </row>
    <row r="1093" spans="1:6" s="214" customFormat="1" x14ac:dyDescent="0.35">
      <c r="A1093" s="311" t="s">
        <v>585</v>
      </c>
      <c r="B1093" s="312">
        <v>44869</v>
      </c>
      <c r="C1093" s="214" t="s">
        <v>586</v>
      </c>
      <c r="D1093" s="214" t="s">
        <v>1291</v>
      </c>
      <c r="E1093" s="314">
        <v>1198.78</v>
      </c>
      <c r="F1093" s="214" t="s">
        <v>1292</v>
      </c>
    </row>
    <row r="1094" spans="1:6" s="214" customFormat="1" x14ac:dyDescent="0.35">
      <c r="A1094" s="311" t="s">
        <v>585</v>
      </c>
      <c r="B1094" s="312">
        <v>44932</v>
      </c>
      <c r="C1094" s="214" t="s">
        <v>586</v>
      </c>
      <c r="D1094" s="214" t="s">
        <v>1293</v>
      </c>
      <c r="E1094" s="310">
        <v>1198.78</v>
      </c>
      <c r="F1094" s="214" t="s">
        <v>1294</v>
      </c>
    </row>
    <row r="1095" spans="1:6" s="214" customFormat="1" x14ac:dyDescent="0.35">
      <c r="A1095" s="311" t="s">
        <v>585</v>
      </c>
      <c r="B1095" s="312">
        <v>45005</v>
      </c>
      <c r="C1095" s="214" t="s">
        <v>586</v>
      </c>
      <c r="D1095" s="214" t="s">
        <v>1295</v>
      </c>
      <c r="E1095" s="310">
        <v>899.09</v>
      </c>
      <c r="F1095" s="214" t="s">
        <v>1296</v>
      </c>
    </row>
    <row r="1096" spans="1:6" s="214" customFormat="1" x14ac:dyDescent="0.35">
      <c r="A1096" s="311" t="s">
        <v>585</v>
      </c>
      <c r="B1096" s="312">
        <v>45064</v>
      </c>
      <c r="C1096" s="214" t="s">
        <v>586</v>
      </c>
      <c r="D1096" s="214" t="s">
        <v>1297</v>
      </c>
      <c r="E1096" s="310">
        <v>899.1</v>
      </c>
      <c r="F1096" s="214" t="s">
        <v>1298</v>
      </c>
    </row>
    <row r="1097" spans="1:6" s="214" customFormat="1" x14ac:dyDescent="0.35">
      <c r="A1097" s="311" t="s">
        <v>585</v>
      </c>
      <c r="B1097" s="312">
        <v>45107</v>
      </c>
      <c r="C1097" s="214" t="s">
        <v>586</v>
      </c>
      <c r="D1097" s="214" t="s">
        <v>1299</v>
      </c>
      <c r="E1097" s="310">
        <v>1198.78</v>
      </c>
      <c r="F1097" s="214" t="s">
        <v>1300</v>
      </c>
    </row>
    <row r="1098" spans="1:6" s="214" customFormat="1" x14ac:dyDescent="0.35">
      <c r="A1098" s="311" t="s">
        <v>587</v>
      </c>
      <c r="B1098" s="312">
        <v>44806</v>
      </c>
      <c r="C1098" s="214" t="s">
        <v>588</v>
      </c>
      <c r="D1098" s="214" t="s">
        <v>1289</v>
      </c>
      <c r="E1098" s="314">
        <v>2400.6</v>
      </c>
      <c r="F1098" s="214" t="s">
        <v>1290</v>
      </c>
    </row>
    <row r="1099" spans="1:6" s="214" customFormat="1" x14ac:dyDescent="0.35">
      <c r="A1099" s="311" t="s">
        <v>587</v>
      </c>
      <c r="B1099" s="312">
        <v>44869</v>
      </c>
      <c r="C1099" s="214" t="s">
        <v>588</v>
      </c>
      <c r="D1099" s="214" t="s">
        <v>1291</v>
      </c>
      <c r="E1099" s="314">
        <v>2400.6</v>
      </c>
      <c r="F1099" s="214" t="s">
        <v>1292</v>
      </c>
    </row>
    <row r="1100" spans="1:6" s="214" customFormat="1" x14ac:dyDescent="0.35">
      <c r="A1100" s="311" t="s">
        <v>587</v>
      </c>
      <c r="B1100" s="312">
        <v>44932</v>
      </c>
      <c r="C1100" s="214" t="s">
        <v>588</v>
      </c>
      <c r="D1100" s="214" t="s">
        <v>1293</v>
      </c>
      <c r="E1100" s="310">
        <v>2400.6</v>
      </c>
      <c r="F1100" s="214" t="s">
        <v>1294</v>
      </c>
    </row>
    <row r="1101" spans="1:6" s="214" customFormat="1" x14ac:dyDescent="0.35">
      <c r="A1101" s="311" t="s">
        <v>587</v>
      </c>
      <c r="B1101" s="312">
        <v>44995</v>
      </c>
      <c r="C1101" s="214" t="s">
        <v>588</v>
      </c>
      <c r="D1101" s="214" t="s">
        <v>1301</v>
      </c>
      <c r="E1101" s="310">
        <v>3274.15</v>
      </c>
      <c r="F1101" s="214" t="s">
        <v>1302</v>
      </c>
    </row>
    <row r="1102" spans="1:6" s="214" customFormat="1" x14ac:dyDescent="0.35">
      <c r="A1102" s="311" t="s">
        <v>587</v>
      </c>
      <c r="B1102" s="312">
        <v>45005</v>
      </c>
      <c r="C1102" s="214" t="s">
        <v>588</v>
      </c>
      <c r="D1102" s="214" t="s">
        <v>1295</v>
      </c>
      <c r="E1102" s="310">
        <v>2421.6</v>
      </c>
      <c r="F1102" s="214" t="s">
        <v>1296</v>
      </c>
    </row>
    <row r="1103" spans="1:6" s="214" customFormat="1" x14ac:dyDescent="0.35">
      <c r="A1103" s="311" t="s">
        <v>587</v>
      </c>
      <c r="B1103" s="312">
        <v>45055</v>
      </c>
      <c r="C1103" s="214" t="s">
        <v>588</v>
      </c>
      <c r="D1103" s="214" t="s">
        <v>1303</v>
      </c>
      <c r="E1103" s="310">
        <v>-1000</v>
      </c>
      <c r="F1103" s="214" t="s">
        <v>1304</v>
      </c>
    </row>
    <row r="1104" spans="1:6" s="214" customFormat="1" x14ac:dyDescent="0.35">
      <c r="A1104" s="311" t="s">
        <v>587</v>
      </c>
      <c r="B1104" s="312">
        <v>45055</v>
      </c>
      <c r="C1104" s="214" t="s">
        <v>588</v>
      </c>
      <c r="D1104" s="214" t="s">
        <v>1305</v>
      </c>
      <c r="E1104" s="310">
        <v>1000</v>
      </c>
      <c r="F1104" s="214" t="s">
        <v>1306</v>
      </c>
    </row>
    <row r="1105" spans="1:6" s="214" customFormat="1" x14ac:dyDescent="0.35">
      <c r="A1105" s="311" t="s">
        <v>587</v>
      </c>
      <c r="B1105" s="312">
        <v>45064</v>
      </c>
      <c r="C1105" s="214" t="s">
        <v>588</v>
      </c>
      <c r="D1105" s="214" t="s">
        <v>1297</v>
      </c>
      <c r="E1105" s="310">
        <v>2435.8000000000002</v>
      </c>
      <c r="F1105" s="214" t="s">
        <v>1298</v>
      </c>
    </row>
    <row r="1106" spans="1:6" s="214" customFormat="1" x14ac:dyDescent="0.35">
      <c r="A1106" s="311" t="s">
        <v>587</v>
      </c>
      <c r="B1106" s="312">
        <v>45107</v>
      </c>
      <c r="C1106" s="214" t="s">
        <v>588</v>
      </c>
      <c r="D1106" s="214" t="s">
        <v>1299</v>
      </c>
      <c r="E1106" s="310">
        <v>2018</v>
      </c>
      <c r="F1106" s="214" t="s">
        <v>1300</v>
      </c>
    </row>
    <row r="1107" spans="1:6" s="214" customFormat="1" x14ac:dyDescent="0.35">
      <c r="A1107" s="311" t="s">
        <v>589</v>
      </c>
      <c r="B1107" s="312">
        <v>44776</v>
      </c>
      <c r="C1107" s="214" t="s">
        <v>590</v>
      </c>
      <c r="D1107" s="214" t="s">
        <v>1307</v>
      </c>
      <c r="E1107" s="314">
        <v>1072.8</v>
      </c>
      <c r="F1107" s="214" t="s">
        <v>1308</v>
      </c>
    </row>
    <row r="1108" spans="1:6" s="214" customFormat="1" x14ac:dyDescent="0.35">
      <c r="A1108" s="311" t="s">
        <v>589</v>
      </c>
      <c r="B1108" s="312">
        <v>44777</v>
      </c>
      <c r="C1108" s="214" t="s">
        <v>590</v>
      </c>
      <c r="D1108" s="214" t="s">
        <v>1307</v>
      </c>
      <c r="E1108" s="314">
        <v>132.72</v>
      </c>
      <c r="F1108" s="214" t="s">
        <v>1309</v>
      </c>
    </row>
    <row r="1109" spans="1:6" s="214" customFormat="1" x14ac:dyDescent="0.35">
      <c r="A1109" s="311" t="s">
        <v>589</v>
      </c>
      <c r="B1109" s="312">
        <v>44781</v>
      </c>
      <c r="C1109" s="214" t="s">
        <v>590</v>
      </c>
      <c r="D1109" s="214" t="s">
        <v>1307</v>
      </c>
      <c r="E1109" s="314">
        <v>69.099999999999994</v>
      </c>
      <c r="F1109" s="214" t="s">
        <v>1310</v>
      </c>
    </row>
    <row r="1110" spans="1:6" s="214" customFormat="1" x14ac:dyDescent="0.35">
      <c r="A1110" s="311" t="s">
        <v>589</v>
      </c>
      <c r="B1110" s="312">
        <v>44811</v>
      </c>
      <c r="C1110" s="214" t="s">
        <v>590</v>
      </c>
      <c r="D1110" s="214" t="s">
        <v>1311</v>
      </c>
      <c r="E1110" s="314">
        <v>133.15</v>
      </c>
      <c r="F1110" s="214" t="s">
        <v>1312</v>
      </c>
    </row>
    <row r="1111" spans="1:6" s="214" customFormat="1" x14ac:dyDescent="0.35">
      <c r="A1111" s="311" t="s">
        <v>589</v>
      </c>
      <c r="B1111" s="312">
        <v>44847</v>
      </c>
      <c r="C1111" s="214" t="s">
        <v>590</v>
      </c>
      <c r="D1111" s="214" t="s">
        <v>1313</v>
      </c>
      <c r="E1111" s="314">
        <v>144.94</v>
      </c>
      <c r="F1111" s="214" t="s">
        <v>1314</v>
      </c>
    </row>
    <row r="1112" spans="1:6" s="214" customFormat="1" x14ac:dyDescent="0.35">
      <c r="A1112" s="311" t="s">
        <v>589</v>
      </c>
      <c r="B1112" s="312">
        <v>44860</v>
      </c>
      <c r="C1112" s="214" t="s">
        <v>590</v>
      </c>
      <c r="D1112" s="214" t="s">
        <v>1313</v>
      </c>
      <c r="E1112" s="314">
        <v>69.099999999999994</v>
      </c>
      <c r="F1112" s="214" t="s">
        <v>1315</v>
      </c>
    </row>
    <row r="1113" spans="1:6" s="214" customFormat="1" x14ac:dyDescent="0.35">
      <c r="A1113" s="311" t="s">
        <v>589</v>
      </c>
      <c r="B1113" s="312">
        <v>44860</v>
      </c>
      <c r="C1113" s="214" t="s">
        <v>590</v>
      </c>
      <c r="D1113" s="214" t="s">
        <v>1313</v>
      </c>
      <c r="E1113" s="314">
        <v>547.11</v>
      </c>
      <c r="F1113" s="214" t="s">
        <v>1316</v>
      </c>
    </row>
    <row r="1114" spans="1:6" s="214" customFormat="1" x14ac:dyDescent="0.35">
      <c r="A1114" s="311" t="s">
        <v>589</v>
      </c>
      <c r="B1114" s="312">
        <v>44896</v>
      </c>
      <c r="C1114" s="214" t="s">
        <v>590</v>
      </c>
      <c r="D1114" s="214" t="s">
        <v>1317</v>
      </c>
      <c r="E1114" s="314">
        <v>852.16</v>
      </c>
      <c r="F1114" s="214" t="s">
        <v>1318</v>
      </c>
    </row>
    <row r="1115" spans="1:6" s="214" customFormat="1" x14ac:dyDescent="0.35">
      <c r="A1115" s="311" t="s">
        <v>589</v>
      </c>
      <c r="B1115" s="312">
        <v>44902</v>
      </c>
      <c r="C1115" s="214" t="s">
        <v>590</v>
      </c>
      <c r="D1115" s="214" t="s">
        <v>1317</v>
      </c>
      <c r="E1115" s="314">
        <v>93.95</v>
      </c>
      <c r="F1115" s="214" t="s">
        <v>1319</v>
      </c>
    </row>
    <row r="1116" spans="1:6" s="214" customFormat="1" x14ac:dyDescent="0.35">
      <c r="A1116" s="311" t="s">
        <v>589</v>
      </c>
      <c r="B1116" s="312">
        <v>44964</v>
      </c>
      <c r="C1116" s="214" t="s">
        <v>590</v>
      </c>
      <c r="D1116" s="214" t="s">
        <v>1320</v>
      </c>
      <c r="E1116" s="310">
        <v>225.91</v>
      </c>
      <c r="F1116" s="214" t="s">
        <v>1321</v>
      </c>
    </row>
    <row r="1117" spans="1:6" s="214" customFormat="1" x14ac:dyDescent="0.35">
      <c r="A1117" s="311" t="s">
        <v>589</v>
      </c>
      <c r="B1117" s="312">
        <v>44966</v>
      </c>
      <c r="C1117" s="214" t="s">
        <v>590</v>
      </c>
      <c r="D1117" s="214" t="s">
        <v>1320</v>
      </c>
      <c r="E1117" s="310">
        <v>843.61</v>
      </c>
      <c r="F1117" s="214" t="s">
        <v>1322</v>
      </c>
    </row>
    <row r="1118" spans="1:6" s="214" customFormat="1" x14ac:dyDescent="0.35">
      <c r="A1118" s="311" t="s">
        <v>589</v>
      </c>
      <c r="B1118" s="312">
        <v>45019</v>
      </c>
      <c r="C1118" s="214" t="s">
        <v>590</v>
      </c>
      <c r="D1118" s="214" t="s">
        <v>1323</v>
      </c>
      <c r="E1118" s="310">
        <v>759.37</v>
      </c>
      <c r="F1118" s="214" t="s">
        <v>1324</v>
      </c>
    </row>
    <row r="1119" spans="1:6" s="214" customFormat="1" x14ac:dyDescent="0.35">
      <c r="A1119" s="311" t="s">
        <v>589</v>
      </c>
      <c r="B1119" s="312">
        <v>45057</v>
      </c>
      <c r="C1119" s="214" t="s">
        <v>590</v>
      </c>
      <c r="D1119" s="214" t="s">
        <v>1325</v>
      </c>
      <c r="E1119" s="310">
        <v>164.26</v>
      </c>
      <c r="F1119" s="214" t="s">
        <v>1326</v>
      </c>
    </row>
    <row r="1120" spans="1:6" s="214" customFormat="1" x14ac:dyDescent="0.35">
      <c r="A1120" s="311" t="s">
        <v>589</v>
      </c>
      <c r="B1120" s="312">
        <v>45072</v>
      </c>
      <c r="C1120" s="214" t="s">
        <v>590</v>
      </c>
      <c r="D1120" s="214" t="s">
        <v>1327</v>
      </c>
      <c r="E1120" s="310">
        <v>634.04</v>
      </c>
      <c r="F1120" s="214" t="s">
        <v>1328</v>
      </c>
    </row>
    <row r="1121" spans="1:6" s="214" customFormat="1" x14ac:dyDescent="0.35">
      <c r="A1121" s="311" t="s">
        <v>591</v>
      </c>
      <c r="B1121" s="312">
        <v>44763</v>
      </c>
      <c r="C1121" s="214" t="s">
        <v>592</v>
      </c>
      <c r="D1121" s="214" t="s">
        <v>1329</v>
      </c>
      <c r="E1121" s="314">
        <v>-54.24</v>
      </c>
      <c r="F1121" s="214" t="s">
        <v>1330</v>
      </c>
    </row>
    <row r="1122" spans="1:6" s="214" customFormat="1" x14ac:dyDescent="0.35">
      <c r="A1122" s="311" t="s">
        <v>591</v>
      </c>
      <c r="B1122" s="312">
        <v>44768</v>
      </c>
      <c r="C1122" s="214" t="s">
        <v>592</v>
      </c>
      <c r="D1122" s="214" t="s">
        <v>1331</v>
      </c>
      <c r="E1122" s="314">
        <v>112.08</v>
      </c>
      <c r="F1122" s="214" t="s">
        <v>1332</v>
      </c>
    </row>
    <row r="1123" spans="1:6" s="214" customFormat="1" x14ac:dyDescent="0.35">
      <c r="A1123" s="311" t="s">
        <v>591</v>
      </c>
      <c r="B1123" s="312">
        <v>44771</v>
      </c>
      <c r="C1123" s="214" t="s">
        <v>592</v>
      </c>
      <c r="D1123" s="214" t="s">
        <v>1333</v>
      </c>
      <c r="E1123" s="314">
        <v>379.97</v>
      </c>
      <c r="F1123" s="214" t="s">
        <v>1334</v>
      </c>
    </row>
    <row r="1124" spans="1:6" s="214" customFormat="1" x14ac:dyDescent="0.35">
      <c r="A1124" s="311" t="s">
        <v>591</v>
      </c>
      <c r="B1124" s="312">
        <v>44773</v>
      </c>
      <c r="C1124" s="214" t="s">
        <v>592</v>
      </c>
      <c r="D1124" s="214" t="s">
        <v>1335</v>
      </c>
      <c r="E1124" s="314">
        <v>-15785.14</v>
      </c>
      <c r="F1124" s="214" t="s">
        <v>1336</v>
      </c>
    </row>
    <row r="1125" spans="1:6" s="214" customFormat="1" x14ac:dyDescent="0.35">
      <c r="A1125" s="311" t="s">
        <v>591</v>
      </c>
      <c r="B1125" s="312">
        <v>44773</v>
      </c>
      <c r="C1125" s="214" t="s">
        <v>592</v>
      </c>
      <c r="D1125" s="214" t="s">
        <v>1337</v>
      </c>
      <c r="E1125" s="314">
        <v>40.06</v>
      </c>
      <c r="F1125" s="214" t="s">
        <v>1338</v>
      </c>
    </row>
    <row r="1126" spans="1:6" s="214" customFormat="1" x14ac:dyDescent="0.35">
      <c r="A1126" s="311" t="s">
        <v>591</v>
      </c>
      <c r="B1126" s="312">
        <v>44773</v>
      </c>
      <c r="C1126" s="214" t="s">
        <v>592</v>
      </c>
      <c r="D1126" s="214" t="s">
        <v>1339</v>
      </c>
      <c r="E1126" s="314">
        <v>570.5</v>
      </c>
      <c r="F1126" s="214" t="s">
        <v>1340</v>
      </c>
    </row>
    <row r="1127" spans="1:6" s="214" customFormat="1" x14ac:dyDescent="0.35">
      <c r="A1127" s="311" t="s">
        <v>591</v>
      </c>
      <c r="B1127" s="312">
        <v>44773</v>
      </c>
      <c r="C1127" s="214" t="s">
        <v>592</v>
      </c>
      <c r="D1127" s="214" t="s">
        <v>1341</v>
      </c>
      <c r="E1127" s="314">
        <v>18718.310000000001</v>
      </c>
      <c r="F1127" s="214" t="s">
        <v>1342</v>
      </c>
    </row>
    <row r="1128" spans="1:6" s="214" customFormat="1" x14ac:dyDescent="0.35">
      <c r="A1128" s="311" t="s">
        <v>591</v>
      </c>
      <c r="B1128" s="312">
        <v>44798</v>
      </c>
      <c r="C1128" s="214" t="s">
        <v>592</v>
      </c>
      <c r="D1128" s="214" t="s">
        <v>1343</v>
      </c>
      <c r="E1128" s="314">
        <v>403.71</v>
      </c>
      <c r="F1128" s="214" t="s">
        <v>1344</v>
      </c>
    </row>
    <row r="1129" spans="1:6" s="214" customFormat="1" x14ac:dyDescent="0.35">
      <c r="A1129" s="311" t="s">
        <v>591</v>
      </c>
      <c r="B1129" s="312">
        <v>44804</v>
      </c>
      <c r="C1129" s="214" t="s">
        <v>592</v>
      </c>
      <c r="D1129" s="214" t="s">
        <v>1345</v>
      </c>
      <c r="E1129" s="314">
        <v>-18391.64</v>
      </c>
      <c r="F1129" s="214" t="s">
        <v>1346</v>
      </c>
    </row>
    <row r="1130" spans="1:6" s="214" customFormat="1" x14ac:dyDescent="0.35">
      <c r="A1130" s="311" t="s">
        <v>591</v>
      </c>
      <c r="B1130" s="312">
        <v>44804</v>
      </c>
      <c r="C1130" s="214" t="s">
        <v>592</v>
      </c>
      <c r="D1130" s="214" t="s">
        <v>1347</v>
      </c>
      <c r="E1130" s="314">
        <v>111.6</v>
      </c>
      <c r="F1130" s="214" t="s">
        <v>1348</v>
      </c>
    </row>
    <row r="1131" spans="1:6" s="214" customFormat="1" x14ac:dyDescent="0.35">
      <c r="A1131" s="311" t="s">
        <v>591</v>
      </c>
      <c r="B1131" s="312">
        <v>44804</v>
      </c>
      <c r="C1131" s="214" t="s">
        <v>592</v>
      </c>
      <c r="D1131" s="214" t="s">
        <v>1349</v>
      </c>
      <c r="E1131" s="314">
        <v>22493.06</v>
      </c>
      <c r="F1131" s="214" t="s">
        <v>1350</v>
      </c>
    </row>
    <row r="1132" spans="1:6" s="214" customFormat="1" x14ac:dyDescent="0.35">
      <c r="A1132" s="311" t="s">
        <v>591</v>
      </c>
      <c r="B1132" s="312">
        <v>44810</v>
      </c>
      <c r="C1132" s="214" t="s">
        <v>592</v>
      </c>
      <c r="D1132" s="214" t="s">
        <v>1351</v>
      </c>
      <c r="E1132" s="314">
        <v>389.1</v>
      </c>
      <c r="F1132" s="214" t="s">
        <v>1352</v>
      </c>
    </row>
    <row r="1133" spans="1:6" s="214" customFormat="1" x14ac:dyDescent="0.35">
      <c r="A1133" s="311" t="s">
        <v>591</v>
      </c>
      <c r="B1133" s="312">
        <v>44813</v>
      </c>
      <c r="C1133" s="214" t="s">
        <v>592</v>
      </c>
      <c r="D1133" s="214" t="s">
        <v>1353</v>
      </c>
      <c r="E1133" s="314">
        <v>77.75</v>
      </c>
      <c r="F1133" s="214" t="s">
        <v>1354</v>
      </c>
    </row>
    <row r="1134" spans="1:6" s="214" customFormat="1" x14ac:dyDescent="0.35">
      <c r="A1134" s="311" t="s">
        <v>591</v>
      </c>
      <c r="B1134" s="312">
        <v>44818</v>
      </c>
      <c r="C1134" s="214" t="s">
        <v>592</v>
      </c>
      <c r="D1134" s="214" t="s">
        <v>1355</v>
      </c>
      <c r="E1134" s="314">
        <v>180</v>
      </c>
      <c r="F1134" s="214" t="s">
        <v>1356</v>
      </c>
    </row>
    <row r="1135" spans="1:6" s="214" customFormat="1" x14ac:dyDescent="0.35">
      <c r="A1135" s="311" t="s">
        <v>591</v>
      </c>
      <c r="B1135" s="312">
        <v>44834</v>
      </c>
      <c r="C1135" s="214" t="s">
        <v>592</v>
      </c>
      <c r="D1135" s="214" t="s">
        <v>1357</v>
      </c>
      <c r="E1135" s="314">
        <v>-2648.07</v>
      </c>
      <c r="F1135" s="214" t="s">
        <v>1358</v>
      </c>
    </row>
    <row r="1136" spans="1:6" s="214" customFormat="1" x14ac:dyDescent="0.35">
      <c r="A1136" s="311" t="s">
        <v>591</v>
      </c>
      <c r="B1136" s="312">
        <v>44834</v>
      </c>
      <c r="C1136" s="214" t="s">
        <v>592</v>
      </c>
      <c r="D1136" s="214" t="s">
        <v>1359</v>
      </c>
      <c r="E1136" s="314">
        <v>99.3</v>
      </c>
      <c r="F1136" s="214" t="s">
        <v>1360</v>
      </c>
    </row>
    <row r="1137" spans="1:6" s="214" customFormat="1" x14ac:dyDescent="0.35">
      <c r="A1137" s="311" t="s">
        <v>591</v>
      </c>
      <c r="B1137" s="312">
        <v>44834</v>
      </c>
      <c r="C1137" s="214" t="s">
        <v>592</v>
      </c>
      <c r="D1137" s="214" t="s">
        <v>1361</v>
      </c>
      <c r="E1137" s="314">
        <v>6156.97</v>
      </c>
      <c r="F1137" s="214" t="s">
        <v>1362</v>
      </c>
    </row>
    <row r="1138" spans="1:6" s="214" customFormat="1" x14ac:dyDescent="0.35">
      <c r="A1138" s="311" t="s">
        <v>591</v>
      </c>
      <c r="B1138" s="312">
        <v>44845</v>
      </c>
      <c r="C1138" s="214" t="s">
        <v>592</v>
      </c>
      <c r="D1138" s="214" t="s">
        <v>1363</v>
      </c>
      <c r="E1138" s="314">
        <v>123.2</v>
      </c>
      <c r="F1138" s="214" t="s">
        <v>1364</v>
      </c>
    </row>
    <row r="1139" spans="1:6" s="214" customFormat="1" x14ac:dyDescent="0.35">
      <c r="A1139" s="311" t="s">
        <v>591</v>
      </c>
      <c r="B1139" s="312">
        <v>44854</v>
      </c>
      <c r="C1139" s="214" t="s">
        <v>592</v>
      </c>
      <c r="D1139" s="214" t="s">
        <v>1365</v>
      </c>
      <c r="E1139" s="314">
        <v>199</v>
      </c>
      <c r="F1139" s="214" t="s">
        <v>1366</v>
      </c>
    </row>
    <row r="1140" spans="1:6" s="214" customFormat="1" x14ac:dyDescent="0.35">
      <c r="A1140" s="311" t="s">
        <v>591</v>
      </c>
      <c r="B1140" s="312">
        <v>44861</v>
      </c>
      <c r="C1140" s="214" t="s">
        <v>592</v>
      </c>
      <c r="D1140" s="214" t="s">
        <v>1365</v>
      </c>
      <c r="E1140" s="314">
        <v>186.14</v>
      </c>
      <c r="F1140" s="214" t="s">
        <v>1367</v>
      </c>
    </row>
    <row r="1141" spans="1:6" s="214" customFormat="1" x14ac:dyDescent="0.35">
      <c r="A1141" s="311" t="s">
        <v>591</v>
      </c>
      <c r="B1141" s="312">
        <v>44865</v>
      </c>
      <c r="C1141" s="214" t="s">
        <v>592</v>
      </c>
      <c r="D1141" s="214" t="s">
        <v>1368</v>
      </c>
      <c r="E1141" s="314">
        <v>-5265.13</v>
      </c>
      <c r="F1141" s="214" t="s">
        <v>1369</v>
      </c>
    </row>
    <row r="1142" spans="1:6" s="214" customFormat="1" x14ac:dyDescent="0.35">
      <c r="A1142" s="311" t="s">
        <v>591</v>
      </c>
      <c r="B1142" s="312">
        <v>44865</v>
      </c>
      <c r="C1142" s="214" t="s">
        <v>592</v>
      </c>
      <c r="D1142" s="214" t="s">
        <v>1370</v>
      </c>
      <c r="E1142" s="314">
        <v>240.92</v>
      </c>
      <c r="F1142" s="214" t="s">
        <v>1371</v>
      </c>
    </row>
    <row r="1143" spans="1:6" s="214" customFormat="1" x14ac:dyDescent="0.35">
      <c r="A1143" s="311" t="s">
        <v>591</v>
      </c>
      <c r="B1143" s="312">
        <v>44865</v>
      </c>
      <c r="C1143" s="214" t="s">
        <v>592</v>
      </c>
      <c r="D1143" s="214" t="s">
        <v>1372</v>
      </c>
      <c r="E1143" s="314">
        <v>14685.76</v>
      </c>
      <c r="F1143" s="214" t="s">
        <v>1373</v>
      </c>
    </row>
    <row r="1144" spans="1:6" s="214" customFormat="1" x14ac:dyDescent="0.35">
      <c r="A1144" s="311" t="s">
        <v>591</v>
      </c>
      <c r="B1144" s="312">
        <v>44883</v>
      </c>
      <c r="C1144" s="214" t="s">
        <v>592</v>
      </c>
      <c r="D1144" s="214" t="s">
        <v>1374</v>
      </c>
      <c r="E1144" s="314">
        <v>218.7</v>
      </c>
      <c r="F1144" s="214" t="s">
        <v>1375</v>
      </c>
    </row>
    <row r="1145" spans="1:6" s="214" customFormat="1" x14ac:dyDescent="0.35">
      <c r="A1145" s="311" t="s">
        <v>591</v>
      </c>
      <c r="B1145" s="312">
        <v>44888</v>
      </c>
      <c r="C1145" s="214" t="s">
        <v>592</v>
      </c>
      <c r="D1145" s="214" t="s">
        <v>1376</v>
      </c>
      <c r="E1145" s="314">
        <v>11.76</v>
      </c>
      <c r="F1145" s="214" t="s">
        <v>1377</v>
      </c>
    </row>
    <row r="1146" spans="1:6" s="214" customFormat="1" x14ac:dyDescent="0.35">
      <c r="A1146" s="311" t="s">
        <v>591</v>
      </c>
      <c r="B1146" s="312">
        <v>44888</v>
      </c>
      <c r="C1146" s="214" t="s">
        <v>592</v>
      </c>
      <c r="D1146" s="214" t="s">
        <v>1378</v>
      </c>
      <c r="E1146" s="314">
        <v>111.82</v>
      </c>
      <c r="F1146" s="214" t="s">
        <v>1379</v>
      </c>
    </row>
    <row r="1147" spans="1:6" s="214" customFormat="1" x14ac:dyDescent="0.35">
      <c r="A1147" s="311" t="s">
        <v>591</v>
      </c>
      <c r="B1147" s="312">
        <v>44895</v>
      </c>
      <c r="C1147" s="214" t="s">
        <v>592</v>
      </c>
      <c r="D1147" s="214" t="s">
        <v>1380</v>
      </c>
      <c r="E1147" s="314">
        <v>-15940.43</v>
      </c>
      <c r="F1147" s="214" t="s">
        <v>1381</v>
      </c>
    </row>
    <row r="1148" spans="1:6" s="214" customFormat="1" x14ac:dyDescent="0.35">
      <c r="A1148" s="311" t="s">
        <v>591</v>
      </c>
      <c r="B1148" s="312">
        <v>44895</v>
      </c>
      <c r="C1148" s="214" t="s">
        <v>592</v>
      </c>
      <c r="D1148" s="214" t="s">
        <v>1382</v>
      </c>
      <c r="E1148" s="314">
        <v>70.59</v>
      </c>
      <c r="F1148" s="214" t="s">
        <v>1383</v>
      </c>
    </row>
    <row r="1149" spans="1:6" s="214" customFormat="1" x14ac:dyDescent="0.35">
      <c r="A1149" s="311" t="s">
        <v>591</v>
      </c>
      <c r="B1149" s="312">
        <v>44895</v>
      </c>
      <c r="C1149" s="214" t="s">
        <v>592</v>
      </c>
      <c r="D1149" s="214" t="s">
        <v>1384</v>
      </c>
      <c r="E1149" s="314">
        <v>8096.89</v>
      </c>
      <c r="F1149" s="214" t="s">
        <v>1385</v>
      </c>
    </row>
    <row r="1150" spans="1:6" s="214" customFormat="1" x14ac:dyDescent="0.35">
      <c r="A1150" s="311" t="s">
        <v>591</v>
      </c>
      <c r="B1150" s="312">
        <v>44896</v>
      </c>
      <c r="C1150" s="214" t="s">
        <v>592</v>
      </c>
      <c r="D1150" s="214" t="s">
        <v>1386</v>
      </c>
      <c r="E1150" s="314">
        <v>-4008.57</v>
      </c>
      <c r="F1150" s="214" t="s">
        <v>1387</v>
      </c>
    </row>
    <row r="1151" spans="1:6" s="214" customFormat="1" x14ac:dyDescent="0.35">
      <c r="A1151" s="311" t="s">
        <v>591</v>
      </c>
      <c r="B1151" s="312">
        <v>44917</v>
      </c>
      <c r="C1151" s="214" t="s">
        <v>592</v>
      </c>
      <c r="D1151" s="214" t="s">
        <v>1388</v>
      </c>
      <c r="E1151" s="314">
        <v>31.94</v>
      </c>
      <c r="F1151" s="214" t="s">
        <v>1389</v>
      </c>
    </row>
    <row r="1152" spans="1:6" s="214" customFormat="1" x14ac:dyDescent="0.35">
      <c r="A1152" s="311" t="s">
        <v>591</v>
      </c>
      <c r="B1152" s="312">
        <v>44926</v>
      </c>
      <c r="C1152" s="214" t="s">
        <v>592</v>
      </c>
      <c r="D1152" s="214" t="s">
        <v>1390</v>
      </c>
      <c r="E1152" s="314">
        <v>-1058.19</v>
      </c>
      <c r="F1152" s="214" t="s">
        <v>1391</v>
      </c>
    </row>
    <row r="1153" spans="1:6" s="214" customFormat="1" x14ac:dyDescent="0.35">
      <c r="A1153" s="311" t="s">
        <v>591</v>
      </c>
      <c r="B1153" s="312">
        <v>44926</v>
      </c>
      <c r="C1153" s="214" t="s">
        <v>592</v>
      </c>
      <c r="D1153" s="214" t="s">
        <v>1392</v>
      </c>
      <c r="E1153" s="314">
        <v>116.48</v>
      </c>
      <c r="F1153" s="214" t="s">
        <v>1393</v>
      </c>
    </row>
    <row r="1154" spans="1:6" s="214" customFormat="1" x14ac:dyDescent="0.35">
      <c r="A1154" s="311" t="s">
        <v>591</v>
      </c>
      <c r="B1154" s="312">
        <v>44926</v>
      </c>
      <c r="C1154" s="214" t="s">
        <v>592</v>
      </c>
      <c r="D1154" s="214" t="s">
        <v>1394</v>
      </c>
      <c r="E1154" s="314">
        <v>11028.97</v>
      </c>
      <c r="F1154" s="214" t="s">
        <v>1395</v>
      </c>
    </row>
    <row r="1155" spans="1:6" s="214" customFormat="1" x14ac:dyDescent="0.35">
      <c r="A1155" s="311" t="s">
        <v>591</v>
      </c>
      <c r="B1155" s="312">
        <v>44944</v>
      </c>
      <c r="C1155" s="214" t="s">
        <v>592</v>
      </c>
      <c r="D1155" s="214" t="s">
        <v>1396</v>
      </c>
      <c r="E1155" s="310">
        <v>3.88</v>
      </c>
      <c r="F1155" s="214" t="s">
        <v>1397</v>
      </c>
    </row>
    <row r="1156" spans="1:6" s="214" customFormat="1" x14ac:dyDescent="0.35">
      <c r="A1156" s="311" t="s">
        <v>591</v>
      </c>
      <c r="B1156" s="312">
        <v>44944</v>
      </c>
      <c r="C1156" s="214" t="s">
        <v>592</v>
      </c>
      <c r="D1156" s="214" t="s">
        <v>1398</v>
      </c>
      <c r="E1156" s="310">
        <v>37.31</v>
      </c>
      <c r="F1156" s="214" t="s">
        <v>1399</v>
      </c>
    </row>
    <row r="1157" spans="1:6" s="214" customFormat="1" x14ac:dyDescent="0.35">
      <c r="A1157" s="311" t="s">
        <v>591</v>
      </c>
      <c r="B1157" s="312">
        <v>44957</v>
      </c>
      <c r="C1157" s="214" t="s">
        <v>592</v>
      </c>
      <c r="D1157" s="214" t="s">
        <v>1400</v>
      </c>
      <c r="E1157" s="310">
        <v>312.8</v>
      </c>
      <c r="F1157" s="214" t="s">
        <v>1401</v>
      </c>
    </row>
    <row r="1158" spans="1:6" s="214" customFormat="1" x14ac:dyDescent="0.35">
      <c r="A1158" s="311" t="s">
        <v>591</v>
      </c>
      <c r="B1158" s="312">
        <v>44957</v>
      </c>
      <c r="C1158" s="214" t="s">
        <v>592</v>
      </c>
      <c r="D1158" s="214" t="s">
        <v>1402</v>
      </c>
      <c r="E1158" s="310">
        <v>54.67</v>
      </c>
      <c r="F1158" s="214" t="s">
        <v>1403</v>
      </c>
    </row>
    <row r="1159" spans="1:6" s="214" customFormat="1" x14ac:dyDescent="0.35">
      <c r="A1159" s="311" t="s">
        <v>591</v>
      </c>
      <c r="B1159" s="312">
        <v>44957</v>
      </c>
      <c r="C1159" s="214" t="s">
        <v>592</v>
      </c>
      <c r="D1159" s="214" t="s">
        <v>1404</v>
      </c>
      <c r="E1159" s="310">
        <v>3873.64</v>
      </c>
      <c r="F1159" s="214" t="s">
        <v>1405</v>
      </c>
    </row>
    <row r="1160" spans="1:6" s="214" customFormat="1" x14ac:dyDescent="0.35">
      <c r="A1160" s="311" t="s">
        <v>591</v>
      </c>
      <c r="B1160" s="312">
        <v>44957</v>
      </c>
      <c r="C1160" s="214" t="s">
        <v>592</v>
      </c>
      <c r="D1160" s="214" t="s">
        <v>1406</v>
      </c>
      <c r="E1160" s="310">
        <v>-3709.14</v>
      </c>
      <c r="F1160" s="214" t="s">
        <v>1407</v>
      </c>
    </row>
    <row r="1161" spans="1:6" s="214" customFormat="1" x14ac:dyDescent="0.35">
      <c r="A1161" s="311" t="s">
        <v>591</v>
      </c>
      <c r="B1161" s="312">
        <v>44974</v>
      </c>
      <c r="C1161" s="214" t="s">
        <v>592</v>
      </c>
      <c r="D1161" s="214" t="s">
        <v>1408</v>
      </c>
      <c r="E1161" s="310">
        <v>120</v>
      </c>
      <c r="F1161" s="214" t="s">
        <v>1409</v>
      </c>
    </row>
    <row r="1162" spans="1:6" s="214" customFormat="1" x14ac:dyDescent="0.35">
      <c r="A1162" s="311" t="s">
        <v>591</v>
      </c>
      <c r="B1162" s="312">
        <v>44985</v>
      </c>
      <c r="C1162" s="214" t="s">
        <v>592</v>
      </c>
      <c r="D1162" s="214" t="s">
        <v>1400</v>
      </c>
      <c r="E1162" s="310">
        <v>288.99</v>
      </c>
      <c r="F1162" s="214" t="s">
        <v>1410</v>
      </c>
    </row>
    <row r="1163" spans="1:6" s="214" customFormat="1" x14ac:dyDescent="0.35">
      <c r="A1163" s="311" t="s">
        <v>591</v>
      </c>
      <c r="B1163" s="312">
        <v>44985</v>
      </c>
      <c r="C1163" s="214" t="s">
        <v>592</v>
      </c>
      <c r="D1163" s="214" t="s">
        <v>1382</v>
      </c>
      <c r="E1163" s="310">
        <v>70.34</v>
      </c>
      <c r="F1163" s="214" t="s">
        <v>1411</v>
      </c>
    </row>
    <row r="1164" spans="1:6" s="214" customFormat="1" x14ac:dyDescent="0.35">
      <c r="A1164" s="311" t="s">
        <v>591</v>
      </c>
      <c r="B1164" s="312">
        <v>44985</v>
      </c>
      <c r="C1164" s="214" t="s">
        <v>592</v>
      </c>
      <c r="D1164" s="214" t="s">
        <v>1412</v>
      </c>
      <c r="E1164" s="310">
        <v>8459.26</v>
      </c>
      <c r="F1164" s="214" t="s">
        <v>1413</v>
      </c>
    </row>
    <row r="1165" spans="1:6" s="214" customFormat="1" x14ac:dyDescent="0.35">
      <c r="A1165" s="311" t="s">
        <v>591</v>
      </c>
      <c r="B1165" s="312">
        <v>44985</v>
      </c>
      <c r="C1165" s="214" t="s">
        <v>592</v>
      </c>
      <c r="D1165" s="214" t="s">
        <v>1414</v>
      </c>
      <c r="E1165" s="310">
        <v>-5972.17</v>
      </c>
      <c r="F1165" s="214" t="s">
        <v>1415</v>
      </c>
    </row>
    <row r="1166" spans="1:6" s="214" customFormat="1" x14ac:dyDescent="0.35">
      <c r="A1166" s="311" t="s">
        <v>591</v>
      </c>
      <c r="B1166" s="312">
        <v>44994</v>
      </c>
      <c r="C1166" s="214" t="s">
        <v>592</v>
      </c>
      <c r="D1166" s="214" t="s">
        <v>1416</v>
      </c>
      <c r="E1166" s="310">
        <v>852.44</v>
      </c>
      <c r="F1166" s="214" t="s">
        <v>1417</v>
      </c>
    </row>
    <row r="1167" spans="1:6" s="214" customFormat="1" x14ac:dyDescent="0.35">
      <c r="A1167" s="311" t="s">
        <v>591</v>
      </c>
      <c r="B1167" s="312">
        <v>44994</v>
      </c>
      <c r="C1167" s="214" t="s">
        <v>592</v>
      </c>
      <c r="D1167" s="214" t="s">
        <v>1418</v>
      </c>
      <c r="E1167" s="310">
        <v>5.99</v>
      </c>
      <c r="F1167" s="214" t="s">
        <v>1419</v>
      </c>
    </row>
    <row r="1168" spans="1:6" s="214" customFormat="1" x14ac:dyDescent="0.35">
      <c r="A1168" s="311" t="s">
        <v>591</v>
      </c>
      <c r="B1168" s="312">
        <v>45012</v>
      </c>
      <c r="C1168" s="214" t="s">
        <v>592</v>
      </c>
      <c r="D1168" s="214" t="s">
        <v>1420</v>
      </c>
      <c r="E1168" s="310">
        <v>129.99</v>
      </c>
      <c r="F1168" s="214" t="s">
        <v>1421</v>
      </c>
    </row>
    <row r="1169" spans="1:6" s="214" customFormat="1" x14ac:dyDescent="0.35">
      <c r="A1169" s="311" t="s">
        <v>591</v>
      </c>
      <c r="B1169" s="312">
        <v>45016</v>
      </c>
      <c r="C1169" s="214" t="s">
        <v>592</v>
      </c>
      <c r="D1169" s="214" t="s">
        <v>1422</v>
      </c>
      <c r="E1169" s="310">
        <v>32.43</v>
      </c>
      <c r="F1169" s="214" t="s">
        <v>1423</v>
      </c>
    </row>
    <row r="1170" spans="1:6" s="214" customFormat="1" x14ac:dyDescent="0.35">
      <c r="A1170" s="311" t="s">
        <v>591</v>
      </c>
      <c r="B1170" s="312">
        <v>45016</v>
      </c>
      <c r="C1170" s="214" t="s">
        <v>592</v>
      </c>
      <c r="D1170" s="214" t="s">
        <v>1424</v>
      </c>
      <c r="E1170" s="310">
        <v>7205.08</v>
      </c>
      <c r="F1170" s="214" t="s">
        <v>1425</v>
      </c>
    </row>
    <row r="1171" spans="1:6" s="214" customFormat="1" x14ac:dyDescent="0.35">
      <c r="A1171" s="311" t="s">
        <v>591</v>
      </c>
      <c r="B1171" s="312">
        <v>45016</v>
      </c>
      <c r="C1171" s="214" t="s">
        <v>592</v>
      </c>
      <c r="D1171" s="214" t="s">
        <v>1426</v>
      </c>
      <c r="E1171" s="310">
        <v>-2239.14</v>
      </c>
      <c r="F1171" s="214" t="s">
        <v>1427</v>
      </c>
    </row>
    <row r="1172" spans="1:6" s="214" customFormat="1" x14ac:dyDescent="0.35">
      <c r="A1172" s="311" t="s">
        <v>591</v>
      </c>
      <c r="B1172" s="312">
        <v>45023</v>
      </c>
      <c r="C1172" s="214" t="s">
        <v>592</v>
      </c>
      <c r="D1172" s="214" t="s">
        <v>1110</v>
      </c>
      <c r="E1172" s="310">
        <v>-163.83000000000001</v>
      </c>
      <c r="F1172" s="214" t="s">
        <v>1111</v>
      </c>
    </row>
    <row r="1173" spans="1:6" s="214" customFormat="1" x14ac:dyDescent="0.35">
      <c r="A1173" s="311" t="s">
        <v>591</v>
      </c>
      <c r="B1173" s="312">
        <v>45027</v>
      </c>
      <c r="C1173" s="214" t="s">
        <v>592</v>
      </c>
      <c r="D1173" s="214" t="s">
        <v>1428</v>
      </c>
      <c r="E1173" s="310">
        <v>701.7</v>
      </c>
      <c r="F1173" s="214" t="s">
        <v>1429</v>
      </c>
    </row>
    <row r="1174" spans="1:6" s="214" customFormat="1" x14ac:dyDescent="0.35">
      <c r="A1174" s="311" t="s">
        <v>591</v>
      </c>
      <c r="B1174" s="312">
        <v>45033</v>
      </c>
      <c r="C1174" s="214" t="s">
        <v>592</v>
      </c>
      <c r="D1174" s="214" t="s">
        <v>1430</v>
      </c>
      <c r="E1174" s="310">
        <v>248.15</v>
      </c>
      <c r="F1174" s="214" t="s">
        <v>1431</v>
      </c>
    </row>
    <row r="1175" spans="1:6" s="214" customFormat="1" x14ac:dyDescent="0.35">
      <c r="A1175" s="311" t="s">
        <v>591</v>
      </c>
      <c r="B1175" s="312">
        <v>45041</v>
      </c>
      <c r="C1175" s="214" t="s">
        <v>592</v>
      </c>
      <c r="D1175" s="214" t="s">
        <v>1432</v>
      </c>
      <c r="E1175" s="310">
        <v>567.79999999999995</v>
      </c>
      <c r="F1175" s="214" t="s">
        <v>1433</v>
      </c>
    </row>
    <row r="1176" spans="1:6" s="214" customFormat="1" x14ac:dyDescent="0.35">
      <c r="A1176" s="311" t="s">
        <v>591</v>
      </c>
      <c r="B1176" s="312">
        <v>45041</v>
      </c>
      <c r="C1176" s="214" t="s">
        <v>592</v>
      </c>
      <c r="D1176" s="214" t="s">
        <v>1432</v>
      </c>
      <c r="E1176" s="310">
        <v>57.68</v>
      </c>
      <c r="F1176" s="214" t="s">
        <v>1434</v>
      </c>
    </row>
    <row r="1177" spans="1:6" s="214" customFormat="1" x14ac:dyDescent="0.35">
      <c r="A1177" s="311" t="s">
        <v>591</v>
      </c>
      <c r="B1177" s="312">
        <v>45044</v>
      </c>
      <c r="C1177" s="214" t="s">
        <v>592</v>
      </c>
      <c r="D1177" s="214" t="s">
        <v>1435</v>
      </c>
      <c r="E1177" s="310">
        <v>61.79</v>
      </c>
      <c r="F1177" s="214" t="s">
        <v>1436</v>
      </c>
    </row>
    <row r="1178" spans="1:6" s="214" customFormat="1" x14ac:dyDescent="0.35">
      <c r="A1178" s="311" t="s">
        <v>591</v>
      </c>
      <c r="B1178" s="312">
        <v>45046</v>
      </c>
      <c r="C1178" s="214" t="s">
        <v>592</v>
      </c>
      <c r="D1178" s="214" t="s">
        <v>1437</v>
      </c>
      <c r="E1178" s="310">
        <v>49.86</v>
      </c>
      <c r="F1178" s="214" t="s">
        <v>1438</v>
      </c>
    </row>
    <row r="1179" spans="1:6" s="214" customFormat="1" x14ac:dyDescent="0.35">
      <c r="A1179" s="311" t="s">
        <v>591</v>
      </c>
      <c r="B1179" s="312">
        <v>45046</v>
      </c>
      <c r="C1179" s="214" t="s">
        <v>592</v>
      </c>
      <c r="D1179" s="214" t="s">
        <v>1439</v>
      </c>
      <c r="E1179" s="310">
        <v>13039.08</v>
      </c>
      <c r="F1179" s="214" t="s">
        <v>1440</v>
      </c>
    </row>
    <row r="1180" spans="1:6" s="214" customFormat="1" x14ac:dyDescent="0.35">
      <c r="A1180" s="311" t="s">
        <v>591</v>
      </c>
      <c r="B1180" s="312">
        <v>45046</v>
      </c>
      <c r="C1180" s="214" t="s">
        <v>592</v>
      </c>
      <c r="D1180" s="214" t="s">
        <v>1441</v>
      </c>
      <c r="E1180" s="310">
        <v>-12571.52</v>
      </c>
      <c r="F1180" s="214" t="s">
        <v>1442</v>
      </c>
    </row>
    <row r="1181" spans="1:6" s="214" customFormat="1" x14ac:dyDescent="0.35">
      <c r="A1181" s="311" t="s">
        <v>591</v>
      </c>
      <c r="B1181" s="312">
        <v>45051</v>
      </c>
      <c r="C1181" s="214" t="s">
        <v>592</v>
      </c>
      <c r="D1181" s="214" t="s">
        <v>1443</v>
      </c>
      <c r="E1181" s="310">
        <v>155</v>
      </c>
      <c r="F1181" s="214" t="s">
        <v>1444</v>
      </c>
    </row>
    <row r="1182" spans="1:6" s="214" customFormat="1" x14ac:dyDescent="0.35">
      <c r="A1182" s="311" t="s">
        <v>591</v>
      </c>
      <c r="B1182" s="312">
        <v>45054</v>
      </c>
      <c r="C1182" s="214" t="s">
        <v>592</v>
      </c>
      <c r="D1182" s="214" t="s">
        <v>1445</v>
      </c>
      <c r="E1182" s="310">
        <v>49.68</v>
      </c>
      <c r="F1182" s="214" t="s">
        <v>1446</v>
      </c>
    </row>
    <row r="1183" spans="1:6" s="214" customFormat="1" x14ac:dyDescent="0.35">
      <c r="A1183" s="311" t="s">
        <v>591</v>
      </c>
      <c r="B1183" s="312">
        <v>45063</v>
      </c>
      <c r="C1183" s="214" t="s">
        <v>592</v>
      </c>
      <c r="D1183" s="214" t="s">
        <v>1447</v>
      </c>
      <c r="E1183" s="310">
        <v>12.29</v>
      </c>
      <c r="F1183" s="214" t="s">
        <v>1448</v>
      </c>
    </row>
    <row r="1184" spans="1:6" s="214" customFormat="1" x14ac:dyDescent="0.35">
      <c r="A1184" s="311" t="s">
        <v>591</v>
      </c>
      <c r="B1184" s="312">
        <v>45077</v>
      </c>
      <c r="C1184" s="214" t="s">
        <v>592</v>
      </c>
      <c r="D1184" s="214" t="s">
        <v>1449</v>
      </c>
      <c r="E1184" s="310">
        <v>14232.72</v>
      </c>
      <c r="F1184" s="214" t="s">
        <v>1450</v>
      </c>
    </row>
    <row r="1185" spans="1:6" s="214" customFormat="1" x14ac:dyDescent="0.35">
      <c r="A1185" s="311" t="s">
        <v>591</v>
      </c>
      <c r="B1185" s="312">
        <v>45077</v>
      </c>
      <c r="C1185" s="214" t="s">
        <v>592</v>
      </c>
      <c r="D1185" s="214" t="s">
        <v>1451</v>
      </c>
      <c r="E1185" s="310">
        <v>-15576.62</v>
      </c>
      <c r="F1185" s="214" t="s">
        <v>1452</v>
      </c>
    </row>
    <row r="1186" spans="1:6" s="214" customFormat="1" x14ac:dyDescent="0.35">
      <c r="A1186" s="311" t="s">
        <v>591</v>
      </c>
      <c r="B1186" s="312">
        <v>45089</v>
      </c>
      <c r="C1186" s="214" t="s">
        <v>592</v>
      </c>
      <c r="D1186" s="214" t="s">
        <v>1453</v>
      </c>
      <c r="E1186" s="310">
        <v>-106.48</v>
      </c>
      <c r="F1186" s="214" t="s">
        <v>1454</v>
      </c>
    </row>
    <row r="1187" spans="1:6" s="214" customFormat="1" x14ac:dyDescent="0.35">
      <c r="A1187" s="311" t="s">
        <v>591</v>
      </c>
      <c r="B1187" s="312">
        <v>45105</v>
      </c>
      <c r="C1187" s="214" t="s">
        <v>592</v>
      </c>
      <c r="D1187" s="214" t="s">
        <v>1455</v>
      </c>
      <c r="E1187" s="310">
        <v>18.98</v>
      </c>
      <c r="F1187" s="214" t="s">
        <v>1456</v>
      </c>
    </row>
    <row r="1188" spans="1:6" s="214" customFormat="1" x14ac:dyDescent="0.35">
      <c r="A1188" s="311" t="s">
        <v>591</v>
      </c>
      <c r="B1188" s="312">
        <v>45107</v>
      </c>
      <c r="C1188" s="214" t="s">
        <v>592</v>
      </c>
      <c r="D1188" s="214" t="s">
        <v>1457</v>
      </c>
      <c r="E1188" s="310">
        <v>34.18</v>
      </c>
      <c r="F1188" s="214" t="s">
        <v>1458</v>
      </c>
    </row>
    <row r="1189" spans="1:6" s="214" customFormat="1" x14ac:dyDescent="0.35">
      <c r="A1189" s="311" t="s">
        <v>591</v>
      </c>
      <c r="B1189" s="312">
        <v>45107</v>
      </c>
      <c r="C1189" s="214" t="s">
        <v>592</v>
      </c>
      <c r="D1189" s="214" t="s">
        <v>1459</v>
      </c>
      <c r="E1189" s="310">
        <v>10588.23</v>
      </c>
      <c r="F1189" s="214" t="s">
        <v>1460</v>
      </c>
    </row>
    <row r="1190" spans="1:6" s="214" customFormat="1" x14ac:dyDescent="0.35">
      <c r="A1190" s="311" t="s">
        <v>591</v>
      </c>
      <c r="B1190" s="312">
        <v>45107</v>
      </c>
      <c r="C1190" s="214" t="s">
        <v>592</v>
      </c>
      <c r="D1190" s="214" t="s">
        <v>1461</v>
      </c>
      <c r="E1190" s="310">
        <v>-2772.7</v>
      </c>
      <c r="F1190" s="214" t="s">
        <v>1462</v>
      </c>
    </row>
    <row r="1191" spans="1:6" s="214" customFormat="1" x14ac:dyDescent="0.35">
      <c r="A1191" s="311" t="s">
        <v>591</v>
      </c>
      <c r="B1191" s="312">
        <v>45107</v>
      </c>
      <c r="C1191" s="214" t="s">
        <v>592</v>
      </c>
      <c r="D1191" s="214" t="s">
        <v>1463</v>
      </c>
      <c r="E1191" s="310">
        <v>-9284.2999999999993</v>
      </c>
      <c r="F1191" s="214" t="s">
        <v>1464</v>
      </c>
    </row>
    <row r="1192" spans="1:6" s="214" customFormat="1" x14ac:dyDescent="0.35">
      <c r="A1192" s="311" t="s">
        <v>593</v>
      </c>
      <c r="B1192" s="312">
        <v>44773</v>
      </c>
      <c r="C1192" s="214" t="s">
        <v>594</v>
      </c>
      <c r="D1192" s="214" t="s">
        <v>1465</v>
      </c>
      <c r="E1192" s="314">
        <v>12411.26</v>
      </c>
      <c r="F1192" s="214" t="s">
        <v>1466</v>
      </c>
    </row>
    <row r="1193" spans="1:6" s="214" customFormat="1" x14ac:dyDescent="0.35">
      <c r="A1193" s="311" t="s">
        <v>593</v>
      </c>
      <c r="B1193" s="312">
        <v>44926</v>
      </c>
      <c r="C1193" s="214" t="s">
        <v>594</v>
      </c>
      <c r="D1193" s="214" t="s">
        <v>1114</v>
      </c>
      <c r="E1193" s="314">
        <v>-65231.39</v>
      </c>
      <c r="F1193" s="214" t="s">
        <v>1115</v>
      </c>
    </row>
    <row r="1194" spans="1:6" s="214" customFormat="1" x14ac:dyDescent="0.35">
      <c r="A1194" s="311" t="s">
        <v>593</v>
      </c>
      <c r="B1194" s="312">
        <v>44926</v>
      </c>
      <c r="C1194" s="214" t="s">
        <v>594</v>
      </c>
      <c r="D1194" s="214" t="s">
        <v>1467</v>
      </c>
      <c r="E1194" s="314">
        <v>870.9</v>
      </c>
      <c r="F1194" s="214" t="s">
        <v>1468</v>
      </c>
    </row>
    <row r="1195" spans="1:6" s="214" customFormat="1" x14ac:dyDescent="0.35">
      <c r="A1195" s="311" t="s">
        <v>593</v>
      </c>
      <c r="B1195" s="312">
        <v>45046</v>
      </c>
      <c r="C1195" s="214" t="s">
        <v>594</v>
      </c>
      <c r="D1195" s="214" t="s">
        <v>1469</v>
      </c>
      <c r="E1195" s="310">
        <v>29.82</v>
      </c>
      <c r="F1195" s="214" t="s">
        <v>1470</v>
      </c>
    </row>
    <row r="1196" spans="1:6" s="214" customFormat="1" x14ac:dyDescent="0.35">
      <c r="A1196" s="311" t="s">
        <v>593</v>
      </c>
      <c r="B1196" s="312">
        <v>45077</v>
      </c>
      <c r="C1196" s="214" t="s">
        <v>594</v>
      </c>
      <c r="D1196" s="214" t="s">
        <v>1471</v>
      </c>
      <c r="E1196" s="310">
        <v>-147.41</v>
      </c>
      <c r="F1196" s="214" t="s">
        <v>1472</v>
      </c>
    </row>
    <row r="1197" spans="1:6" s="214" customFormat="1" x14ac:dyDescent="0.35">
      <c r="A1197" s="311" t="s">
        <v>595</v>
      </c>
      <c r="B1197" s="312">
        <v>44773</v>
      </c>
      <c r="C1197" s="214" t="s">
        <v>596</v>
      </c>
      <c r="D1197" s="214" t="s">
        <v>1473</v>
      </c>
      <c r="E1197" s="314">
        <v>33.33</v>
      </c>
      <c r="F1197" s="214" t="s">
        <v>1474</v>
      </c>
    </row>
    <row r="1198" spans="1:6" s="214" customFormat="1" x14ac:dyDescent="0.35">
      <c r="A1198" s="311" t="s">
        <v>595</v>
      </c>
      <c r="B1198" s="312">
        <v>44804</v>
      </c>
      <c r="C1198" s="214" t="s">
        <v>596</v>
      </c>
      <c r="D1198" s="214" t="s">
        <v>1475</v>
      </c>
      <c r="E1198" s="314">
        <v>33.33</v>
      </c>
      <c r="F1198" s="214" t="s">
        <v>1476</v>
      </c>
    </row>
    <row r="1199" spans="1:6" s="214" customFormat="1" x14ac:dyDescent="0.35">
      <c r="A1199" s="311" t="s">
        <v>595</v>
      </c>
      <c r="B1199" s="312">
        <v>44834</v>
      </c>
      <c r="C1199" s="214" t="s">
        <v>596</v>
      </c>
      <c r="D1199" s="214" t="s">
        <v>1477</v>
      </c>
      <c r="E1199" s="314">
        <v>25.04</v>
      </c>
      <c r="F1199" s="214" t="s">
        <v>1478</v>
      </c>
    </row>
    <row r="1200" spans="1:6" s="214" customFormat="1" x14ac:dyDescent="0.35">
      <c r="A1200" s="311" t="s">
        <v>595</v>
      </c>
      <c r="B1200" s="312">
        <v>44834</v>
      </c>
      <c r="C1200" s="214" t="s">
        <v>596</v>
      </c>
      <c r="D1200" s="214" t="s">
        <v>1359</v>
      </c>
      <c r="E1200" s="314">
        <v>127.98</v>
      </c>
      <c r="F1200" s="214" t="s">
        <v>1360</v>
      </c>
    </row>
    <row r="1201" spans="1:6" s="214" customFormat="1" x14ac:dyDescent="0.35">
      <c r="A1201" s="311" t="s">
        <v>595</v>
      </c>
      <c r="B1201" s="312">
        <v>44834</v>
      </c>
      <c r="C1201" s="214" t="s">
        <v>596</v>
      </c>
      <c r="D1201" s="214" t="s">
        <v>1479</v>
      </c>
      <c r="E1201" s="314">
        <v>525</v>
      </c>
      <c r="F1201" s="214" t="s">
        <v>1480</v>
      </c>
    </row>
    <row r="1202" spans="1:6" s="214" customFormat="1" x14ac:dyDescent="0.35">
      <c r="A1202" s="311" t="s">
        <v>595</v>
      </c>
      <c r="B1202" s="312">
        <v>44865</v>
      </c>
      <c r="C1202" s="214" t="s">
        <v>596</v>
      </c>
      <c r="D1202" s="214" t="s">
        <v>1481</v>
      </c>
      <c r="E1202" s="314">
        <v>25</v>
      </c>
      <c r="F1202" s="214" t="s">
        <v>1482</v>
      </c>
    </row>
    <row r="1203" spans="1:6" s="214" customFormat="1" x14ac:dyDescent="0.35">
      <c r="A1203" s="311" t="s">
        <v>595</v>
      </c>
      <c r="B1203" s="312">
        <v>44865</v>
      </c>
      <c r="C1203" s="214" t="s">
        <v>596</v>
      </c>
      <c r="D1203" s="214" t="s">
        <v>1370</v>
      </c>
      <c r="E1203" s="314">
        <v>139.99</v>
      </c>
      <c r="F1203" s="214" t="s">
        <v>1371</v>
      </c>
    </row>
    <row r="1204" spans="1:6" s="214" customFormat="1" x14ac:dyDescent="0.35">
      <c r="A1204" s="311" t="s">
        <v>595</v>
      </c>
      <c r="B1204" s="312">
        <v>44895</v>
      </c>
      <c r="C1204" s="214" t="s">
        <v>596</v>
      </c>
      <c r="D1204" s="214" t="s">
        <v>1483</v>
      </c>
      <c r="E1204" s="314">
        <v>25</v>
      </c>
      <c r="F1204" s="214" t="s">
        <v>1484</v>
      </c>
    </row>
    <row r="1205" spans="1:6" s="214" customFormat="1" x14ac:dyDescent="0.35">
      <c r="A1205" s="311" t="s">
        <v>595</v>
      </c>
      <c r="B1205" s="312">
        <v>44926</v>
      </c>
      <c r="C1205" s="214" t="s">
        <v>596</v>
      </c>
      <c r="D1205" s="214" t="s">
        <v>1485</v>
      </c>
      <c r="E1205" s="314">
        <v>25</v>
      </c>
      <c r="F1205" s="214" t="s">
        <v>1486</v>
      </c>
    </row>
    <row r="1206" spans="1:6" s="214" customFormat="1" x14ac:dyDescent="0.35">
      <c r="A1206" s="311" t="s">
        <v>595</v>
      </c>
      <c r="B1206" s="312">
        <v>44957</v>
      </c>
      <c r="C1206" s="214" t="s">
        <v>596</v>
      </c>
      <c r="D1206" s="214" t="s">
        <v>1487</v>
      </c>
      <c r="E1206" s="310">
        <v>118.34</v>
      </c>
      <c r="F1206" s="214" t="s">
        <v>1488</v>
      </c>
    </row>
    <row r="1207" spans="1:6" s="214" customFormat="1" x14ac:dyDescent="0.35">
      <c r="A1207" s="311" t="s">
        <v>595</v>
      </c>
      <c r="B1207" s="312">
        <v>44985</v>
      </c>
      <c r="C1207" s="214" t="s">
        <v>596</v>
      </c>
      <c r="D1207" s="214" t="s">
        <v>1489</v>
      </c>
      <c r="E1207" s="310">
        <v>118.34</v>
      </c>
      <c r="F1207" s="214" t="s">
        <v>1490</v>
      </c>
    </row>
    <row r="1208" spans="1:6" s="214" customFormat="1" x14ac:dyDescent="0.35">
      <c r="A1208" s="311" t="s">
        <v>595</v>
      </c>
      <c r="B1208" s="312">
        <v>45008</v>
      </c>
      <c r="C1208" s="214" t="s">
        <v>596</v>
      </c>
      <c r="D1208" s="214" t="s">
        <v>1491</v>
      </c>
      <c r="E1208" s="310">
        <v>570</v>
      </c>
      <c r="F1208" s="214" t="s">
        <v>1492</v>
      </c>
    </row>
    <row r="1209" spans="1:6" s="214" customFormat="1" x14ac:dyDescent="0.35">
      <c r="A1209" s="311" t="s">
        <v>595</v>
      </c>
      <c r="B1209" s="312">
        <v>45016</v>
      </c>
      <c r="C1209" s="214" t="s">
        <v>596</v>
      </c>
      <c r="D1209" s="214" t="s">
        <v>1422</v>
      </c>
      <c r="E1209" s="310">
        <v>89</v>
      </c>
      <c r="F1209" s="214" t="s">
        <v>1423</v>
      </c>
    </row>
    <row r="1210" spans="1:6" s="214" customFormat="1" x14ac:dyDescent="0.35">
      <c r="A1210" s="311" t="s">
        <v>595</v>
      </c>
      <c r="B1210" s="312">
        <v>45016</v>
      </c>
      <c r="C1210" s="214" t="s">
        <v>596</v>
      </c>
      <c r="D1210" s="214" t="s">
        <v>1493</v>
      </c>
      <c r="E1210" s="310">
        <v>118.32</v>
      </c>
      <c r="F1210" s="214" t="s">
        <v>1494</v>
      </c>
    </row>
    <row r="1211" spans="1:6" s="214" customFormat="1" x14ac:dyDescent="0.35">
      <c r="A1211" s="311" t="s">
        <v>595</v>
      </c>
      <c r="B1211" s="312">
        <v>45077</v>
      </c>
      <c r="C1211" s="214" t="s">
        <v>596</v>
      </c>
      <c r="D1211" s="214" t="s">
        <v>1495</v>
      </c>
      <c r="E1211" s="310">
        <v>89</v>
      </c>
      <c r="F1211" s="214" t="s">
        <v>1496</v>
      </c>
    </row>
    <row r="1212" spans="1:6" s="214" customFormat="1" x14ac:dyDescent="0.35">
      <c r="A1212" s="311" t="s">
        <v>597</v>
      </c>
      <c r="B1212" s="312">
        <v>44773</v>
      </c>
      <c r="C1212" s="214" t="s">
        <v>598</v>
      </c>
      <c r="D1212" s="214" t="s">
        <v>1497</v>
      </c>
      <c r="E1212" s="314">
        <v>7.49</v>
      </c>
      <c r="F1212" s="214" t="s">
        <v>1498</v>
      </c>
    </row>
    <row r="1213" spans="1:6" s="214" customFormat="1" x14ac:dyDescent="0.35">
      <c r="A1213" s="311" t="s">
        <v>597</v>
      </c>
      <c r="B1213" s="312">
        <v>44804</v>
      </c>
      <c r="C1213" s="214" t="s">
        <v>598</v>
      </c>
      <c r="D1213" s="214" t="s">
        <v>1499</v>
      </c>
      <c r="E1213" s="314">
        <v>3.18</v>
      </c>
      <c r="F1213" s="214" t="s">
        <v>1500</v>
      </c>
    </row>
    <row r="1214" spans="1:6" s="214" customFormat="1" x14ac:dyDescent="0.35">
      <c r="A1214" s="311" t="s">
        <v>597</v>
      </c>
      <c r="B1214" s="312">
        <v>44804</v>
      </c>
      <c r="C1214" s="214" t="s">
        <v>598</v>
      </c>
      <c r="D1214" s="214" t="s">
        <v>1347</v>
      </c>
      <c r="E1214" s="314">
        <v>24.66</v>
      </c>
      <c r="F1214" s="214" t="s">
        <v>1348</v>
      </c>
    </row>
    <row r="1215" spans="1:6" s="214" customFormat="1" x14ac:dyDescent="0.35">
      <c r="A1215" s="311" t="s">
        <v>597</v>
      </c>
      <c r="B1215" s="312">
        <v>44852</v>
      </c>
      <c r="C1215" s="214" t="s">
        <v>598</v>
      </c>
      <c r="D1215" s="214" t="s">
        <v>1501</v>
      </c>
      <c r="E1215" s="314">
        <v>108.9</v>
      </c>
      <c r="F1215" s="214" t="s">
        <v>1502</v>
      </c>
    </row>
    <row r="1216" spans="1:6" s="214" customFormat="1" x14ac:dyDescent="0.35">
      <c r="A1216" s="311" t="s">
        <v>597</v>
      </c>
      <c r="B1216" s="312">
        <v>44862</v>
      </c>
      <c r="C1216" s="214" t="s">
        <v>598</v>
      </c>
      <c r="D1216" s="214" t="s">
        <v>1503</v>
      </c>
      <c r="E1216" s="314">
        <v>4.99</v>
      </c>
      <c r="F1216" s="214" t="s">
        <v>1504</v>
      </c>
    </row>
    <row r="1217" spans="1:6" s="214" customFormat="1" x14ac:dyDescent="0.35">
      <c r="A1217" s="311" t="s">
        <v>597</v>
      </c>
      <c r="B1217" s="312">
        <v>44866</v>
      </c>
      <c r="C1217" s="214" t="s">
        <v>598</v>
      </c>
      <c r="D1217" s="214" t="s">
        <v>1505</v>
      </c>
      <c r="E1217" s="314">
        <v>122.91</v>
      </c>
      <c r="F1217" s="214" t="s">
        <v>1506</v>
      </c>
    </row>
    <row r="1218" spans="1:6" s="214" customFormat="1" x14ac:dyDescent="0.35">
      <c r="A1218" s="311" t="s">
        <v>597</v>
      </c>
      <c r="B1218" s="312">
        <v>44881</v>
      </c>
      <c r="C1218" s="214" t="s">
        <v>598</v>
      </c>
      <c r="D1218" s="214" t="s">
        <v>1507</v>
      </c>
      <c r="E1218" s="314">
        <v>68.650000000000006</v>
      </c>
      <c r="F1218" s="214" t="s">
        <v>1508</v>
      </c>
    </row>
    <row r="1219" spans="1:6" s="214" customFormat="1" x14ac:dyDescent="0.35">
      <c r="A1219" s="311" t="s">
        <v>597</v>
      </c>
      <c r="B1219" s="312">
        <v>44887</v>
      </c>
      <c r="C1219" s="214" t="s">
        <v>598</v>
      </c>
      <c r="D1219" s="214" t="s">
        <v>1509</v>
      </c>
      <c r="E1219" s="314">
        <v>157.12</v>
      </c>
      <c r="F1219" s="214" t="s">
        <v>1510</v>
      </c>
    </row>
    <row r="1220" spans="1:6" s="214" customFormat="1" x14ac:dyDescent="0.35">
      <c r="A1220" s="311" t="s">
        <v>597</v>
      </c>
      <c r="B1220" s="312">
        <v>44896</v>
      </c>
      <c r="C1220" s="214" t="s">
        <v>598</v>
      </c>
      <c r="D1220" s="214" t="s">
        <v>1507</v>
      </c>
      <c r="E1220" s="314">
        <v>213.42</v>
      </c>
      <c r="F1220" s="214" t="s">
        <v>1511</v>
      </c>
    </row>
    <row r="1221" spans="1:6" s="214" customFormat="1" x14ac:dyDescent="0.35">
      <c r="A1221" s="311" t="s">
        <v>597</v>
      </c>
      <c r="B1221" s="312">
        <v>44902</v>
      </c>
      <c r="C1221" s="214" t="s">
        <v>598</v>
      </c>
      <c r="D1221" s="214" t="s">
        <v>1507</v>
      </c>
      <c r="E1221" s="314">
        <v>24.14</v>
      </c>
      <c r="F1221" s="214" t="s">
        <v>1512</v>
      </c>
    </row>
    <row r="1222" spans="1:6" s="214" customFormat="1" x14ac:dyDescent="0.35">
      <c r="A1222" s="311" t="s">
        <v>597</v>
      </c>
      <c r="B1222" s="312">
        <v>44922</v>
      </c>
      <c r="C1222" s="214" t="s">
        <v>598</v>
      </c>
      <c r="D1222" s="214" t="s">
        <v>1513</v>
      </c>
      <c r="E1222" s="314">
        <v>20.62</v>
      </c>
      <c r="F1222" s="214" t="s">
        <v>1514</v>
      </c>
    </row>
    <row r="1223" spans="1:6" s="214" customFormat="1" x14ac:dyDescent="0.35">
      <c r="A1223" s="311" t="s">
        <v>597</v>
      </c>
      <c r="B1223" s="312">
        <v>44943</v>
      </c>
      <c r="C1223" s="214" t="s">
        <v>598</v>
      </c>
      <c r="D1223" s="214" t="s">
        <v>1515</v>
      </c>
      <c r="E1223" s="310">
        <v>466.35</v>
      </c>
      <c r="F1223" s="214" t="s">
        <v>1516</v>
      </c>
    </row>
    <row r="1224" spans="1:6" s="214" customFormat="1" x14ac:dyDescent="0.35">
      <c r="A1224" s="311" t="s">
        <v>597</v>
      </c>
      <c r="B1224" s="312">
        <v>44946</v>
      </c>
      <c r="C1224" s="214" t="s">
        <v>598</v>
      </c>
      <c r="D1224" s="214" t="s">
        <v>1517</v>
      </c>
      <c r="E1224" s="310">
        <v>158.57</v>
      </c>
      <c r="F1224" s="214" t="s">
        <v>1518</v>
      </c>
    </row>
    <row r="1225" spans="1:6" s="214" customFormat="1" x14ac:dyDescent="0.35">
      <c r="A1225" s="311" t="s">
        <v>597</v>
      </c>
      <c r="B1225" s="312">
        <v>44957</v>
      </c>
      <c r="C1225" s="214" t="s">
        <v>598</v>
      </c>
      <c r="D1225" s="214" t="s">
        <v>1402</v>
      </c>
      <c r="E1225" s="310">
        <v>24.99</v>
      </c>
      <c r="F1225" s="214" t="s">
        <v>1403</v>
      </c>
    </row>
    <row r="1226" spans="1:6" s="214" customFormat="1" x14ac:dyDescent="0.35">
      <c r="A1226" s="311" t="s">
        <v>597</v>
      </c>
      <c r="B1226" s="312">
        <v>44982</v>
      </c>
      <c r="C1226" s="214" t="s">
        <v>598</v>
      </c>
      <c r="D1226" s="214" t="s">
        <v>1519</v>
      </c>
      <c r="E1226" s="310">
        <v>173.17</v>
      </c>
      <c r="F1226" s="214" t="s">
        <v>1520</v>
      </c>
    </row>
    <row r="1227" spans="1:6" s="214" customFormat="1" x14ac:dyDescent="0.35">
      <c r="A1227" s="311" t="s">
        <v>597</v>
      </c>
      <c r="B1227" s="312">
        <v>44987</v>
      </c>
      <c r="C1227" s="214" t="s">
        <v>598</v>
      </c>
      <c r="D1227" s="214" t="s">
        <v>1521</v>
      </c>
      <c r="E1227" s="310">
        <v>187.48</v>
      </c>
      <c r="F1227" s="214" t="s">
        <v>1522</v>
      </c>
    </row>
    <row r="1228" spans="1:6" s="214" customFormat="1" x14ac:dyDescent="0.35">
      <c r="A1228" s="311" t="s">
        <v>597</v>
      </c>
      <c r="B1228" s="312">
        <v>45013</v>
      </c>
      <c r="C1228" s="214" t="s">
        <v>598</v>
      </c>
      <c r="D1228" s="214" t="s">
        <v>1523</v>
      </c>
      <c r="E1228" s="310">
        <v>296.98</v>
      </c>
      <c r="F1228" s="214" t="s">
        <v>1524</v>
      </c>
    </row>
    <row r="1229" spans="1:6" s="214" customFormat="1" x14ac:dyDescent="0.35">
      <c r="A1229" s="311" t="s">
        <v>597</v>
      </c>
      <c r="B1229" s="312">
        <v>45014</v>
      </c>
      <c r="C1229" s="214" t="s">
        <v>598</v>
      </c>
      <c r="D1229" s="214" t="s">
        <v>1525</v>
      </c>
      <c r="E1229" s="310">
        <v>48.22</v>
      </c>
      <c r="F1229" s="214" t="s">
        <v>1526</v>
      </c>
    </row>
    <row r="1230" spans="1:6" s="214" customFormat="1" x14ac:dyDescent="0.35">
      <c r="A1230" s="311" t="s">
        <v>597</v>
      </c>
      <c r="B1230" s="312">
        <v>45016</v>
      </c>
      <c r="C1230" s="214" t="s">
        <v>598</v>
      </c>
      <c r="D1230" s="214" t="s">
        <v>1527</v>
      </c>
      <c r="E1230" s="310">
        <v>35.729999999999997</v>
      </c>
      <c r="F1230" s="214" t="s">
        <v>1528</v>
      </c>
    </row>
    <row r="1231" spans="1:6" s="214" customFormat="1" x14ac:dyDescent="0.35">
      <c r="A1231" s="311" t="s">
        <v>597</v>
      </c>
      <c r="B1231" s="312">
        <v>45041</v>
      </c>
      <c r="C1231" s="214" t="s">
        <v>598</v>
      </c>
      <c r="D1231" s="214" t="s">
        <v>1523</v>
      </c>
      <c r="E1231" s="310">
        <v>158.65</v>
      </c>
      <c r="F1231" s="214" t="s">
        <v>1529</v>
      </c>
    </row>
    <row r="1232" spans="1:6" s="214" customFormat="1" x14ac:dyDescent="0.35">
      <c r="A1232" s="311" t="s">
        <v>597</v>
      </c>
      <c r="B1232" s="312">
        <v>45041</v>
      </c>
      <c r="C1232" s="214" t="s">
        <v>598</v>
      </c>
      <c r="D1232" s="214" t="s">
        <v>1530</v>
      </c>
      <c r="E1232" s="310">
        <v>297.89999999999998</v>
      </c>
      <c r="F1232" s="214" t="s">
        <v>1531</v>
      </c>
    </row>
    <row r="1233" spans="1:6" s="214" customFormat="1" x14ac:dyDescent="0.35">
      <c r="A1233" s="311" t="s">
        <v>597</v>
      </c>
      <c r="B1233" s="312">
        <v>45053</v>
      </c>
      <c r="C1233" s="214" t="s">
        <v>598</v>
      </c>
      <c r="D1233" s="214" t="s">
        <v>1532</v>
      </c>
      <c r="E1233" s="310">
        <v>126.5</v>
      </c>
      <c r="F1233" s="214" t="s">
        <v>1533</v>
      </c>
    </row>
    <row r="1234" spans="1:6" s="214" customFormat="1" x14ac:dyDescent="0.35">
      <c r="A1234" s="311" t="s">
        <v>597</v>
      </c>
      <c r="B1234" s="312">
        <v>45054</v>
      </c>
      <c r="C1234" s="214" t="s">
        <v>598</v>
      </c>
      <c r="D1234" s="214" t="s">
        <v>1534</v>
      </c>
      <c r="E1234" s="310">
        <v>1852.93</v>
      </c>
      <c r="F1234" s="214" t="s">
        <v>1535</v>
      </c>
    </row>
    <row r="1235" spans="1:6" s="214" customFormat="1" x14ac:dyDescent="0.35">
      <c r="A1235" s="311" t="s">
        <v>597</v>
      </c>
      <c r="B1235" s="312">
        <v>45084</v>
      </c>
      <c r="C1235" s="214" t="s">
        <v>598</v>
      </c>
      <c r="D1235" s="214" t="s">
        <v>1536</v>
      </c>
      <c r="E1235" s="310">
        <v>28.07</v>
      </c>
      <c r="F1235" s="214" t="s">
        <v>1537</v>
      </c>
    </row>
    <row r="1236" spans="1:6" s="214" customFormat="1" x14ac:dyDescent="0.35">
      <c r="A1236" s="311" t="s">
        <v>597</v>
      </c>
      <c r="B1236" s="312">
        <v>45085</v>
      </c>
      <c r="C1236" s="214" t="s">
        <v>598</v>
      </c>
      <c r="D1236" s="214" t="s">
        <v>1538</v>
      </c>
      <c r="E1236" s="310">
        <v>351.52</v>
      </c>
      <c r="F1236" s="214" t="s">
        <v>1539</v>
      </c>
    </row>
    <row r="1237" spans="1:6" s="214" customFormat="1" x14ac:dyDescent="0.35">
      <c r="A1237" s="311" t="s">
        <v>597</v>
      </c>
      <c r="B1237" s="312">
        <v>45091</v>
      </c>
      <c r="C1237" s="214" t="s">
        <v>598</v>
      </c>
      <c r="D1237" s="214" t="s">
        <v>1536</v>
      </c>
      <c r="E1237" s="310">
        <v>106.34</v>
      </c>
      <c r="F1237" s="214" t="s">
        <v>1540</v>
      </c>
    </row>
    <row r="1238" spans="1:6" s="214" customFormat="1" x14ac:dyDescent="0.35">
      <c r="A1238" s="311" t="s">
        <v>597</v>
      </c>
      <c r="B1238" s="312">
        <v>45107</v>
      </c>
      <c r="C1238" s="214" t="s">
        <v>598</v>
      </c>
      <c r="D1238" s="214" t="s">
        <v>1457</v>
      </c>
      <c r="E1238" s="310">
        <v>30.67</v>
      </c>
      <c r="F1238" s="214" t="s">
        <v>1458</v>
      </c>
    </row>
    <row r="1239" spans="1:6" s="214" customFormat="1" x14ac:dyDescent="0.35">
      <c r="A1239" s="311" t="s">
        <v>654</v>
      </c>
      <c r="B1239" s="312">
        <v>44743</v>
      </c>
      <c r="C1239" s="214" t="s">
        <v>655</v>
      </c>
      <c r="D1239" s="214" t="s">
        <v>1541</v>
      </c>
      <c r="E1239" s="314">
        <v>10.9</v>
      </c>
      <c r="F1239" s="214" t="s">
        <v>1542</v>
      </c>
    </row>
    <row r="1240" spans="1:6" s="214" customFormat="1" x14ac:dyDescent="0.35">
      <c r="A1240" s="311" t="s">
        <v>654</v>
      </c>
      <c r="B1240" s="312">
        <v>44743</v>
      </c>
      <c r="C1240" s="214" t="s">
        <v>655</v>
      </c>
      <c r="D1240" s="214" t="s">
        <v>1543</v>
      </c>
      <c r="E1240" s="314">
        <v>11.57</v>
      </c>
      <c r="F1240" s="214" t="s">
        <v>1544</v>
      </c>
    </row>
    <row r="1241" spans="1:6" s="214" customFormat="1" x14ac:dyDescent="0.35">
      <c r="A1241" s="311" t="s">
        <v>654</v>
      </c>
      <c r="B1241" s="312">
        <v>44747</v>
      </c>
      <c r="C1241" s="214" t="s">
        <v>655</v>
      </c>
      <c r="D1241" s="214" t="s">
        <v>1545</v>
      </c>
      <c r="E1241" s="314">
        <v>79.67</v>
      </c>
      <c r="F1241" s="214" t="s">
        <v>1546</v>
      </c>
    </row>
    <row r="1242" spans="1:6" s="214" customFormat="1" x14ac:dyDescent="0.35">
      <c r="A1242" s="311" t="s">
        <v>654</v>
      </c>
      <c r="B1242" s="312">
        <v>44760</v>
      </c>
      <c r="C1242" s="214" t="s">
        <v>655</v>
      </c>
      <c r="D1242" s="214" t="s">
        <v>1547</v>
      </c>
      <c r="E1242" s="314">
        <v>169.96</v>
      </c>
      <c r="F1242" s="214" t="s">
        <v>1548</v>
      </c>
    </row>
    <row r="1243" spans="1:6" s="214" customFormat="1" x14ac:dyDescent="0.35">
      <c r="A1243" s="311" t="s">
        <v>654</v>
      </c>
      <c r="B1243" s="312">
        <v>44773</v>
      </c>
      <c r="C1243" s="214" t="s">
        <v>655</v>
      </c>
      <c r="D1243" s="214" t="s">
        <v>1497</v>
      </c>
      <c r="E1243" s="314">
        <v>-4.79</v>
      </c>
      <c r="F1243" s="214" t="s">
        <v>1498</v>
      </c>
    </row>
    <row r="1244" spans="1:6" s="214" customFormat="1" x14ac:dyDescent="0.35">
      <c r="A1244" s="311" t="s">
        <v>654</v>
      </c>
      <c r="B1244" s="312">
        <v>44773</v>
      </c>
      <c r="C1244" s="214" t="s">
        <v>655</v>
      </c>
      <c r="D1244" s="214" t="s">
        <v>1549</v>
      </c>
      <c r="E1244" s="314">
        <v>50</v>
      </c>
      <c r="F1244" s="214" t="s">
        <v>1550</v>
      </c>
    </row>
    <row r="1245" spans="1:6" s="214" customFormat="1" x14ac:dyDescent="0.35">
      <c r="A1245" s="311" t="s">
        <v>654</v>
      </c>
      <c r="B1245" s="312">
        <v>44775</v>
      </c>
      <c r="C1245" s="214" t="s">
        <v>655</v>
      </c>
      <c r="D1245" s="214" t="s">
        <v>1545</v>
      </c>
      <c r="E1245" s="314">
        <v>79.67</v>
      </c>
      <c r="F1245" s="214" t="s">
        <v>1551</v>
      </c>
    </row>
    <row r="1246" spans="1:6" s="214" customFormat="1" x14ac:dyDescent="0.35">
      <c r="A1246" s="311" t="s">
        <v>654</v>
      </c>
      <c r="B1246" s="312">
        <v>44791</v>
      </c>
      <c r="C1246" s="214" t="s">
        <v>655</v>
      </c>
      <c r="D1246" s="214" t="s">
        <v>1552</v>
      </c>
      <c r="E1246" s="314">
        <v>4.3899999999999997</v>
      </c>
      <c r="F1246" s="214" t="s">
        <v>1553</v>
      </c>
    </row>
    <row r="1247" spans="1:6" s="214" customFormat="1" x14ac:dyDescent="0.35">
      <c r="A1247" s="311" t="s">
        <v>654</v>
      </c>
      <c r="B1247" s="312">
        <v>44795</v>
      </c>
      <c r="C1247" s="214" t="s">
        <v>655</v>
      </c>
      <c r="D1247" s="214" t="s">
        <v>1554</v>
      </c>
      <c r="E1247" s="314">
        <v>8.57</v>
      </c>
      <c r="F1247" s="214" t="s">
        <v>1555</v>
      </c>
    </row>
    <row r="1248" spans="1:6" s="214" customFormat="1" x14ac:dyDescent="0.35">
      <c r="A1248" s="311" t="s">
        <v>654</v>
      </c>
      <c r="B1248" s="312">
        <v>44803</v>
      </c>
      <c r="C1248" s="214" t="s">
        <v>655</v>
      </c>
      <c r="D1248" s="214" t="s">
        <v>1556</v>
      </c>
      <c r="E1248" s="314">
        <v>147</v>
      </c>
      <c r="F1248" s="214" t="s">
        <v>1557</v>
      </c>
    </row>
    <row r="1249" spans="1:6" s="214" customFormat="1" x14ac:dyDescent="0.35">
      <c r="A1249" s="311" t="s">
        <v>654</v>
      </c>
      <c r="B1249" s="312">
        <v>44804</v>
      </c>
      <c r="C1249" s="214" t="s">
        <v>655</v>
      </c>
      <c r="D1249" s="214" t="s">
        <v>1558</v>
      </c>
      <c r="E1249" s="314">
        <v>50</v>
      </c>
      <c r="F1249" s="214" t="s">
        <v>1559</v>
      </c>
    </row>
    <row r="1250" spans="1:6" s="214" customFormat="1" x14ac:dyDescent="0.35">
      <c r="A1250" s="311" t="s">
        <v>654</v>
      </c>
      <c r="B1250" s="312">
        <v>44805</v>
      </c>
      <c r="C1250" s="214" t="s">
        <v>655</v>
      </c>
      <c r="D1250" s="214" t="s">
        <v>1545</v>
      </c>
      <c r="E1250" s="314">
        <v>79.67</v>
      </c>
      <c r="F1250" s="214" t="s">
        <v>1560</v>
      </c>
    </row>
    <row r="1251" spans="1:6" s="214" customFormat="1" x14ac:dyDescent="0.35">
      <c r="A1251" s="311" t="s">
        <v>654</v>
      </c>
      <c r="B1251" s="312">
        <v>44820</v>
      </c>
      <c r="C1251" s="214" t="s">
        <v>655</v>
      </c>
      <c r="D1251" s="214" t="s">
        <v>1561</v>
      </c>
      <c r="E1251" s="314">
        <v>964.12</v>
      </c>
      <c r="F1251" s="214" t="s">
        <v>1562</v>
      </c>
    </row>
    <row r="1252" spans="1:6" s="214" customFormat="1" x14ac:dyDescent="0.35">
      <c r="A1252" s="311" t="s">
        <v>654</v>
      </c>
      <c r="B1252" s="312">
        <v>44830</v>
      </c>
      <c r="C1252" s="214" t="s">
        <v>655</v>
      </c>
      <c r="D1252" s="214" t="s">
        <v>1563</v>
      </c>
      <c r="E1252" s="314">
        <v>78</v>
      </c>
      <c r="F1252" s="214" t="s">
        <v>1564</v>
      </c>
    </row>
    <row r="1253" spans="1:6" s="214" customFormat="1" x14ac:dyDescent="0.35">
      <c r="A1253" s="311" t="s">
        <v>654</v>
      </c>
      <c r="B1253" s="312">
        <v>44834</v>
      </c>
      <c r="C1253" s="214" t="s">
        <v>655</v>
      </c>
      <c r="D1253" s="214" t="s">
        <v>1565</v>
      </c>
      <c r="E1253" s="314">
        <v>50</v>
      </c>
      <c r="F1253" s="214" t="s">
        <v>1566</v>
      </c>
    </row>
    <row r="1254" spans="1:6" s="214" customFormat="1" x14ac:dyDescent="0.35">
      <c r="A1254" s="311" t="s">
        <v>654</v>
      </c>
      <c r="B1254" s="312">
        <v>44837</v>
      </c>
      <c r="C1254" s="214" t="s">
        <v>655</v>
      </c>
      <c r="D1254" s="214" t="s">
        <v>1545</v>
      </c>
      <c r="E1254" s="314">
        <v>79.67</v>
      </c>
      <c r="F1254" s="214" t="s">
        <v>1567</v>
      </c>
    </row>
    <row r="1255" spans="1:6" s="214" customFormat="1" x14ac:dyDescent="0.35">
      <c r="A1255" s="311" t="s">
        <v>654</v>
      </c>
      <c r="B1255" s="312">
        <v>44838</v>
      </c>
      <c r="C1255" s="214" t="s">
        <v>655</v>
      </c>
      <c r="D1255" s="214" t="s">
        <v>1568</v>
      </c>
      <c r="E1255" s="314">
        <v>26.15</v>
      </c>
      <c r="F1255" s="214" t="s">
        <v>1569</v>
      </c>
    </row>
    <row r="1256" spans="1:6" s="214" customFormat="1" x14ac:dyDescent="0.35">
      <c r="A1256" s="311" t="s">
        <v>654</v>
      </c>
      <c r="B1256" s="312">
        <v>44862</v>
      </c>
      <c r="C1256" s="214" t="s">
        <v>655</v>
      </c>
      <c r="D1256" s="214" t="s">
        <v>1570</v>
      </c>
      <c r="E1256" s="314">
        <v>26.77</v>
      </c>
      <c r="F1256" s="214" t="s">
        <v>1571</v>
      </c>
    </row>
    <row r="1257" spans="1:6" s="214" customFormat="1" x14ac:dyDescent="0.35">
      <c r="A1257" s="311" t="s">
        <v>654</v>
      </c>
      <c r="B1257" s="312">
        <v>44862</v>
      </c>
      <c r="C1257" s="214" t="s">
        <v>655</v>
      </c>
      <c r="D1257" s="214" t="s">
        <v>1572</v>
      </c>
      <c r="E1257" s="314">
        <v>53.96</v>
      </c>
      <c r="F1257" s="214" t="s">
        <v>1573</v>
      </c>
    </row>
    <row r="1258" spans="1:6" s="214" customFormat="1" x14ac:dyDescent="0.35">
      <c r="A1258" s="311" t="s">
        <v>654</v>
      </c>
      <c r="B1258" s="312">
        <v>44865</v>
      </c>
      <c r="C1258" s="214" t="s">
        <v>655</v>
      </c>
      <c r="D1258" s="214" t="s">
        <v>1574</v>
      </c>
      <c r="E1258" s="314">
        <v>50</v>
      </c>
      <c r="F1258" s="214" t="s">
        <v>1575</v>
      </c>
    </row>
    <row r="1259" spans="1:6" s="214" customFormat="1" x14ac:dyDescent="0.35">
      <c r="A1259" s="311" t="s">
        <v>654</v>
      </c>
      <c r="B1259" s="312">
        <v>44866</v>
      </c>
      <c r="C1259" s="214" t="s">
        <v>655</v>
      </c>
      <c r="D1259" s="214" t="s">
        <v>1545</v>
      </c>
      <c r="E1259" s="314">
        <v>79.67</v>
      </c>
      <c r="F1259" s="214" t="s">
        <v>1576</v>
      </c>
    </row>
    <row r="1260" spans="1:6" s="214" customFormat="1" x14ac:dyDescent="0.35">
      <c r="A1260" s="311" t="s">
        <v>654</v>
      </c>
      <c r="B1260" s="312">
        <v>44881</v>
      </c>
      <c r="C1260" s="214" t="s">
        <v>655</v>
      </c>
      <c r="D1260" s="214" t="s">
        <v>1577</v>
      </c>
      <c r="E1260" s="314">
        <v>76.040000000000006</v>
      </c>
      <c r="F1260" s="214" t="s">
        <v>1578</v>
      </c>
    </row>
    <row r="1261" spans="1:6" s="214" customFormat="1" x14ac:dyDescent="0.35">
      <c r="A1261" s="311" t="s">
        <v>654</v>
      </c>
      <c r="B1261" s="312">
        <v>44887</v>
      </c>
      <c r="C1261" s="214" t="s">
        <v>655</v>
      </c>
      <c r="D1261" s="214" t="s">
        <v>1556</v>
      </c>
      <c r="E1261" s="314">
        <v>204.9</v>
      </c>
      <c r="F1261" s="214" t="s">
        <v>1579</v>
      </c>
    </row>
    <row r="1262" spans="1:6" s="214" customFormat="1" x14ac:dyDescent="0.35">
      <c r="A1262" s="311" t="s">
        <v>654</v>
      </c>
      <c r="B1262" s="312">
        <v>44895</v>
      </c>
      <c r="C1262" s="214" t="s">
        <v>655</v>
      </c>
      <c r="D1262" s="214" t="s">
        <v>1580</v>
      </c>
      <c r="E1262" s="314">
        <v>50</v>
      </c>
      <c r="F1262" s="214" t="s">
        <v>1581</v>
      </c>
    </row>
    <row r="1263" spans="1:6" s="214" customFormat="1" x14ac:dyDescent="0.35">
      <c r="A1263" s="311" t="s">
        <v>654</v>
      </c>
      <c r="B1263" s="312">
        <v>44896</v>
      </c>
      <c r="C1263" s="214" t="s">
        <v>655</v>
      </c>
      <c r="D1263" s="214" t="s">
        <v>1545</v>
      </c>
      <c r="E1263" s="314">
        <v>86.83</v>
      </c>
      <c r="F1263" s="214" t="s">
        <v>1582</v>
      </c>
    </row>
    <row r="1264" spans="1:6" s="214" customFormat="1" x14ac:dyDescent="0.35">
      <c r="A1264" s="311" t="s">
        <v>654</v>
      </c>
      <c r="B1264" s="312">
        <v>44899</v>
      </c>
      <c r="C1264" s="214" t="s">
        <v>655</v>
      </c>
      <c r="D1264" s="214" t="s">
        <v>1583</v>
      </c>
      <c r="E1264" s="314">
        <v>17.37</v>
      </c>
      <c r="F1264" s="214" t="s">
        <v>1584</v>
      </c>
    </row>
    <row r="1265" spans="1:6" s="214" customFormat="1" x14ac:dyDescent="0.35">
      <c r="A1265" s="311" t="s">
        <v>654</v>
      </c>
      <c r="B1265" s="312">
        <v>44913</v>
      </c>
      <c r="C1265" s="214" t="s">
        <v>655</v>
      </c>
      <c r="D1265" s="214" t="s">
        <v>1585</v>
      </c>
      <c r="E1265" s="314">
        <v>25.54</v>
      </c>
      <c r="F1265" s="214" t="s">
        <v>1586</v>
      </c>
    </row>
    <row r="1266" spans="1:6" s="214" customFormat="1" x14ac:dyDescent="0.35">
      <c r="A1266" s="311" t="s">
        <v>654</v>
      </c>
      <c r="B1266" s="312">
        <v>44913</v>
      </c>
      <c r="C1266" s="214" t="s">
        <v>655</v>
      </c>
      <c r="D1266" s="214" t="s">
        <v>1587</v>
      </c>
      <c r="E1266" s="314">
        <v>351.9</v>
      </c>
      <c r="F1266" s="214" t="s">
        <v>1588</v>
      </c>
    </row>
    <row r="1267" spans="1:6" s="214" customFormat="1" x14ac:dyDescent="0.35">
      <c r="A1267" s="311" t="s">
        <v>654</v>
      </c>
      <c r="B1267" s="312">
        <v>44922</v>
      </c>
      <c r="C1267" s="214" t="s">
        <v>655</v>
      </c>
      <c r="D1267" s="214" t="s">
        <v>1589</v>
      </c>
      <c r="E1267" s="314">
        <v>68.989999999999995</v>
      </c>
      <c r="F1267" s="214" t="s">
        <v>1590</v>
      </c>
    </row>
    <row r="1268" spans="1:6" s="214" customFormat="1" x14ac:dyDescent="0.35">
      <c r="A1268" s="311" t="s">
        <v>654</v>
      </c>
      <c r="B1268" s="312">
        <v>44923</v>
      </c>
      <c r="C1268" s="214" t="s">
        <v>655</v>
      </c>
      <c r="D1268" s="214" t="s">
        <v>1591</v>
      </c>
      <c r="E1268" s="314">
        <v>36</v>
      </c>
      <c r="F1268" s="214" t="s">
        <v>1592</v>
      </c>
    </row>
    <row r="1269" spans="1:6" s="214" customFormat="1" x14ac:dyDescent="0.35">
      <c r="A1269" s="311" t="s">
        <v>654</v>
      </c>
      <c r="B1269" s="312">
        <v>44923</v>
      </c>
      <c r="C1269" s="214" t="s">
        <v>655</v>
      </c>
      <c r="D1269" s="214" t="s">
        <v>1593</v>
      </c>
      <c r="E1269" s="314">
        <v>46.93</v>
      </c>
      <c r="F1269" s="214" t="s">
        <v>1594</v>
      </c>
    </row>
    <row r="1270" spans="1:6" s="214" customFormat="1" x14ac:dyDescent="0.35">
      <c r="A1270" s="311" t="s">
        <v>654</v>
      </c>
      <c r="B1270" s="312">
        <v>44926</v>
      </c>
      <c r="C1270" s="214" t="s">
        <v>655</v>
      </c>
      <c r="D1270" s="214" t="s">
        <v>1595</v>
      </c>
      <c r="E1270" s="314">
        <v>-5</v>
      </c>
      <c r="F1270" s="214" t="s">
        <v>1596</v>
      </c>
    </row>
    <row r="1271" spans="1:6" s="214" customFormat="1" x14ac:dyDescent="0.35">
      <c r="A1271" s="311" t="s">
        <v>654</v>
      </c>
      <c r="B1271" s="312">
        <v>44926</v>
      </c>
      <c r="C1271" s="214" t="s">
        <v>655</v>
      </c>
      <c r="D1271" s="214" t="s">
        <v>1597</v>
      </c>
      <c r="E1271" s="314">
        <v>50</v>
      </c>
      <c r="F1271" s="214" t="s">
        <v>1598</v>
      </c>
    </row>
    <row r="1272" spans="1:6" s="214" customFormat="1" x14ac:dyDescent="0.35">
      <c r="A1272" s="311" t="s">
        <v>654</v>
      </c>
      <c r="B1272" s="312">
        <v>44926</v>
      </c>
      <c r="C1272" s="214" t="s">
        <v>655</v>
      </c>
      <c r="D1272" s="214" t="s">
        <v>1599</v>
      </c>
      <c r="E1272" s="314">
        <v>78</v>
      </c>
      <c r="F1272" s="214" t="s">
        <v>1600</v>
      </c>
    </row>
    <row r="1273" spans="1:6" s="214" customFormat="1" x14ac:dyDescent="0.35">
      <c r="A1273" s="311" t="s">
        <v>654</v>
      </c>
      <c r="B1273" s="312">
        <v>44929</v>
      </c>
      <c r="C1273" s="214" t="s">
        <v>655</v>
      </c>
      <c r="D1273" s="214" t="s">
        <v>1601</v>
      </c>
      <c r="E1273" s="310">
        <v>70.61</v>
      </c>
      <c r="F1273" s="214" t="s">
        <v>1602</v>
      </c>
    </row>
    <row r="1274" spans="1:6" s="214" customFormat="1" x14ac:dyDescent="0.35">
      <c r="A1274" s="311" t="s">
        <v>654</v>
      </c>
      <c r="B1274" s="312">
        <v>44929</v>
      </c>
      <c r="C1274" s="214" t="s">
        <v>655</v>
      </c>
      <c r="D1274" s="214" t="s">
        <v>1545</v>
      </c>
      <c r="E1274" s="310">
        <v>86.83</v>
      </c>
      <c r="F1274" s="214" t="s">
        <v>1603</v>
      </c>
    </row>
    <row r="1275" spans="1:6" s="214" customFormat="1" x14ac:dyDescent="0.35">
      <c r="A1275" s="311" t="s">
        <v>654</v>
      </c>
      <c r="B1275" s="312">
        <v>44930</v>
      </c>
      <c r="C1275" s="214" t="s">
        <v>655</v>
      </c>
      <c r="D1275" s="214" t="s">
        <v>1604</v>
      </c>
      <c r="E1275" s="310">
        <v>25.95</v>
      </c>
      <c r="F1275" s="214" t="s">
        <v>1605</v>
      </c>
    </row>
    <row r="1276" spans="1:6" s="214" customFormat="1" x14ac:dyDescent="0.35">
      <c r="A1276" s="311" t="s">
        <v>654</v>
      </c>
      <c r="B1276" s="312">
        <v>44944</v>
      </c>
      <c r="C1276" s="214" t="s">
        <v>655</v>
      </c>
      <c r="D1276" s="214" t="s">
        <v>1606</v>
      </c>
      <c r="E1276" s="310">
        <v>61.51</v>
      </c>
      <c r="F1276" s="214" t="s">
        <v>1607</v>
      </c>
    </row>
    <row r="1277" spans="1:6" s="214" customFormat="1" x14ac:dyDescent="0.35">
      <c r="A1277" s="311" t="s">
        <v>654</v>
      </c>
      <c r="B1277" s="312">
        <v>44944</v>
      </c>
      <c r="C1277" s="214" t="s">
        <v>655</v>
      </c>
      <c r="D1277" s="214" t="s">
        <v>1608</v>
      </c>
      <c r="E1277" s="310">
        <v>121.05</v>
      </c>
      <c r="F1277" s="214" t="s">
        <v>1609</v>
      </c>
    </row>
    <row r="1278" spans="1:6" s="214" customFormat="1" x14ac:dyDescent="0.35">
      <c r="A1278" s="311" t="s">
        <v>654</v>
      </c>
      <c r="B1278" s="312">
        <v>44957</v>
      </c>
      <c r="C1278" s="214" t="s">
        <v>655</v>
      </c>
      <c r="D1278" s="214" t="s">
        <v>1610</v>
      </c>
      <c r="E1278" s="310">
        <v>50</v>
      </c>
      <c r="F1278" s="214" t="s">
        <v>1611</v>
      </c>
    </row>
    <row r="1279" spans="1:6" s="214" customFormat="1" x14ac:dyDescent="0.35">
      <c r="A1279" s="311" t="s">
        <v>654</v>
      </c>
      <c r="B1279" s="312">
        <v>44958</v>
      </c>
      <c r="C1279" s="214" t="s">
        <v>655</v>
      </c>
      <c r="D1279" s="214" t="s">
        <v>1545</v>
      </c>
      <c r="E1279" s="310">
        <v>86.63</v>
      </c>
      <c r="F1279" s="214" t="s">
        <v>1612</v>
      </c>
    </row>
    <row r="1280" spans="1:6" s="214" customFormat="1" x14ac:dyDescent="0.35">
      <c r="A1280" s="311" t="s">
        <v>654</v>
      </c>
      <c r="B1280" s="312">
        <v>44960</v>
      </c>
      <c r="C1280" s="214" t="s">
        <v>655</v>
      </c>
      <c r="D1280" s="214" t="s">
        <v>1556</v>
      </c>
      <c r="E1280" s="310">
        <v>170</v>
      </c>
      <c r="F1280" s="214" t="s">
        <v>1613</v>
      </c>
    </row>
    <row r="1281" spans="1:6" s="214" customFormat="1" x14ac:dyDescent="0.35">
      <c r="A1281" s="311" t="s">
        <v>654</v>
      </c>
      <c r="B1281" s="312">
        <v>44963</v>
      </c>
      <c r="C1281" s="214" t="s">
        <v>655</v>
      </c>
      <c r="D1281" s="214" t="s">
        <v>1614</v>
      </c>
      <c r="E1281" s="310">
        <v>5.99</v>
      </c>
      <c r="F1281" s="214" t="s">
        <v>1615</v>
      </c>
    </row>
    <row r="1282" spans="1:6" s="214" customFormat="1" x14ac:dyDescent="0.35">
      <c r="A1282" s="311" t="s">
        <v>654</v>
      </c>
      <c r="B1282" s="312">
        <v>44964</v>
      </c>
      <c r="C1282" s="214" t="s">
        <v>655</v>
      </c>
      <c r="D1282" s="214" t="s">
        <v>1616</v>
      </c>
      <c r="E1282" s="310">
        <v>184.97</v>
      </c>
      <c r="F1282" s="214" t="s">
        <v>1617</v>
      </c>
    </row>
    <row r="1283" spans="1:6" s="214" customFormat="1" x14ac:dyDescent="0.35">
      <c r="A1283" s="311" t="s">
        <v>654</v>
      </c>
      <c r="B1283" s="312">
        <v>44968</v>
      </c>
      <c r="C1283" s="214" t="s">
        <v>655</v>
      </c>
      <c r="D1283" s="214" t="s">
        <v>1618</v>
      </c>
      <c r="E1283" s="310">
        <v>300.66000000000003</v>
      </c>
      <c r="F1283" s="214" t="s">
        <v>1619</v>
      </c>
    </row>
    <row r="1284" spans="1:6" s="214" customFormat="1" x14ac:dyDescent="0.35">
      <c r="A1284" s="311" t="s">
        <v>654</v>
      </c>
      <c r="B1284" s="312">
        <v>44974</v>
      </c>
      <c r="C1284" s="214" t="s">
        <v>655</v>
      </c>
      <c r="D1284" s="214" t="s">
        <v>1620</v>
      </c>
      <c r="E1284" s="310">
        <v>42.99</v>
      </c>
      <c r="F1284" s="214" t="s">
        <v>1621</v>
      </c>
    </row>
    <row r="1285" spans="1:6" s="214" customFormat="1" x14ac:dyDescent="0.35">
      <c r="A1285" s="311" t="s">
        <v>654</v>
      </c>
      <c r="B1285" s="312">
        <v>44976</v>
      </c>
      <c r="C1285" s="214" t="s">
        <v>655</v>
      </c>
      <c r="D1285" s="214" t="s">
        <v>1622</v>
      </c>
      <c r="E1285" s="310">
        <v>73.77</v>
      </c>
      <c r="F1285" s="214" t="s">
        <v>1623</v>
      </c>
    </row>
    <row r="1286" spans="1:6" s="214" customFormat="1" x14ac:dyDescent="0.35">
      <c r="A1286" s="311" t="s">
        <v>654</v>
      </c>
      <c r="B1286" s="312">
        <v>44985</v>
      </c>
      <c r="C1286" s="214" t="s">
        <v>655</v>
      </c>
      <c r="D1286" s="214" t="s">
        <v>1624</v>
      </c>
      <c r="E1286" s="310">
        <v>50</v>
      </c>
      <c r="F1286" s="214" t="s">
        <v>1625</v>
      </c>
    </row>
    <row r="1287" spans="1:6" s="214" customFormat="1" x14ac:dyDescent="0.35">
      <c r="A1287" s="311" t="s">
        <v>654</v>
      </c>
      <c r="B1287" s="312">
        <v>44990</v>
      </c>
      <c r="C1287" s="214" t="s">
        <v>655</v>
      </c>
      <c r="D1287" s="214" t="s">
        <v>1545</v>
      </c>
      <c r="E1287" s="310">
        <v>86.83</v>
      </c>
      <c r="F1287" s="214" t="s">
        <v>1626</v>
      </c>
    </row>
    <row r="1288" spans="1:6" s="214" customFormat="1" x14ac:dyDescent="0.35">
      <c r="A1288" s="311" t="s">
        <v>654</v>
      </c>
      <c r="B1288" s="312">
        <v>44995</v>
      </c>
      <c r="C1288" s="214" t="s">
        <v>655</v>
      </c>
      <c r="D1288" s="214" t="s">
        <v>1627</v>
      </c>
      <c r="E1288" s="310">
        <v>37.01</v>
      </c>
      <c r="F1288" s="214" t="s">
        <v>1628</v>
      </c>
    </row>
    <row r="1289" spans="1:6" s="214" customFormat="1" x14ac:dyDescent="0.35">
      <c r="A1289" s="311" t="s">
        <v>654</v>
      </c>
      <c r="B1289" s="312">
        <v>44995</v>
      </c>
      <c r="C1289" s="214" t="s">
        <v>655</v>
      </c>
      <c r="D1289" s="214" t="s">
        <v>1629</v>
      </c>
      <c r="E1289" s="310">
        <v>7.99</v>
      </c>
      <c r="F1289" s="214" t="s">
        <v>1630</v>
      </c>
    </row>
    <row r="1290" spans="1:6" s="214" customFormat="1" x14ac:dyDescent="0.35">
      <c r="A1290" s="311" t="s">
        <v>654</v>
      </c>
      <c r="B1290" s="312">
        <v>44999</v>
      </c>
      <c r="C1290" s="214" t="s">
        <v>655</v>
      </c>
      <c r="D1290" s="214" t="s">
        <v>1631</v>
      </c>
      <c r="E1290" s="310">
        <v>48.22</v>
      </c>
      <c r="F1290" s="214" t="s">
        <v>1632</v>
      </c>
    </row>
    <row r="1291" spans="1:6" s="214" customFormat="1" x14ac:dyDescent="0.35">
      <c r="A1291" s="311" t="s">
        <v>654</v>
      </c>
      <c r="B1291" s="312">
        <v>45000</v>
      </c>
      <c r="C1291" s="214" t="s">
        <v>655</v>
      </c>
      <c r="D1291" s="214" t="s">
        <v>1633</v>
      </c>
      <c r="E1291" s="310">
        <v>30</v>
      </c>
      <c r="F1291" s="214" t="s">
        <v>1634</v>
      </c>
    </row>
    <row r="1292" spans="1:6" s="214" customFormat="1" x14ac:dyDescent="0.35">
      <c r="A1292" s="311" t="s">
        <v>654</v>
      </c>
      <c r="B1292" s="312">
        <v>45000</v>
      </c>
      <c r="C1292" s="214" t="s">
        <v>655</v>
      </c>
      <c r="D1292" s="214" t="s">
        <v>1635</v>
      </c>
      <c r="E1292" s="310">
        <v>20.12</v>
      </c>
      <c r="F1292" s="214" t="s">
        <v>1636</v>
      </c>
    </row>
    <row r="1293" spans="1:6" s="214" customFormat="1" x14ac:dyDescent="0.35">
      <c r="A1293" s="311" t="s">
        <v>654</v>
      </c>
      <c r="B1293" s="312">
        <v>45008</v>
      </c>
      <c r="C1293" s="214" t="s">
        <v>655</v>
      </c>
      <c r="D1293" s="214" t="s">
        <v>1563</v>
      </c>
      <c r="E1293" s="310">
        <v>84.25</v>
      </c>
      <c r="F1293" s="214" t="s">
        <v>1637</v>
      </c>
    </row>
    <row r="1294" spans="1:6" s="214" customFormat="1" x14ac:dyDescent="0.35">
      <c r="A1294" s="311" t="s">
        <v>654</v>
      </c>
      <c r="B1294" s="312">
        <v>45012</v>
      </c>
      <c r="C1294" s="214" t="s">
        <v>655</v>
      </c>
      <c r="D1294" s="214" t="s">
        <v>1638</v>
      </c>
      <c r="E1294" s="310">
        <v>-9.99</v>
      </c>
      <c r="F1294" s="214" t="s">
        <v>1639</v>
      </c>
    </row>
    <row r="1295" spans="1:6" s="214" customFormat="1" x14ac:dyDescent="0.35">
      <c r="A1295" s="311" t="s">
        <v>654</v>
      </c>
      <c r="B1295" s="312">
        <v>45016</v>
      </c>
      <c r="C1295" s="214" t="s">
        <v>655</v>
      </c>
      <c r="D1295" s="214" t="s">
        <v>1640</v>
      </c>
      <c r="E1295" s="310">
        <v>50</v>
      </c>
      <c r="F1295" s="214" t="s">
        <v>1641</v>
      </c>
    </row>
    <row r="1296" spans="1:6" s="214" customFormat="1" x14ac:dyDescent="0.35">
      <c r="A1296" s="311" t="s">
        <v>654</v>
      </c>
      <c r="B1296" s="312">
        <v>45019</v>
      </c>
      <c r="C1296" s="214" t="s">
        <v>655</v>
      </c>
      <c r="D1296" s="214" t="s">
        <v>1545</v>
      </c>
      <c r="E1296" s="310">
        <v>86.83</v>
      </c>
      <c r="F1296" s="214" t="s">
        <v>1642</v>
      </c>
    </row>
    <row r="1297" spans="1:6" s="214" customFormat="1" x14ac:dyDescent="0.35">
      <c r="A1297" s="311" t="s">
        <v>654</v>
      </c>
      <c r="B1297" s="312">
        <v>45020</v>
      </c>
      <c r="C1297" s="214" t="s">
        <v>655</v>
      </c>
      <c r="D1297" s="214" t="s">
        <v>1556</v>
      </c>
      <c r="E1297" s="310">
        <v>170</v>
      </c>
      <c r="F1297" s="214" t="s">
        <v>1643</v>
      </c>
    </row>
    <row r="1298" spans="1:6" s="214" customFormat="1" x14ac:dyDescent="0.35">
      <c r="A1298" s="311" t="s">
        <v>654</v>
      </c>
      <c r="B1298" s="312">
        <v>45044</v>
      </c>
      <c r="C1298" s="214" t="s">
        <v>655</v>
      </c>
      <c r="D1298" s="214" t="s">
        <v>1644</v>
      </c>
      <c r="E1298" s="310">
        <v>10.74</v>
      </c>
      <c r="F1298" s="214" t="s">
        <v>1645</v>
      </c>
    </row>
    <row r="1299" spans="1:6" s="214" customFormat="1" x14ac:dyDescent="0.35">
      <c r="A1299" s="311" t="s">
        <v>654</v>
      </c>
      <c r="B1299" s="312">
        <v>45044</v>
      </c>
      <c r="C1299" s="214" t="s">
        <v>655</v>
      </c>
      <c r="D1299" s="214" t="s">
        <v>1646</v>
      </c>
      <c r="E1299" s="310">
        <v>7.55</v>
      </c>
      <c r="F1299" s="214" t="s">
        <v>1647</v>
      </c>
    </row>
    <row r="1300" spans="1:6" s="214" customFormat="1" x14ac:dyDescent="0.35">
      <c r="A1300" s="311" t="s">
        <v>654</v>
      </c>
      <c r="B1300" s="312">
        <v>45044</v>
      </c>
      <c r="C1300" s="214" t="s">
        <v>655</v>
      </c>
      <c r="D1300" s="214" t="s">
        <v>1646</v>
      </c>
      <c r="E1300" s="310">
        <v>16.73</v>
      </c>
      <c r="F1300" s="214" t="s">
        <v>1648</v>
      </c>
    </row>
    <row r="1301" spans="1:6" s="214" customFormat="1" x14ac:dyDescent="0.35">
      <c r="A1301" s="311" t="s">
        <v>654</v>
      </c>
      <c r="B1301" s="312">
        <v>45044</v>
      </c>
      <c r="C1301" s="214" t="s">
        <v>655</v>
      </c>
      <c r="D1301" s="214" t="s">
        <v>1649</v>
      </c>
      <c r="E1301" s="310">
        <v>4.33</v>
      </c>
      <c r="F1301" s="214" t="s">
        <v>1650</v>
      </c>
    </row>
    <row r="1302" spans="1:6" s="214" customFormat="1" x14ac:dyDescent="0.35">
      <c r="A1302" s="311" t="s">
        <v>654</v>
      </c>
      <c r="B1302" s="312">
        <v>45046</v>
      </c>
      <c r="C1302" s="214" t="s">
        <v>655</v>
      </c>
      <c r="D1302" s="214" t="s">
        <v>1651</v>
      </c>
      <c r="E1302" s="310">
        <v>50</v>
      </c>
      <c r="F1302" s="214" t="s">
        <v>1652</v>
      </c>
    </row>
    <row r="1303" spans="1:6" s="214" customFormat="1" x14ac:dyDescent="0.35">
      <c r="A1303" s="311" t="s">
        <v>654</v>
      </c>
      <c r="B1303" s="312">
        <v>45048</v>
      </c>
      <c r="C1303" s="214" t="s">
        <v>655</v>
      </c>
      <c r="D1303" s="214" t="s">
        <v>1653</v>
      </c>
      <c r="E1303" s="310">
        <v>198.46</v>
      </c>
      <c r="F1303" s="214" t="s">
        <v>1654</v>
      </c>
    </row>
    <row r="1304" spans="1:6" s="214" customFormat="1" x14ac:dyDescent="0.35">
      <c r="A1304" s="311" t="s">
        <v>654</v>
      </c>
      <c r="B1304" s="312">
        <v>45049</v>
      </c>
      <c r="C1304" s="214" t="s">
        <v>655</v>
      </c>
      <c r="D1304" s="214" t="s">
        <v>1655</v>
      </c>
      <c r="E1304" s="310">
        <v>86.83</v>
      </c>
      <c r="F1304" s="214" t="s">
        <v>1656</v>
      </c>
    </row>
    <row r="1305" spans="1:6" s="214" customFormat="1" x14ac:dyDescent="0.35">
      <c r="A1305" s="311" t="s">
        <v>654</v>
      </c>
      <c r="B1305" s="312">
        <v>45062</v>
      </c>
      <c r="C1305" s="214" t="s">
        <v>655</v>
      </c>
      <c r="D1305" s="214" t="s">
        <v>1657</v>
      </c>
      <c r="E1305" s="310">
        <v>99.1</v>
      </c>
      <c r="F1305" s="214" t="s">
        <v>1658</v>
      </c>
    </row>
    <row r="1306" spans="1:6" s="214" customFormat="1" x14ac:dyDescent="0.35">
      <c r="A1306" s="311" t="s">
        <v>654</v>
      </c>
      <c r="B1306" s="312">
        <v>45064</v>
      </c>
      <c r="C1306" s="214" t="s">
        <v>655</v>
      </c>
      <c r="D1306" s="214" t="s">
        <v>1659</v>
      </c>
      <c r="E1306" s="310">
        <v>131.87</v>
      </c>
      <c r="F1306" s="214" t="s">
        <v>1660</v>
      </c>
    </row>
    <row r="1307" spans="1:6" s="214" customFormat="1" x14ac:dyDescent="0.35">
      <c r="A1307" s="311" t="s">
        <v>654</v>
      </c>
      <c r="B1307" s="312">
        <v>45064</v>
      </c>
      <c r="C1307" s="214" t="s">
        <v>655</v>
      </c>
      <c r="D1307" s="214" t="s">
        <v>1659</v>
      </c>
      <c r="E1307" s="310">
        <v>-131.87</v>
      </c>
      <c r="F1307" s="214" t="s">
        <v>1661</v>
      </c>
    </row>
    <row r="1308" spans="1:6" s="214" customFormat="1" x14ac:dyDescent="0.35">
      <c r="A1308" s="311" t="s">
        <v>654</v>
      </c>
      <c r="B1308" s="312">
        <v>45064</v>
      </c>
      <c r="C1308" s="214" t="s">
        <v>655</v>
      </c>
      <c r="D1308" s="214" t="s">
        <v>1662</v>
      </c>
      <c r="E1308" s="310">
        <v>131.87</v>
      </c>
      <c r="F1308" s="214" t="s">
        <v>1663</v>
      </c>
    </row>
    <row r="1309" spans="1:6" s="214" customFormat="1" x14ac:dyDescent="0.35">
      <c r="A1309" s="311" t="s">
        <v>654</v>
      </c>
      <c r="B1309" s="312">
        <v>45072</v>
      </c>
      <c r="C1309" s="214" t="s">
        <v>655</v>
      </c>
      <c r="D1309" s="214" t="s">
        <v>1627</v>
      </c>
      <c r="E1309" s="310">
        <v>15.82</v>
      </c>
      <c r="F1309" s="214" t="s">
        <v>1664</v>
      </c>
    </row>
    <row r="1310" spans="1:6" s="214" customFormat="1" x14ac:dyDescent="0.35">
      <c r="A1310" s="311" t="s">
        <v>654</v>
      </c>
      <c r="B1310" s="312">
        <v>45072</v>
      </c>
      <c r="C1310" s="214" t="s">
        <v>655</v>
      </c>
      <c r="D1310" s="214" t="s">
        <v>1665</v>
      </c>
      <c r="E1310" s="310">
        <v>91.79</v>
      </c>
      <c r="F1310" s="214" t="s">
        <v>1666</v>
      </c>
    </row>
    <row r="1311" spans="1:6" s="214" customFormat="1" x14ac:dyDescent="0.35">
      <c r="A1311" s="311" t="s">
        <v>654</v>
      </c>
      <c r="B1311" s="312">
        <v>45072</v>
      </c>
      <c r="C1311" s="214" t="s">
        <v>655</v>
      </c>
      <c r="D1311" s="214" t="s">
        <v>1667</v>
      </c>
      <c r="E1311" s="310">
        <v>11.99</v>
      </c>
      <c r="F1311" s="214" t="s">
        <v>1668</v>
      </c>
    </row>
    <row r="1312" spans="1:6" s="214" customFormat="1" x14ac:dyDescent="0.35">
      <c r="A1312" s="311" t="s">
        <v>654</v>
      </c>
      <c r="B1312" s="312">
        <v>45072</v>
      </c>
      <c r="C1312" s="214" t="s">
        <v>655</v>
      </c>
      <c r="D1312" s="214" t="s">
        <v>1669</v>
      </c>
      <c r="E1312" s="310">
        <v>27.94</v>
      </c>
      <c r="F1312" s="214" t="s">
        <v>1670</v>
      </c>
    </row>
    <row r="1313" spans="1:6" s="214" customFormat="1" x14ac:dyDescent="0.35">
      <c r="A1313" s="311" t="s">
        <v>654</v>
      </c>
      <c r="B1313" s="312">
        <v>45076</v>
      </c>
      <c r="C1313" s="214" t="s">
        <v>655</v>
      </c>
      <c r="D1313" s="214" t="s">
        <v>1671</v>
      </c>
      <c r="E1313" s="310">
        <v>19.899999999999999</v>
      </c>
      <c r="F1313" s="214" t="s">
        <v>1672</v>
      </c>
    </row>
    <row r="1314" spans="1:6" s="214" customFormat="1" x14ac:dyDescent="0.35">
      <c r="A1314" s="311" t="s">
        <v>654</v>
      </c>
      <c r="B1314" s="312">
        <v>45077</v>
      </c>
      <c r="C1314" s="214" t="s">
        <v>655</v>
      </c>
      <c r="D1314" s="214" t="s">
        <v>1673</v>
      </c>
      <c r="E1314" s="310">
        <v>50</v>
      </c>
      <c r="F1314" s="214" t="s">
        <v>1674</v>
      </c>
    </row>
    <row r="1315" spans="1:6" s="214" customFormat="1" x14ac:dyDescent="0.35">
      <c r="A1315" s="311" t="s">
        <v>654</v>
      </c>
      <c r="B1315" s="312">
        <v>45081</v>
      </c>
      <c r="C1315" s="214" t="s">
        <v>655</v>
      </c>
      <c r="D1315" s="214" t="s">
        <v>1545</v>
      </c>
      <c r="E1315" s="310">
        <v>86.83</v>
      </c>
      <c r="F1315" s="214" t="s">
        <v>1675</v>
      </c>
    </row>
    <row r="1316" spans="1:6" s="214" customFormat="1" x14ac:dyDescent="0.35">
      <c r="A1316" s="311" t="s">
        <v>654</v>
      </c>
      <c r="B1316" s="312">
        <v>45091</v>
      </c>
      <c r="C1316" s="214" t="s">
        <v>655</v>
      </c>
      <c r="D1316" s="214" t="s">
        <v>1676</v>
      </c>
      <c r="E1316" s="310">
        <v>84.25</v>
      </c>
      <c r="F1316" s="214" t="s">
        <v>1677</v>
      </c>
    </row>
    <row r="1317" spans="1:6" s="214" customFormat="1" x14ac:dyDescent="0.35">
      <c r="A1317" s="311" t="s">
        <v>654</v>
      </c>
      <c r="B1317" s="312">
        <v>45092</v>
      </c>
      <c r="C1317" s="214" t="s">
        <v>655</v>
      </c>
      <c r="D1317" s="214" t="s">
        <v>1678</v>
      </c>
      <c r="E1317" s="310">
        <v>72.66</v>
      </c>
      <c r="F1317" s="214" t="s">
        <v>1679</v>
      </c>
    </row>
    <row r="1318" spans="1:6" s="214" customFormat="1" x14ac:dyDescent="0.35">
      <c r="A1318" s="311" t="s">
        <v>654</v>
      </c>
      <c r="B1318" s="312">
        <v>45096</v>
      </c>
      <c r="C1318" s="214" t="s">
        <v>655</v>
      </c>
      <c r="D1318" s="214" t="s">
        <v>1556</v>
      </c>
      <c r="E1318" s="310">
        <v>170</v>
      </c>
      <c r="F1318" s="214" t="s">
        <v>1680</v>
      </c>
    </row>
    <row r="1319" spans="1:6" s="214" customFormat="1" x14ac:dyDescent="0.35">
      <c r="A1319" s="311" t="s">
        <v>654</v>
      </c>
      <c r="B1319" s="312">
        <v>45107</v>
      </c>
      <c r="C1319" s="214" t="s">
        <v>655</v>
      </c>
      <c r="D1319" s="214" t="s">
        <v>1681</v>
      </c>
      <c r="E1319" s="310">
        <v>50</v>
      </c>
      <c r="F1319" s="214" t="s">
        <v>1682</v>
      </c>
    </row>
    <row r="1320" spans="1:6" s="214" customFormat="1" x14ac:dyDescent="0.35">
      <c r="A1320" s="311" t="s">
        <v>607</v>
      </c>
      <c r="B1320" s="312">
        <v>44752</v>
      </c>
      <c r="C1320" s="214" t="s">
        <v>608</v>
      </c>
      <c r="D1320" s="214" t="s">
        <v>1683</v>
      </c>
      <c r="E1320" s="314">
        <v>13.9</v>
      </c>
      <c r="F1320" s="214" t="s">
        <v>1684</v>
      </c>
    </row>
    <row r="1321" spans="1:6" s="214" customFormat="1" x14ac:dyDescent="0.35">
      <c r="A1321" s="311" t="s">
        <v>607</v>
      </c>
      <c r="B1321" s="312">
        <v>44804</v>
      </c>
      <c r="C1321" s="214" t="s">
        <v>608</v>
      </c>
      <c r="D1321" s="214" t="s">
        <v>1499</v>
      </c>
      <c r="E1321" s="314">
        <v>6.6</v>
      </c>
      <c r="F1321" s="214" t="s">
        <v>1500</v>
      </c>
    </row>
    <row r="1322" spans="1:6" s="214" customFormat="1" x14ac:dyDescent="0.35">
      <c r="A1322" s="311" t="s">
        <v>607</v>
      </c>
      <c r="B1322" s="312">
        <v>44818</v>
      </c>
      <c r="C1322" s="214" t="s">
        <v>608</v>
      </c>
      <c r="D1322" s="214" t="s">
        <v>1685</v>
      </c>
      <c r="E1322" s="314">
        <v>36.479999999999997</v>
      </c>
      <c r="F1322" s="214" t="s">
        <v>1686</v>
      </c>
    </row>
    <row r="1323" spans="1:6" s="214" customFormat="1" x14ac:dyDescent="0.35">
      <c r="A1323" s="311" t="s">
        <v>607</v>
      </c>
      <c r="B1323" s="312">
        <v>44818</v>
      </c>
      <c r="C1323" s="214" t="s">
        <v>608</v>
      </c>
      <c r="D1323" s="214" t="s">
        <v>1687</v>
      </c>
      <c r="E1323" s="314">
        <v>266.76</v>
      </c>
      <c r="F1323" s="214" t="s">
        <v>1688</v>
      </c>
    </row>
    <row r="1324" spans="1:6" s="214" customFormat="1" x14ac:dyDescent="0.35">
      <c r="A1324" s="311" t="s">
        <v>607</v>
      </c>
      <c r="B1324" s="312">
        <v>44837</v>
      </c>
      <c r="C1324" s="214" t="s">
        <v>608</v>
      </c>
      <c r="D1324" s="214" t="s">
        <v>1689</v>
      </c>
      <c r="E1324" s="314">
        <v>48.33</v>
      </c>
      <c r="F1324" s="214" t="s">
        <v>1690</v>
      </c>
    </row>
    <row r="1325" spans="1:6" s="214" customFormat="1" x14ac:dyDescent="0.35">
      <c r="A1325" s="311" t="s">
        <v>607</v>
      </c>
      <c r="B1325" s="312">
        <v>44925</v>
      </c>
      <c r="C1325" s="214" t="s">
        <v>608</v>
      </c>
      <c r="D1325" s="214" t="s">
        <v>1691</v>
      </c>
      <c r="E1325" s="314">
        <v>84</v>
      </c>
      <c r="F1325" s="214" t="s">
        <v>1692</v>
      </c>
    </row>
    <row r="1326" spans="1:6" s="214" customFormat="1" x14ac:dyDescent="0.35">
      <c r="A1326" s="311" t="s">
        <v>607</v>
      </c>
      <c r="B1326" s="312">
        <v>44926</v>
      </c>
      <c r="C1326" s="214" t="s">
        <v>608</v>
      </c>
      <c r="D1326" s="214" t="s">
        <v>1392</v>
      </c>
      <c r="E1326" s="314">
        <v>29.48</v>
      </c>
      <c r="F1326" s="214" t="s">
        <v>1393</v>
      </c>
    </row>
    <row r="1327" spans="1:6" s="214" customFormat="1" x14ac:dyDescent="0.35">
      <c r="A1327" s="311" t="s">
        <v>607</v>
      </c>
      <c r="B1327" s="312">
        <v>44929</v>
      </c>
      <c r="C1327" s="214" t="s">
        <v>608</v>
      </c>
      <c r="D1327" s="214" t="s">
        <v>1693</v>
      </c>
      <c r="E1327" s="310">
        <v>33.229999999999997</v>
      </c>
      <c r="F1327" s="214" t="s">
        <v>1694</v>
      </c>
    </row>
    <row r="1328" spans="1:6" s="214" customFormat="1" x14ac:dyDescent="0.35">
      <c r="A1328" s="311" t="s">
        <v>607</v>
      </c>
      <c r="B1328" s="312">
        <v>44985</v>
      </c>
      <c r="C1328" s="214" t="s">
        <v>608</v>
      </c>
      <c r="D1328" s="214" t="s">
        <v>1695</v>
      </c>
      <c r="E1328" s="310">
        <v>15</v>
      </c>
      <c r="F1328" s="214" t="s">
        <v>1696</v>
      </c>
    </row>
    <row r="1329" spans="1:6" s="214" customFormat="1" x14ac:dyDescent="0.35">
      <c r="A1329" s="311" t="s">
        <v>607</v>
      </c>
      <c r="B1329" s="312">
        <v>44994</v>
      </c>
      <c r="C1329" s="214" t="s">
        <v>608</v>
      </c>
      <c r="D1329" s="214" t="s">
        <v>1697</v>
      </c>
      <c r="E1329" s="310">
        <v>34.590000000000003</v>
      </c>
      <c r="F1329" s="214" t="s">
        <v>1698</v>
      </c>
    </row>
    <row r="1330" spans="1:6" s="214" customFormat="1" x14ac:dyDescent="0.35">
      <c r="A1330" s="311" t="s">
        <v>607</v>
      </c>
      <c r="B1330" s="312">
        <v>45015</v>
      </c>
      <c r="C1330" s="214" t="s">
        <v>608</v>
      </c>
      <c r="D1330" s="214" t="s">
        <v>1699</v>
      </c>
      <c r="E1330" s="310">
        <v>33.229999999999997</v>
      </c>
      <c r="F1330" s="214" t="s">
        <v>1700</v>
      </c>
    </row>
    <row r="1331" spans="1:6" s="214" customFormat="1" x14ac:dyDescent="0.35">
      <c r="A1331" s="311" t="s">
        <v>607</v>
      </c>
      <c r="B1331" s="312">
        <v>45016</v>
      </c>
      <c r="C1331" s="214" t="s">
        <v>608</v>
      </c>
      <c r="D1331" s="214" t="s">
        <v>1422</v>
      </c>
      <c r="E1331" s="310">
        <v>68.56</v>
      </c>
      <c r="F1331" s="214" t="s">
        <v>1423</v>
      </c>
    </row>
    <row r="1332" spans="1:6" s="214" customFormat="1" x14ac:dyDescent="0.35">
      <c r="A1332" s="311" t="s">
        <v>607</v>
      </c>
      <c r="B1332" s="312">
        <v>45020</v>
      </c>
      <c r="C1332" s="214" t="s">
        <v>608</v>
      </c>
      <c r="D1332" s="214" t="s">
        <v>1701</v>
      </c>
      <c r="E1332" s="310">
        <v>96.66</v>
      </c>
      <c r="F1332" s="214" t="s">
        <v>1702</v>
      </c>
    </row>
    <row r="1333" spans="1:6" s="214" customFormat="1" x14ac:dyDescent="0.35">
      <c r="A1333" s="311" t="s">
        <v>607</v>
      </c>
      <c r="B1333" s="312">
        <v>45065</v>
      </c>
      <c r="C1333" s="214" t="s">
        <v>608</v>
      </c>
      <c r="D1333" s="214" t="s">
        <v>1703</v>
      </c>
      <c r="E1333" s="310">
        <v>168.48</v>
      </c>
      <c r="F1333" s="214" t="s">
        <v>1704</v>
      </c>
    </row>
    <row r="1334" spans="1:6" s="214" customFormat="1" x14ac:dyDescent="0.35">
      <c r="A1334" s="311" t="s">
        <v>607</v>
      </c>
      <c r="B1334" s="312">
        <v>45076</v>
      </c>
      <c r="C1334" s="214" t="s">
        <v>608</v>
      </c>
      <c r="D1334" s="214" t="s">
        <v>1705</v>
      </c>
      <c r="E1334" s="310">
        <v>39.99</v>
      </c>
      <c r="F1334" s="214" t="s">
        <v>1706</v>
      </c>
    </row>
    <row r="1335" spans="1:6" s="214" customFormat="1" x14ac:dyDescent="0.35">
      <c r="A1335" s="311" t="s">
        <v>607</v>
      </c>
      <c r="B1335" s="312">
        <v>45077</v>
      </c>
      <c r="C1335" s="214" t="s">
        <v>608</v>
      </c>
      <c r="D1335" s="214" t="s">
        <v>1495</v>
      </c>
      <c r="E1335" s="310">
        <v>58.77</v>
      </c>
      <c r="F1335" s="214" t="s">
        <v>1496</v>
      </c>
    </row>
    <row r="1336" spans="1:6" s="214" customFormat="1" x14ac:dyDescent="0.35">
      <c r="A1336" s="311" t="s">
        <v>609</v>
      </c>
      <c r="B1336" s="312">
        <v>44773</v>
      </c>
      <c r="C1336" s="214" t="s">
        <v>610</v>
      </c>
      <c r="D1336" s="214" t="s">
        <v>1337</v>
      </c>
      <c r="E1336" s="314">
        <v>34.99</v>
      </c>
      <c r="F1336" s="214" t="s">
        <v>1338</v>
      </c>
    </row>
    <row r="1337" spans="1:6" s="214" customFormat="1" x14ac:dyDescent="0.35">
      <c r="A1337" s="311" t="s">
        <v>609</v>
      </c>
      <c r="B1337" s="312">
        <v>44804</v>
      </c>
      <c r="C1337" s="214" t="s">
        <v>610</v>
      </c>
      <c r="D1337" s="214" t="s">
        <v>1347</v>
      </c>
      <c r="E1337" s="314">
        <v>230.35</v>
      </c>
      <c r="F1337" s="214" t="s">
        <v>1348</v>
      </c>
    </row>
    <row r="1338" spans="1:6" s="214" customFormat="1" x14ac:dyDescent="0.35">
      <c r="A1338" s="311" t="s">
        <v>609</v>
      </c>
      <c r="B1338" s="312">
        <v>44812</v>
      </c>
      <c r="C1338" s="214" t="s">
        <v>610</v>
      </c>
      <c r="D1338" s="214" t="s">
        <v>1707</v>
      </c>
      <c r="E1338" s="314">
        <v>134.04</v>
      </c>
      <c r="F1338" s="214" t="s">
        <v>1708</v>
      </c>
    </row>
    <row r="1339" spans="1:6" s="214" customFormat="1" x14ac:dyDescent="0.35">
      <c r="A1339" s="311" t="s">
        <v>609</v>
      </c>
      <c r="B1339" s="312">
        <v>44834</v>
      </c>
      <c r="C1339" s="214" t="s">
        <v>610</v>
      </c>
      <c r="D1339" s="214" t="s">
        <v>1709</v>
      </c>
      <c r="E1339" s="314">
        <v>87</v>
      </c>
      <c r="F1339" s="214" t="s">
        <v>1710</v>
      </c>
    </row>
    <row r="1340" spans="1:6" s="214" customFormat="1" x14ac:dyDescent="0.35">
      <c r="A1340" s="311" t="s">
        <v>609</v>
      </c>
      <c r="B1340" s="312">
        <v>44834</v>
      </c>
      <c r="C1340" s="214" t="s">
        <v>610</v>
      </c>
      <c r="D1340" s="214" t="s">
        <v>1359</v>
      </c>
      <c r="E1340" s="314">
        <v>111.75</v>
      </c>
      <c r="F1340" s="214" t="s">
        <v>1360</v>
      </c>
    </row>
    <row r="1341" spans="1:6" s="214" customFormat="1" x14ac:dyDescent="0.35">
      <c r="A1341" s="311" t="s">
        <v>609</v>
      </c>
      <c r="B1341" s="312">
        <v>44846</v>
      </c>
      <c r="C1341" s="214" t="s">
        <v>610</v>
      </c>
      <c r="D1341" s="214" t="s">
        <v>1709</v>
      </c>
      <c r="E1341" s="314">
        <v>22</v>
      </c>
      <c r="F1341" s="214" t="s">
        <v>1711</v>
      </c>
    </row>
    <row r="1342" spans="1:6" s="214" customFormat="1" x14ac:dyDescent="0.35">
      <c r="A1342" s="311" t="s">
        <v>609</v>
      </c>
      <c r="B1342" s="312">
        <v>44852</v>
      </c>
      <c r="C1342" s="214" t="s">
        <v>610</v>
      </c>
      <c r="D1342" s="214" t="s">
        <v>1712</v>
      </c>
      <c r="E1342" s="314">
        <v>184.97</v>
      </c>
      <c r="F1342" s="214" t="s">
        <v>1713</v>
      </c>
    </row>
    <row r="1343" spans="1:6" s="214" customFormat="1" x14ac:dyDescent="0.35">
      <c r="A1343" s="311" t="s">
        <v>609</v>
      </c>
      <c r="B1343" s="312">
        <v>44903</v>
      </c>
      <c r="C1343" s="214" t="s">
        <v>610</v>
      </c>
      <c r="D1343" s="214" t="s">
        <v>1714</v>
      </c>
      <c r="E1343" s="314">
        <v>39.99</v>
      </c>
      <c r="F1343" s="214" t="s">
        <v>1715</v>
      </c>
    </row>
    <row r="1344" spans="1:6" s="214" customFormat="1" x14ac:dyDescent="0.35">
      <c r="A1344" s="311" t="s">
        <v>609</v>
      </c>
      <c r="B1344" s="312">
        <v>44909</v>
      </c>
      <c r="C1344" s="214" t="s">
        <v>610</v>
      </c>
      <c r="D1344" s="214" t="s">
        <v>1716</v>
      </c>
      <c r="E1344" s="314">
        <v>32.92</v>
      </c>
      <c r="F1344" s="214" t="s">
        <v>1717</v>
      </c>
    </row>
    <row r="1345" spans="1:6" s="214" customFormat="1" x14ac:dyDescent="0.35">
      <c r="A1345" s="311" t="s">
        <v>609</v>
      </c>
      <c r="B1345" s="312">
        <v>44909</v>
      </c>
      <c r="C1345" s="214" t="s">
        <v>610</v>
      </c>
      <c r="D1345" s="214" t="s">
        <v>1718</v>
      </c>
      <c r="E1345" s="314">
        <v>474.4</v>
      </c>
      <c r="F1345" s="214" t="s">
        <v>1719</v>
      </c>
    </row>
    <row r="1346" spans="1:6" s="214" customFormat="1" x14ac:dyDescent="0.35">
      <c r="A1346" s="311" t="s">
        <v>609</v>
      </c>
      <c r="B1346" s="312">
        <v>44942</v>
      </c>
      <c r="C1346" s="214" t="s">
        <v>610</v>
      </c>
      <c r="D1346" s="214" t="s">
        <v>1720</v>
      </c>
      <c r="E1346" s="310">
        <v>284.98</v>
      </c>
      <c r="F1346" s="214" t="s">
        <v>1721</v>
      </c>
    </row>
    <row r="1347" spans="1:6" s="214" customFormat="1" x14ac:dyDescent="0.35">
      <c r="A1347" s="311" t="s">
        <v>609</v>
      </c>
      <c r="B1347" s="312">
        <v>44957</v>
      </c>
      <c r="C1347" s="214" t="s">
        <v>610</v>
      </c>
      <c r="D1347" s="214" t="s">
        <v>1402</v>
      </c>
      <c r="E1347" s="310">
        <v>32.99</v>
      </c>
      <c r="F1347" s="214" t="s">
        <v>1403</v>
      </c>
    </row>
    <row r="1348" spans="1:6" s="214" customFormat="1" x14ac:dyDescent="0.35">
      <c r="A1348" s="311" t="s">
        <v>609</v>
      </c>
      <c r="B1348" s="312">
        <v>44965</v>
      </c>
      <c r="C1348" s="214" t="s">
        <v>610</v>
      </c>
      <c r="D1348" s="214" t="s">
        <v>1722</v>
      </c>
      <c r="E1348" s="310">
        <v>21.69</v>
      </c>
      <c r="F1348" s="214" t="s">
        <v>1723</v>
      </c>
    </row>
    <row r="1349" spans="1:6" s="214" customFormat="1" x14ac:dyDescent="0.35">
      <c r="A1349" s="311" t="s">
        <v>609</v>
      </c>
      <c r="B1349" s="312">
        <v>45000</v>
      </c>
      <c r="C1349" s="214" t="s">
        <v>610</v>
      </c>
      <c r="D1349" s="214" t="s">
        <v>1724</v>
      </c>
      <c r="E1349" s="310">
        <v>165.49</v>
      </c>
      <c r="F1349" s="214" t="s">
        <v>1725</v>
      </c>
    </row>
    <row r="1350" spans="1:6" s="214" customFormat="1" x14ac:dyDescent="0.35">
      <c r="A1350" s="311" t="s">
        <v>609</v>
      </c>
      <c r="B1350" s="312">
        <v>45037</v>
      </c>
      <c r="C1350" s="214" t="s">
        <v>610</v>
      </c>
      <c r="D1350" s="214" t="s">
        <v>1726</v>
      </c>
      <c r="E1350" s="310">
        <v>72.44</v>
      </c>
      <c r="F1350" s="214" t="s">
        <v>1727</v>
      </c>
    </row>
    <row r="1351" spans="1:6" s="214" customFormat="1" x14ac:dyDescent="0.35">
      <c r="A1351" s="311" t="s">
        <v>609</v>
      </c>
      <c r="B1351" s="312">
        <v>45044</v>
      </c>
      <c r="C1351" s="214" t="s">
        <v>610</v>
      </c>
      <c r="D1351" s="214" t="s">
        <v>1728</v>
      </c>
      <c r="E1351" s="310">
        <v>259.98</v>
      </c>
      <c r="F1351" s="214" t="s">
        <v>1729</v>
      </c>
    </row>
    <row r="1352" spans="1:6" s="214" customFormat="1" x14ac:dyDescent="0.35">
      <c r="A1352" s="311" t="s">
        <v>609</v>
      </c>
      <c r="B1352" s="312">
        <v>45046</v>
      </c>
      <c r="C1352" s="214" t="s">
        <v>610</v>
      </c>
      <c r="D1352" s="214" t="s">
        <v>1437</v>
      </c>
      <c r="E1352" s="310">
        <v>57.98</v>
      </c>
      <c r="F1352" s="214" t="s">
        <v>1438</v>
      </c>
    </row>
    <row r="1353" spans="1:6" s="214" customFormat="1" x14ac:dyDescent="0.35">
      <c r="A1353" s="311" t="s">
        <v>609</v>
      </c>
      <c r="B1353" s="312">
        <v>45107</v>
      </c>
      <c r="C1353" s="214" t="s">
        <v>610</v>
      </c>
      <c r="D1353" s="214" t="s">
        <v>1457</v>
      </c>
      <c r="E1353" s="310">
        <v>24.99</v>
      </c>
      <c r="F1353" s="214" t="s">
        <v>1458</v>
      </c>
    </row>
    <row r="1354" spans="1:6" s="214" customFormat="1" x14ac:dyDescent="0.35">
      <c r="A1354" s="311" t="s">
        <v>656</v>
      </c>
      <c r="B1354" s="312">
        <v>44747</v>
      </c>
      <c r="C1354" s="214" t="s">
        <v>657</v>
      </c>
      <c r="D1354" s="214" t="s">
        <v>1730</v>
      </c>
      <c r="E1354" s="314">
        <v>1344.77</v>
      </c>
      <c r="F1354" s="214" t="s">
        <v>1731</v>
      </c>
    </row>
    <row r="1355" spans="1:6" s="214" customFormat="1" x14ac:dyDescent="0.35">
      <c r="A1355" s="311" t="s">
        <v>656</v>
      </c>
      <c r="B1355" s="312">
        <v>44761</v>
      </c>
      <c r="C1355" s="214" t="s">
        <v>657</v>
      </c>
      <c r="D1355" s="214" t="s">
        <v>1732</v>
      </c>
      <c r="E1355" s="314">
        <v>5.0999999999999996</v>
      </c>
      <c r="F1355" s="214" t="s">
        <v>1733</v>
      </c>
    </row>
    <row r="1356" spans="1:6" s="214" customFormat="1" x14ac:dyDescent="0.35">
      <c r="A1356" s="311" t="s">
        <v>656</v>
      </c>
      <c r="B1356" s="312">
        <v>44768</v>
      </c>
      <c r="C1356" s="214" t="s">
        <v>657</v>
      </c>
      <c r="D1356" s="214" t="s">
        <v>1734</v>
      </c>
      <c r="E1356" s="314">
        <v>5.0999999999999996</v>
      </c>
      <c r="F1356" s="214" t="s">
        <v>1735</v>
      </c>
    </row>
    <row r="1357" spans="1:6" s="214" customFormat="1" x14ac:dyDescent="0.35">
      <c r="A1357" s="311" t="s">
        <v>656</v>
      </c>
      <c r="B1357" s="312">
        <v>44773</v>
      </c>
      <c r="C1357" s="214" t="s">
        <v>657</v>
      </c>
      <c r="D1357" s="214" t="s">
        <v>1497</v>
      </c>
      <c r="E1357" s="314">
        <v>21.59</v>
      </c>
      <c r="F1357" s="214" t="s">
        <v>1498</v>
      </c>
    </row>
    <row r="1358" spans="1:6" s="214" customFormat="1" x14ac:dyDescent="0.35">
      <c r="A1358" s="311" t="s">
        <v>656</v>
      </c>
      <c r="B1358" s="312">
        <v>44775</v>
      </c>
      <c r="C1358" s="214" t="s">
        <v>657</v>
      </c>
      <c r="D1358" s="214" t="s">
        <v>1736</v>
      </c>
      <c r="E1358" s="314">
        <v>5.0999999999999996</v>
      </c>
      <c r="F1358" s="214" t="s">
        <v>1737</v>
      </c>
    </row>
    <row r="1359" spans="1:6" s="214" customFormat="1" x14ac:dyDescent="0.35">
      <c r="A1359" s="311" t="s">
        <v>656</v>
      </c>
      <c r="B1359" s="312">
        <v>44777</v>
      </c>
      <c r="C1359" s="214" t="s">
        <v>657</v>
      </c>
      <c r="D1359" s="214" t="s">
        <v>1738</v>
      </c>
      <c r="E1359" s="314">
        <v>1464.57</v>
      </c>
      <c r="F1359" s="214" t="s">
        <v>1739</v>
      </c>
    </row>
    <row r="1360" spans="1:6" s="214" customFormat="1" x14ac:dyDescent="0.35">
      <c r="A1360" s="311" t="s">
        <v>656</v>
      </c>
      <c r="B1360" s="312">
        <v>44782</v>
      </c>
      <c r="C1360" s="214" t="s">
        <v>657</v>
      </c>
      <c r="D1360" s="214" t="s">
        <v>1740</v>
      </c>
      <c r="E1360" s="314">
        <v>53.6</v>
      </c>
      <c r="F1360" s="214" t="s">
        <v>1741</v>
      </c>
    </row>
    <row r="1361" spans="1:6" s="214" customFormat="1" x14ac:dyDescent="0.35">
      <c r="A1361" s="311" t="s">
        <v>656</v>
      </c>
      <c r="B1361" s="312">
        <v>44784</v>
      </c>
      <c r="C1361" s="214" t="s">
        <v>657</v>
      </c>
      <c r="D1361" s="214" t="s">
        <v>1742</v>
      </c>
      <c r="E1361" s="314">
        <v>5.0999999999999996</v>
      </c>
      <c r="F1361" s="214" t="s">
        <v>1743</v>
      </c>
    </row>
    <row r="1362" spans="1:6" s="214" customFormat="1" x14ac:dyDescent="0.35">
      <c r="A1362" s="311" t="s">
        <v>656</v>
      </c>
      <c r="B1362" s="312">
        <v>44792</v>
      </c>
      <c r="C1362" s="214" t="s">
        <v>657</v>
      </c>
      <c r="D1362" s="214" t="s">
        <v>1744</v>
      </c>
      <c r="E1362" s="314">
        <v>5.0999999999999996</v>
      </c>
      <c r="F1362" s="214" t="s">
        <v>1745</v>
      </c>
    </row>
    <row r="1363" spans="1:6" s="214" customFormat="1" x14ac:dyDescent="0.35">
      <c r="A1363" s="311" t="s">
        <v>656</v>
      </c>
      <c r="B1363" s="312">
        <v>44797</v>
      </c>
      <c r="C1363" s="214" t="s">
        <v>657</v>
      </c>
      <c r="D1363" s="214" t="s">
        <v>1746</v>
      </c>
      <c r="E1363" s="314">
        <v>5.0999999999999996</v>
      </c>
      <c r="F1363" s="214" t="s">
        <v>1747</v>
      </c>
    </row>
    <row r="1364" spans="1:6" s="214" customFormat="1" x14ac:dyDescent="0.35">
      <c r="A1364" s="311" t="s">
        <v>656</v>
      </c>
      <c r="B1364" s="312">
        <v>44804</v>
      </c>
      <c r="C1364" s="214" t="s">
        <v>657</v>
      </c>
      <c r="D1364" s="214" t="s">
        <v>1499</v>
      </c>
      <c r="E1364" s="314">
        <v>9.8000000000000007</v>
      </c>
      <c r="F1364" s="214" t="s">
        <v>1500</v>
      </c>
    </row>
    <row r="1365" spans="1:6" s="214" customFormat="1" x14ac:dyDescent="0.35">
      <c r="A1365" s="311" t="s">
        <v>656</v>
      </c>
      <c r="B1365" s="312">
        <v>44805</v>
      </c>
      <c r="C1365" s="214" t="s">
        <v>657</v>
      </c>
      <c r="D1365" s="214" t="s">
        <v>1748</v>
      </c>
      <c r="E1365" s="314">
        <v>5.0999999999999996</v>
      </c>
      <c r="F1365" s="214" t="s">
        <v>1749</v>
      </c>
    </row>
    <row r="1366" spans="1:6" s="214" customFormat="1" x14ac:dyDescent="0.35">
      <c r="A1366" s="311" t="s">
        <v>656</v>
      </c>
      <c r="B1366" s="312">
        <v>44806</v>
      </c>
      <c r="C1366" s="214" t="s">
        <v>657</v>
      </c>
      <c r="D1366" s="214" t="s">
        <v>1750</v>
      </c>
      <c r="E1366" s="314">
        <v>220</v>
      </c>
      <c r="F1366" s="214" t="s">
        <v>1751</v>
      </c>
    </row>
    <row r="1367" spans="1:6" s="214" customFormat="1" x14ac:dyDescent="0.35">
      <c r="A1367" s="311" t="s">
        <v>656</v>
      </c>
      <c r="B1367" s="312">
        <v>44806</v>
      </c>
      <c r="C1367" s="214" t="s">
        <v>657</v>
      </c>
      <c r="D1367" s="214" t="s">
        <v>1752</v>
      </c>
      <c r="E1367" s="314">
        <v>1468.37</v>
      </c>
      <c r="F1367" s="214" t="s">
        <v>1753</v>
      </c>
    </row>
    <row r="1368" spans="1:6" s="214" customFormat="1" x14ac:dyDescent="0.35">
      <c r="A1368" s="311" t="s">
        <v>656</v>
      </c>
      <c r="B1368" s="312">
        <v>44812</v>
      </c>
      <c r="C1368" s="214" t="s">
        <v>657</v>
      </c>
      <c r="D1368" s="214" t="s">
        <v>1754</v>
      </c>
      <c r="E1368" s="314">
        <v>5.0999999999999996</v>
      </c>
      <c r="F1368" s="214" t="s">
        <v>1755</v>
      </c>
    </row>
    <row r="1369" spans="1:6" s="214" customFormat="1" x14ac:dyDescent="0.35">
      <c r="A1369" s="311" t="s">
        <v>656</v>
      </c>
      <c r="B1369" s="312">
        <v>44818</v>
      </c>
      <c r="C1369" s="214" t="s">
        <v>657</v>
      </c>
      <c r="D1369" s="214" t="s">
        <v>1756</v>
      </c>
      <c r="E1369" s="314">
        <v>5.0999999999999996</v>
      </c>
      <c r="F1369" s="214" t="s">
        <v>1757</v>
      </c>
    </row>
    <row r="1370" spans="1:6" s="214" customFormat="1" x14ac:dyDescent="0.35">
      <c r="A1370" s="311" t="s">
        <v>656</v>
      </c>
      <c r="B1370" s="312">
        <v>44827</v>
      </c>
      <c r="C1370" s="214" t="s">
        <v>657</v>
      </c>
      <c r="D1370" s="214" t="s">
        <v>1758</v>
      </c>
      <c r="E1370" s="314">
        <v>5.0999999999999996</v>
      </c>
      <c r="F1370" s="214" t="s">
        <v>1759</v>
      </c>
    </row>
    <row r="1371" spans="1:6" s="214" customFormat="1" x14ac:dyDescent="0.35">
      <c r="A1371" s="311" t="s">
        <v>656</v>
      </c>
      <c r="B1371" s="312">
        <v>44831</v>
      </c>
      <c r="C1371" s="214" t="s">
        <v>657</v>
      </c>
      <c r="D1371" s="214" t="s">
        <v>1760</v>
      </c>
      <c r="E1371" s="314">
        <v>5.0999999999999996</v>
      </c>
      <c r="F1371" s="214" t="s">
        <v>1761</v>
      </c>
    </row>
    <row r="1372" spans="1:6" s="214" customFormat="1" x14ac:dyDescent="0.35">
      <c r="A1372" s="311" t="s">
        <v>656</v>
      </c>
      <c r="B1372" s="312">
        <v>44834</v>
      </c>
      <c r="C1372" s="214" t="s">
        <v>657</v>
      </c>
      <c r="D1372" s="214" t="s">
        <v>1762</v>
      </c>
      <c r="E1372" s="314">
        <v>8.4</v>
      </c>
      <c r="F1372" s="214" t="s">
        <v>1763</v>
      </c>
    </row>
    <row r="1373" spans="1:6" s="214" customFormat="1" x14ac:dyDescent="0.35">
      <c r="A1373" s="311" t="s">
        <v>656</v>
      </c>
      <c r="B1373" s="312">
        <v>44839</v>
      </c>
      <c r="C1373" s="214" t="s">
        <v>657</v>
      </c>
      <c r="D1373" s="214" t="s">
        <v>1764</v>
      </c>
      <c r="E1373" s="314">
        <v>240</v>
      </c>
      <c r="F1373" s="214" t="s">
        <v>1765</v>
      </c>
    </row>
    <row r="1374" spans="1:6" s="214" customFormat="1" x14ac:dyDescent="0.35">
      <c r="A1374" s="311" t="s">
        <v>656</v>
      </c>
      <c r="B1374" s="312">
        <v>44839</v>
      </c>
      <c r="C1374" s="214" t="s">
        <v>657</v>
      </c>
      <c r="D1374" s="214" t="s">
        <v>1766</v>
      </c>
      <c r="E1374" s="314">
        <v>1460.33</v>
      </c>
      <c r="F1374" s="214" t="s">
        <v>1767</v>
      </c>
    </row>
    <row r="1375" spans="1:6" s="214" customFormat="1" x14ac:dyDescent="0.35">
      <c r="A1375" s="311" t="s">
        <v>656</v>
      </c>
      <c r="B1375" s="312">
        <v>44840</v>
      </c>
      <c r="C1375" s="214" t="s">
        <v>657</v>
      </c>
      <c r="D1375" s="214" t="s">
        <v>1768</v>
      </c>
      <c r="E1375" s="314">
        <v>5.4</v>
      </c>
      <c r="F1375" s="214" t="s">
        <v>1769</v>
      </c>
    </row>
    <row r="1376" spans="1:6" s="214" customFormat="1" x14ac:dyDescent="0.35">
      <c r="A1376" s="311" t="s">
        <v>656</v>
      </c>
      <c r="B1376" s="312">
        <v>44852</v>
      </c>
      <c r="C1376" s="214" t="s">
        <v>657</v>
      </c>
      <c r="D1376" s="214" t="s">
        <v>1770</v>
      </c>
      <c r="E1376" s="314">
        <v>9.6</v>
      </c>
      <c r="F1376" s="214" t="s">
        <v>1771</v>
      </c>
    </row>
    <row r="1377" spans="1:6" s="214" customFormat="1" x14ac:dyDescent="0.35">
      <c r="A1377" s="311" t="s">
        <v>656</v>
      </c>
      <c r="B1377" s="312">
        <v>44854</v>
      </c>
      <c r="C1377" s="214" t="s">
        <v>657</v>
      </c>
      <c r="D1377" s="214" t="s">
        <v>1772</v>
      </c>
      <c r="E1377" s="314">
        <v>5.4</v>
      </c>
      <c r="F1377" s="214" t="s">
        <v>1773</v>
      </c>
    </row>
    <row r="1378" spans="1:6" s="214" customFormat="1" x14ac:dyDescent="0.35">
      <c r="A1378" s="311" t="s">
        <v>656</v>
      </c>
      <c r="B1378" s="312">
        <v>44854</v>
      </c>
      <c r="C1378" s="214" t="s">
        <v>657</v>
      </c>
      <c r="D1378" s="214" t="s">
        <v>1774</v>
      </c>
      <c r="E1378" s="314">
        <v>5.4</v>
      </c>
      <c r="F1378" s="214" t="s">
        <v>1775</v>
      </c>
    </row>
    <row r="1379" spans="1:6" s="214" customFormat="1" x14ac:dyDescent="0.35">
      <c r="A1379" s="311" t="s">
        <v>656</v>
      </c>
      <c r="B1379" s="312">
        <v>44861</v>
      </c>
      <c r="C1379" s="214" t="s">
        <v>657</v>
      </c>
      <c r="D1379" s="214" t="s">
        <v>1776</v>
      </c>
      <c r="E1379" s="314">
        <v>5.4</v>
      </c>
      <c r="F1379" s="214" t="s">
        <v>1777</v>
      </c>
    </row>
    <row r="1380" spans="1:6" s="214" customFormat="1" x14ac:dyDescent="0.35">
      <c r="A1380" s="311" t="s">
        <v>656</v>
      </c>
      <c r="B1380" s="312">
        <v>44865</v>
      </c>
      <c r="C1380" s="214" t="s">
        <v>657</v>
      </c>
      <c r="D1380" s="214" t="s">
        <v>1778</v>
      </c>
      <c r="E1380" s="314">
        <v>7</v>
      </c>
      <c r="F1380" s="214" t="s">
        <v>1779</v>
      </c>
    </row>
    <row r="1381" spans="1:6" s="214" customFormat="1" x14ac:dyDescent="0.35">
      <c r="A1381" s="311" t="s">
        <v>656</v>
      </c>
      <c r="B1381" s="312">
        <v>44866</v>
      </c>
      <c r="C1381" s="214" t="s">
        <v>657</v>
      </c>
      <c r="D1381" s="214" t="s">
        <v>1780</v>
      </c>
      <c r="E1381" s="314">
        <v>30.89</v>
      </c>
      <c r="F1381" s="214" t="s">
        <v>1781</v>
      </c>
    </row>
    <row r="1382" spans="1:6" s="214" customFormat="1" x14ac:dyDescent="0.35">
      <c r="A1382" s="311" t="s">
        <v>656</v>
      </c>
      <c r="B1382" s="312">
        <v>44868</v>
      </c>
      <c r="C1382" s="214" t="s">
        <v>657</v>
      </c>
      <c r="D1382" s="214" t="s">
        <v>1782</v>
      </c>
      <c r="E1382" s="314">
        <v>5.4</v>
      </c>
      <c r="F1382" s="214" t="s">
        <v>1783</v>
      </c>
    </row>
    <row r="1383" spans="1:6" s="214" customFormat="1" x14ac:dyDescent="0.35">
      <c r="A1383" s="311" t="s">
        <v>656</v>
      </c>
      <c r="B1383" s="312">
        <v>44868</v>
      </c>
      <c r="C1383" s="214" t="s">
        <v>657</v>
      </c>
      <c r="D1383" s="214" t="s">
        <v>1784</v>
      </c>
      <c r="E1383" s="314">
        <v>120</v>
      </c>
      <c r="F1383" s="214" t="s">
        <v>1785</v>
      </c>
    </row>
    <row r="1384" spans="1:6" s="214" customFormat="1" x14ac:dyDescent="0.35">
      <c r="A1384" s="311" t="s">
        <v>656</v>
      </c>
      <c r="B1384" s="312">
        <v>44868</v>
      </c>
      <c r="C1384" s="214" t="s">
        <v>657</v>
      </c>
      <c r="D1384" s="214" t="s">
        <v>1786</v>
      </c>
      <c r="E1384" s="314">
        <v>1460.44</v>
      </c>
      <c r="F1384" s="214" t="s">
        <v>1787</v>
      </c>
    </row>
    <row r="1385" spans="1:6" s="214" customFormat="1" x14ac:dyDescent="0.35">
      <c r="A1385" s="311" t="s">
        <v>656</v>
      </c>
      <c r="B1385" s="312">
        <v>44873</v>
      </c>
      <c r="C1385" s="214" t="s">
        <v>657</v>
      </c>
      <c r="D1385" s="214" t="s">
        <v>1788</v>
      </c>
      <c r="E1385" s="314">
        <v>12.63</v>
      </c>
      <c r="F1385" s="214" t="s">
        <v>1789</v>
      </c>
    </row>
    <row r="1386" spans="1:6" s="214" customFormat="1" x14ac:dyDescent="0.35">
      <c r="A1386" s="311" t="s">
        <v>656</v>
      </c>
      <c r="B1386" s="312">
        <v>44874</v>
      </c>
      <c r="C1386" s="214" t="s">
        <v>657</v>
      </c>
      <c r="D1386" s="214" t="s">
        <v>1790</v>
      </c>
      <c r="E1386" s="314">
        <v>5.4</v>
      </c>
      <c r="F1386" s="214" t="s">
        <v>1791</v>
      </c>
    </row>
    <row r="1387" spans="1:6" s="214" customFormat="1" x14ac:dyDescent="0.35">
      <c r="A1387" s="311" t="s">
        <v>656</v>
      </c>
      <c r="B1387" s="312">
        <v>44880</v>
      </c>
      <c r="C1387" s="214" t="s">
        <v>657</v>
      </c>
      <c r="D1387" s="214" t="s">
        <v>1792</v>
      </c>
      <c r="E1387" s="314">
        <v>2.76</v>
      </c>
      <c r="F1387" s="214" t="s">
        <v>1793</v>
      </c>
    </row>
    <row r="1388" spans="1:6" s="214" customFormat="1" x14ac:dyDescent="0.35">
      <c r="A1388" s="311" t="s">
        <v>656</v>
      </c>
      <c r="B1388" s="312">
        <v>44881</v>
      </c>
      <c r="C1388" s="214" t="s">
        <v>657</v>
      </c>
      <c r="D1388" s="214" t="s">
        <v>1794</v>
      </c>
      <c r="E1388" s="314">
        <v>5.4</v>
      </c>
      <c r="F1388" s="214" t="s">
        <v>1795</v>
      </c>
    </row>
    <row r="1389" spans="1:6" s="214" customFormat="1" x14ac:dyDescent="0.35">
      <c r="A1389" s="311" t="s">
        <v>656</v>
      </c>
      <c r="B1389" s="312">
        <v>44887</v>
      </c>
      <c r="C1389" s="214" t="s">
        <v>657</v>
      </c>
      <c r="D1389" s="214" t="s">
        <v>1796</v>
      </c>
      <c r="E1389" s="314">
        <v>5.4</v>
      </c>
      <c r="F1389" s="214" t="s">
        <v>1797</v>
      </c>
    </row>
    <row r="1390" spans="1:6" s="214" customFormat="1" x14ac:dyDescent="0.35">
      <c r="A1390" s="311" t="s">
        <v>656</v>
      </c>
      <c r="B1390" s="312">
        <v>44895</v>
      </c>
      <c r="C1390" s="214" t="s">
        <v>657</v>
      </c>
      <c r="D1390" s="214" t="s">
        <v>1798</v>
      </c>
      <c r="E1390" s="314">
        <v>5.4</v>
      </c>
      <c r="F1390" s="214" t="s">
        <v>1799</v>
      </c>
    </row>
    <row r="1391" spans="1:6" s="214" customFormat="1" x14ac:dyDescent="0.35">
      <c r="A1391" s="311" t="s">
        <v>656</v>
      </c>
      <c r="B1391" s="312">
        <v>44895</v>
      </c>
      <c r="C1391" s="214" t="s">
        <v>657</v>
      </c>
      <c r="D1391" s="214" t="s">
        <v>1800</v>
      </c>
      <c r="E1391" s="314">
        <v>6.3</v>
      </c>
      <c r="F1391" s="214" t="s">
        <v>1801</v>
      </c>
    </row>
    <row r="1392" spans="1:6" s="214" customFormat="1" x14ac:dyDescent="0.35">
      <c r="A1392" s="311" t="s">
        <v>656</v>
      </c>
      <c r="B1392" s="312">
        <v>44897</v>
      </c>
      <c r="C1392" s="214" t="s">
        <v>657</v>
      </c>
      <c r="D1392" s="214" t="s">
        <v>1802</v>
      </c>
      <c r="E1392" s="314">
        <v>-1483.3</v>
      </c>
      <c r="F1392" s="214" t="s">
        <v>1803</v>
      </c>
    </row>
    <row r="1393" spans="1:6" s="214" customFormat="1" x14ac:dyDescent="0.35">
      <c r="A1393" s="311" t="s">
        <v>656</v>
      </c>
      <c r="B1393" s="312">
        <v>44897</v>
      </c>
      <c r="C1393" s="214" t="s">
        <v>657</v>
      </c>
      <c r="D1393" s="214" t="s">
        <v>1804</v>
      </c>
      <c r="E1393" s="314">
        <v>1463.3</v>
      </c>
      <c r="F1393" s="214" t="s">
        <v>1805</v>
      </c>
    </row>
    <row r="1394" spans="1:6" s="214" customFormat="1" x14ac:dyDescent="0.35">
      <c r="A1394" s="311" t="s">
        <v>656</v>
      </c>
      <c r="B1394" s="312">
        <v>44897</v>
      </c>
      <c r="C1394" s="214" t="s">
        <v>657</v>
      </c>
      <c r="D1394" s="214" t="s">
        <v>1802</v>
      </c>
      <c r="E1394" s="314">
        <v>1483.3</v>
      </c>
      <c r="F1394" s="214" t="s">
        <v>1806</v>
      </c>
    </row>
    <row r="1395" spans="1:6" s="214" customFormat="1" x14ac:dyDescent="0.35">
      <c r="A1395" s="311" t="s">
        <v>656</v>
      </c>
      <c r="B1395" s="312">
        <v>44903</v>
      </c>
      <c r="C1395" s="214" t="s">
        <v>657</v>
      </c>
      <c r="D1395" s="214" t="s">
        <v>1807</v>
      </c>
      <c r="E1395" s="314">
        <v>5.4</v>
      </c>
      <c r="F1395" s="214" t="s">
        <v>1808</v>
      </c>
    </row>
    <row r="1396" spans="1:6" s="214" customFormat="1" x14ac:dyDescent="0.35">
      <c r="A1396" s="311" t="s">
        <v>656</v>
      </c>
      <c r="B1396" s="312">
        <v>44909</v>
      </c>
      <c r="C1396" s="214" t="s">
        <v>657</v>
      </c>
      <c r="D1396" s="214" t="s">
        <v>1809</v>
      </c>
      <c r="E1396" s="314">
        <v>5.4</v>
      </c>
      <c r="F1396" s="214" t="s">
        <v>1810</v>
      </c>
    </row>
    <row r="1397" spans="1:6" s="214" customFormat="1" x14ac:dyDescent="0.35">
      <c r="A1397" s="311" t="s">
        <v>656</v>
      </c>
      <c r="B1397" s="312">
        <v>44909</v>
      </c>
      <c r="C1397" s="214" t="s">
        <v>657</v>
      </c>
      <c r="D1397" s="214" t="s">
        <v>1811</v>
      </c>
      <c r="E1397" s="314">
        <v>1459.6</v>
      </c>
      <c r="F1397" s="214" t="s">
        <v>1812</v>
      </c>
    </row>
    <row r="1398" spans="1:6" s="214" customFormat="1" x14ac:dyDescent="0.35">
      <c r="A1398" s="311" t="s">
        <v>656</v>
      </c>
      <c r="B1398" s="312">
        <v>44911</v>
      </c>
      <c r="C1398" s="214" t="s">
        <v>657</v>
      </c>
      <c r="D1398" s="214" t="s">
        <v>1813</v>
      </c>
      <c r="E1398" s="314">
        <v>220.7</v>
      </c>
      <c r="F1398" s="214" t="s">
        <v>1814</v>
      </c>
    </row>
    <row r="1399" spans="1:6" s="214" customFormat="1" x14ac:dyDescent="0.35">
      <c r="A1399" s="311" t="s">
        <v>656</v>
      </c>
      <c r="B1399" s="312">
        <v>44915</v>
      </c>
      <c r="C1399" s="214" t="s">
        <v>657</v>
      </c>
      <c r="D1399" s="214" t="s">
        <v>1815</v>
      </c>
      <c r="E1399" s="314">
        <v>5.4</v>
      </c>
      <c r="F1399" s="214" t="s">
        <v>1816</v>
      </c>
    </row>
    <row r="1400" spans="1:6" s="214" customFormat="1" x14ac:dyDescent="0.35">
      <c r="A1400" s="311" t="s">
        <v>656</v>
      </c>
      <c r="B1400" s="312">
        <v>44926</v>
      </c>
      <c r="C1400" s="214" t="s">
        <v>657</v>
      </c>
      <c r="D1400" s="214" t="s">
        <v>1595</v>
      </c>
      <c r="E1400" s="314">
        <v>41.08</v>
      </c>
      <c r="F1400" s="214" t="s">
        <v>1596</v>
      </c>
    </row>
    <row r="1401" spans="1:6" s="214" customFormat="1" x14ac:dyDescent="0.35">
      <c r="A1401" s="311" t="s">
        <v>656</v>
      </c>
      <c r="B1401" s="312">
        <v>44931</v>
      </c>
      <c r="C1401" s="214" t="s">
        <v>657</v>
      </c>
      <c r="D1401" s="214" t="s">
        <v>1817</v>
      </c>
      <c r="E1401" s="310">
        <v>1466.49</v>
      </c>
      <c r="F1401" s="214" t="s">
        <v>1818</v>
      </c>
    </row>
    <row r="1402" spans="1:6" s="214" customFormat="1" x14ac:dyDescent="0.35">
      <c r="A1402" s="311" t="s">
        <v>656</v>
      </c>
      <c r="B1402" s="312">
        <v>44931</v>
      </c>
      <c r="C1402" s="214" t="s">
        <v>657</v>
      </c>
      <c r="D1402" s="214" t="s">
        <v>1819</v>
      </c>
      <c r="E1402" s="310">
        <v>520</v>
      </c>
      <c r="F1402" s="214" t="s">
        <v>1820</v>
      </c>
    </row>
    <row r="1403" spans="1:6" s="214" customFormat="1" x14ac:dyDescent="0.35">
      <c r="A1403" s="311" t="s">
        <v>656</v>
      </c>
      <c r="B1403" s="312">
        <v>44935</v>
      </c>
      <c r="C1403" s="214" t="s">
        <v>657</v>
      </c>
      <c r="D1403" s="214" t="s">
        <v>1821</v>
      </c>
      <c r="E1403" s="310">
        <v>-279.7</v>
      </c>
      <c r="F1403" s="214" t="s">
        <v>1822</v>
      </c>
    </row>
    <row r="1404" spans="1:6" s="214" customFormat="1" x14ac:dyDescent="0.35">
      <c r="A1404" s="311" t="s">
        <v>656</v>
      </c>
      <c r="B1404" s="312">
        <v>44942</v>
      </c>
      <c r="C1404" s="214" t="s">
        <v>657</v>
      </c>
      <c r="D1404" s="214" t="s">
        <v>1823</v>
      </c>
      <c r="E1404" s="310">
        <v>5.4</v>
      </c>
      <c r="F1404" s="214" t="s">
        <v>1824</v>
      </c>
    </row>
    <row r="1405" spans="1:6" s="214" customFormat="1" x14ac:dyDescent="0.35">
      <c r="A1405" s="311" t="s">
        <v>656</v>
      </c>
      <c r="B1405" s="312">
        <v>44943</v>
      </c>
      <c r="C1405" s="214" t="s">
        <v>657</v>
      </c>
      <c r="D1405" s="214" t="s">
        <v>1825</v>
      </c>
      <c r="E1405" s="310">
        <v>5.4</v>
      </c>
      <c r="F1405" s="214" t="s">
        <v>1826</v>
      </c>
    </row>
    <row r="1406" spans="1:6" s="214" customFormat="1" x14ac:dyDescent="0.35">
      <c r="A1406" s="311" t="s">
        <v>656</v>
      </c>
      <c r="B1406" s="312">
        <v>44951</v>
      </c>
      <c r="C1406" s="214" t="s">
        <v>657</v>
      </c>
      <c r="D1406" s="214" t="s">
        <v>1827</v>
      </c>
      <c r="E1406" s="310">
        <v>5.5</v>
      </c>
      <c r="F1406" s="214" t="s">
        <v>1828</v>
      </c>
    </row>
    <row r="1407" spans="1:6" s="214" customFormat="1" x14ac:dyDescent="0.35">
      <c r="A1407" s="311" t="s">
        <v>656</v>
      </c>
      <c r="B1407" s="312">
        <v>44957</v>
      </c>
      <c r="C1407" s="214" t="s">
        <v>657</v>
      </c>
      <c r="D1407" s="214" t="s">
        <v>1106</v>
      </c>
      <c r="E1407" s="310">
        <v>46.8</v>
      </c>
      <c r="F1407" s="214" t="s">
        <v>1107</v>
      </c>
    </row>
    <row r="1408" spans="1:6" s="214" customFormat="1" x14ac:dyDescent="0.35">
      <c r="A1408" s="311" t="s">
        <v>656</v>
      </c>
      <c r="B1408" s="312">
        <v>44960</v>
      </c>
      <c r="C1408" s="214" t="s">
        <v>657</v>
      </c>
      <c r="D1408" s="214" t="s">
        <v>1829</v>
      </c>
      <c r="E1408" s="310">
        <v>1564.95</v>
      </c>
      <c r="F1408" s="214" t="s">
        <v>1830</v>
      </c>
    </row>
    <row r="1409" spans="1:6" s="214" customFormat="1" x14ac:dyDescent="0.35">
      <c r="A1409" s="311" t="s">
        <v>656</v>
      </c>
      <c r="B1409" s="312">
        <v>44965</v>
      </c>
      <c r="C1409" s="214" t="s">
        <v>657</v>
      </c>
      <c r="D1409" s="214" t="s">
        <v>1831</v>
      </c>
      <c r="E1409" s="310">
        <v>11</v>
      </c>
      <c r="F1409" s="214" t="s">
        <v>1832</v>
      </c>
    </row>
    <row r="1410" spans="1:6" s="214" customFormat="1" x14ac:dyDescent="0.35">
      <c r="A1410" s="311" t="s">
        <v>656</v>
      </c>
      <c r="B1410" s="312">
        <v>44970</v>
      </c>
      <c r="C1410" s="214" t="s">
        <v>657</v>
      </c>
      <c r="D1410" s="214" t="s">
        <v>1833</v>
      </c>
      <c r="E1410" s="310">
        <v>5.5</v>
      </c>
      <c r="F1410" s="214" t="s">
        <v>1834</v>
      </c>
    </row>
    <row r="1411" spans="1:6" s="214" customFormat="1" x14ac:dyDescent="0.35">
      <c r="A1411" s="311" t="s">
        <v>656</v>
      </c>
      <c r="B1411" s="312">
        <v>44979</v>
      </c>
      <c r="C1411" s="214" t="s">
        <v>657</v>
      </c>
      <c r="D1411" s="214" t="s">
        <v>1835</v>
      </c>
      <c r="E1411" s="310">
        <v>5.5</v>
      </c>
      <c r="F1411" s="214" t="s">
        <v>1836</v>
      </c>
    </row>
    <row r="1412" spans="1:6" s="214" customFormat="1" x14ac:dyDescent="0.35">
      <c r="A1412" s="311" t="s">
        <v>656</v>
      </c>
      <c r="B1412" s="312">
        <v>44985</v>
      </c>
      <c r="C1412" s="214" t="s">
        <v>657</v>
      </c>
      <c r="D1412" s="214" t="s">
        <v>1695</v>
      </c>
      <c r="E1412" s="310">
        <v>14.14</v>
      </c>
      <c r="F1412" s="214" t="s">
        <v>1696</v>
      </c>
    </row>
    <row r="1413" spans="1:6" s="214" customFormat="1" x14ac:dyDescent="0.35">
      <c r="A1413" s="311" t="s">
        <v>656</v>
      </c>
      <c r="B1413" s="312">
        <v>44986</v>
      </c>
      <c r="C1413" s="214" t="s">
        <v>657</v>
      </c>
      <c r="D1413" s="214" t="s">
        <v>1837</v>
      </c>
      <c r="E1413" s="310">
        <v>5.5</v>
      </c>
      <c r="F1413" s="214" t="s">
        <v>1838</v>
      </c>
    </row>
    <row r="1414" spans="1:6" s="214" customFormat="1" x14ac:dyDescent="0.35">
      <c r="A1414" s="311" t="s">
        <v>656</v>
      </c>
      <c r="B1414" s="312">
        <v>44988</v>
      </c>
      <c r="C1414" s="214" t="s">
        <v>657</v>
      </c>
      <c r="D1414" s="214" t="s">
        <v>1839</v>
      </c>
      <c r="E1414" s="310">
        <v>1564.77</v>
      </c>
      <c r="F1414" s="214" t="s">
        <v>1840</v>
      </c>
    </row>
    <row r="1415" spans="1:6" s="214" customFormat="1" x14ac:dyDescent="0.35">
      <c r="A1415" s="311" t="s">
        <v>656</v>
      </c>
      <c r="B1415" s="312">
        <v>44995</v>
      </c>
      <c r="C1415" s="214" t="s">
        <v>657</v>
      </c>
      <c r="D1415" s="214" t="s">
        <v>1841</v>
      </c>
      <c r="E1415" s="310">
        <v>5.5</v>
      </c>
      <c r="F1415" s="214" t="s">
        <v>1842</v>
      </c>
    </row>
    <row r="1416" spans="1:6" s="214" customFormat="1" x14ac:dyDescent="0.35">
      <c r="A1416" s="311" t="s">
        <v>656</v>
      </c>
      <c r="B1416" s="312">
        <v>45002</v>
      </c>
      <c r="C1416" s="214" t="s">
        <v>657</v>
      </c>
      <c r="D1416" s="214" t="s">
        <v>1843</v>
      </c>
      <c r="E1416" s="310">
        <v>5.5</v>
      </c>
      <c r="F1416" s="214" t="s">
        <v>1844</v>
      </c>
    </row>
    <row r="1417" spans="1:6" s="214" customFormat="1" x14ac:dyDescent="0.35">
      <c r="A1417" s="311" t="s">
        <v>656</v>
      </c>
      <c r="B1417" s="312">
        <v>45006</v>
      </c>
      <c r="C1417" s="214" t="s">
        <v>657</v>
      </c>
      <c r="D1417" s="214" t="s">
        <v>1845</v>
      </c>
      <c r="E1417" s="310">
        <v>5.5</v>
      </c>
      <c r="F1417" s="214" t="s">
        <v>1846</v>
      </c>
    </row>
    <row r="1418" spans="1:6" s="214" customFormat="1" x14ac:dyDescent="0.35">
      <c r="A1418" s="311" t="s">
        <v>656</v>
      </c>
      <c r="B1418" s="312">
        <v>45016</v>
      </c>
      <c r="C1418" s="214" t="s">
        <v>657</v>
      </c>
      <c r="D1418" s="214" t="s">
        <v>1527</v>
      </c>
      <c r="E1418" s="310">
        <v>15.12</v>
      </c>
      <c r="F1418" s="214" t="s">
        <v>1528</v>
      </c>
    </row>
    <row r="1419" spans="1:6" s="214" customFormat="1" x14ac:dyDescent="0.35">
      <c r="A1419" s="311" t="s">
        <v>656</v>
      </c>
      <c r="B1419" s="312">
        <v>45020</v>
      </c>
      <c r="C1419" s="214" t="s">
        <v>657</v>
      </c>
      <c r="D1419" s="214" t="s">
        <v>1847</v>
      </c>
      <c r="E1419" s="310">
        <v>5.5</v>
      </c>
      <c r="F1419" s="214" t="s">
        <v>1848</v>
      </c>
    </row>
    <row r="1420" spans="1:6" s="214" customFormat="1" x14ac:dyDescent="0.35">
      <c r="A1420" s="311" t="s">
        <v>656</v>
      </c>
      <c r="B1420" s="312">
        <v>45021</v>
      </c>
      <c r="C1420" s="214" t="s">
        <v>657</v>
      </c>
      <c r="D1420" s="214" t="s">
        <v>1849</v>
      </c>
      <c r="E1420" s="310">
        <v>1584.51</v>
      </c>
      <c r="F1420" s="214" t="s">
        <v>1850</v>
      </c>
    </row>
    <row r="1421" spans="1:6" s="214" customFormat="1" x14ac:dyDescent="0.35">
      <c r="A1421" s="311" t="s">
        <v>656</v>
      </c>
      <c r="B1421" s="312">
        <v>45021</v>
      </c>
      <c r="C1421" s="214" t="s">
        <v>657</v>
      </c>
      <c r="D1421" s="214" t="s">
        <v>1851</v>
      </c>
      <c r="E1421" s="310">
        <v>140.88</v>
      </c>
      <c r="F1421" s="214" t="s">
        <v>1852</v>
      </c>
    </row>
    <row r="1422" spans="1:6" s="214" customFormat="1" x14ac:dyDescent="0.35">
      <c r="A1422" s="311" t="s">
        <v>656</v>
      </c>
      <c r="B1422" s="312">
        <v>45027</v>
      </c>
      <c r="C1422" s="214" t="s">
        <v>657</v>
      </c>
      <c r="D1422" s="214" t="s">
        <v>1853</v>
      </c>
      <c r="E1422" s="310">
        <v>5.5</v>
      </c>
      <c r="F1422" s="214" t="s">
        <v>1854</v>
      </c>
    </row>
    <row r="1423" spans="1:6" s="214" customFormat="1" x14ac:dyDescent="0.35">
      <c r="A1423" s="311" t="s">
        <v>656</v>
      </c>
      <c r="B1423" s="312">
        <v>45034</v>
      </c>
      <c r="C1423" s="214" t="s">
        <v>657</v>
      </c>
      <c r="D1423" s="214" t="s">
        <v>1855</v>
      </c>
      <c r="E1423" s="310">
        <v>5.5</v>
      </c>
      <c r="F1423" s="214" t="s">
        <v>1856</v>
      </c>
    </row>
    <row r="1424" spans="1:6" s="214" customFormat="1" x14ac:dyDescent="0.35">
      <c r="A1424" s="311" t="s">
        <v>656</v>
      </c>
      <c r="B1424" s="312">
        <v>45041</v>
      </c>
      <c r="C1424" s="214" t="s">
        <v>657</v>
      </c>
      <c r="D1424" s="214" t="s">
        <v>1857</v>
      </c>
      <c r="E1424" s="310">
        <v>5.5</v>
      </c>
      <c r="F1424" s="214" t="s">
        <v>1858</v>
      </c>
    </row>
    <row r="1425" spans="1:6" s="214" customFormat="1" x14ac:dyDescent="0.35">
      <c r="A1425" s="311" t="s">
        <v>656</v>
      </c>
      <c r="B1425" s="312">
        <v>45046</v>
      </c>
      <c r="C1425" s="214" t="s">
        <v>657</v>
      </c>
      <c r="D1425" s="214" t="s">
        <v>1859</v>
      </c>
      <c r="E1425" s="310">
        <v>8.14</v>
      </c>
      <c r="F1425" s="214" t="s">
        <v>1860</v>
      </c>
    </row>
    <row r="1426" spans="1:6" s="214" customFormat="1" x14ac:dyDescent="0.35">
      <c r="A1426" s="311" t="s">
        <v>656</v>
      </c>
      <c r="B1426" s="312">
        <v>45048</v>
      </c>
      <c r="C1426" s="214" t="s">
        <v>657</v>
      </c>
      <c r="D1426" s="214" t="s">
        <v>1861</v>
      </c>
      <c r="E1426" s="310">
        <v>5.5</v>
      </c>
      <c r="F1426" s="214" t="s">
        <v>1862</v>
      </c>
    </row>
    <row r="1427" spans="1:6" s="214" customFormat="1" x14ac:dyDescent="0.35">
      <c r="A1427" s="311" t="s">
        <v>656</v>
      </c>
      <c r="B1427" s="312">
        <v>45050</v>
      </c>
      <c r="C1427" s="214" t="s">
        <v>657</v>
      </c>
      <c r="D1427" s="214" t="s">
        <v>1863</v>
      </c>
      <c r="E1427" s="310">
        <v>1565.03</v>
      </c>
      <c r="F1427" s="214" t="s">
        <v>1864</v>
      </c>
    </row>
    <row r="1428" spans="1:6" s="214" customFormat="1" x14ac:dyDescent="0.35">
      <c r="A1428" s="311" t="s">
        <v>656</v>
      </c>
      <c r="B1428" s="312">
        <v>45050</v>
      </c>
      <c r="C1428" s="214" t="s">
        <v>657</v>
      </c>
      <c r="D1428" s="214" t="s">
        <v>1865</v>
      </c>
      <c r="E1428" s="310">
        <v>240</v>
      </c>
      <c r="F1428" s="214" t="s">
        <v>1866</v>
      </c>
    </row>
    <row r="1429" spans="1:6" s="214" customFormat="1" x14ac:dyDescent="0.35">
      <c r="A1429" s="311" t="s">
        <v>656</v>
      </c>
      <c r="B1429" s="312">
        <v>45056</v>
      </c>
      <c r="C1429" s="214" t="s">
        <v>657</v>
      </c>
      <c r="D1429" s="214" t="s">
        <v>1867</v>
      </c>
      <c r="E1429" s="310">
        <v>5.5</v>
      </c>
      <c r="F1429" s="214" t="s">
        <v>1868</v>
      </c>
    </row>
    <row r="1430" spans="1:6" s="214" customFormat="1" x14ac:dyDescent="0.35">
      <c r="A1430" s="311" t="s">
        <v>656</v>
      </c>
      <c r="B1430" s="312">
        <v>45062</v>
      </c>
      <c r="C1430" s="214" t="s">
        <v>657</v>
      </c>
      <c r="D1430" s="214" t="s">
        <v>1869</v>
      </c>
      <c r="E1430" s="310">
        <v>5.5</v>
      </c>
      <c r="F1430" s="214" t="s">
        <v>1870</v>
      </c>
    </row>
    <row r="1431" spans="1:6" s="214" customFormat="1" x14ac:dyDescent="0.35">
      <c r="A1431" s="311" t="s">
        <v>656</v>
      </c>
      <c r="B1431" s="312">
        <v>45071</v>
      </c>
      <c r="C1431" s="214" t="s">
        <v>657</v>
      </c>
      <c r="D1431" s="214" t="s">
        <v>1871</v>
      </c>
      <c r="E1431" s="310">
        <v>5.5</v>
      </c>
      <c r="F1431" s="214" t="s">
        <v>1872</v>
      </c>
    </row>
    <row r="1432" spans="1:6" s="214" customFormat="1" x14ac:dyDescent="0.35">
      <c r="A1432" s="311" t="s">
        <v>656</v>
      </c>
      <c r="B1432" s="312">
        <v>45072</v>
      </c>
      <c r="C1432" s="214" t="s">
        <v>657</v>
      </c>
      <c r="D1432" s="214" t="s">
        <v>1873</v>
      </c>
      <c r="E1432" s="310">
        <v>87</v>
      </c>
      <c r="F1432" s="214" t="s">
        <v>1874</v>
      </c>
    </row>
    <row r="1433" spans="1:6" s="214" customFormat="1" x14ac:dyDescent="0.35">
      <c r="A1433" s="311" t="s">
        <v>656</v>
      </c>
      <c r="B1433" s="312">
        <v>45077</v>
      </c>
      <c r="C1433" s="214" t="s">
        <v>657</v>
      </c>
      <c r="D1433" s="214" t="s">
        <v>1875</v>
      </c>
      <c r="E1433" s="310">
        <v>5.5</v>
      </c>
      <c r="F1433" s="214" t="s">
        <v>1876</v>
      </c>
    </row>
    <row r="1434" spans="1:6" s="214" customFormat="1" x14ac:dyDescent="0.35">
      <c r="A1434" s="311" t="s">
        <v>656</v>
      </c>
      <c r="B1434" s="312">
        <v>45077</v>
      </c>
      <c r="C1434" s="214" t="s">
        <v>657</v>
      </c>
      <c r="D1434" s="214" t="s">
        <v>1112</v>
      </c>
      <c r="E1434" s="310">
        <v>9.3800000000000008</v>
      </c>
      <c r="F1434" s="214" t="s">
        <v>1113</v>
      </c>
    </row>
    <row r="1435" spans="1:6" s="214" customFormat="1" x14ac:dyDescent="0.35">
      <c r="A1435" s="311" t="s">
        <v>656</v>
      </c>
      <c r="B1435" s="312">
        <v>45080</v>
      </c>
      <c r="C1435" s="214" t="s">
        <v>657</v>
      </c>
      <c r="D1435" s="214" t="s">
        <v>1877</v>
      </c>
      <c r="E1435" s="310">
        <v>1565.87</v>
      </c>
      <c r="F1435" s="214" t="s">
        <v>1878</v>
      </c>
    </row>
    <row r="1436" spans="1:6" s="214" customFormat="1" x14ac:dyDescent="0.35">
      <c r="A1436" s="311" t="s">
        <v>656</v>
      </c>
      <c r="B1436" s="312">
        <v>45083</v>
      </c>
      <c r="C1436" s="214" t="s">
        <v>657</v>
      </c>
      <c r="D1436" s="214" t="s">
        <v>1879</v>
      </c>
      <c r="E1436" s="310">
        <v>8.34</v>
      </c>
      <c r="F1436" s="214" t="s">
        <v>1880</v>
      </c>
    </row>
    <row r="1437" spans="1:6" s="214" customFormat="1" x14ac:dyDescent="0.35">
      <c r="A1437" s="311" t="s">
        <v>656</v>
      </c>
      <c r="B1437" s="312">
        <v>45092</v>
      </c>
      <c r="C1437" s="214" t="s">
        <v>657</v>
      </c>
      <c r="D1437" s="214" t="s">
        <v>1881</v>
      </c>
      <c r="E1437" s="310">
        <v>11</v>
      </c>
      <c r="F1437" s="214" t="s">
        <v>1882</v>
      </c>
    </row>
    <row r="1438" spans="1:6" s="214" customFormat="1" x14ac:dyDescent="0.35">
      <c r="A1438" s="311" t="s">
        <v>656</v>
      </c>
      <c r="B1438" s="312">
        <v>45099</v>
      </c>
      <c r="C1438" s="214" t="s">
        <v>657</v>
      </c>
      <c r="D1438" s="214" t="s">
        <v>1883</v>
      </c>
      <c r="E1438" s="310">
        <v>4.45</v>
      </c>
      <c r="F1438" s="214" t="s">
        <v>1884</v>
      </c>
    </row>
    <row r="1439" spans="1:6" s="214" customFormat="1" x14ac:dyDescent="0.35">
      <c r="A1439" s="311" t="s">
        <v>656</v>
      </c>
      <c r="B1439" s="312">
        <v>45099</v>
      </c>
      <c r="C1439" s="214" t="s">
        <v>657</v>
      </c>
      <c r="D1439" s="214" t="s">
        <v>1883</v>
      </c>
      <c r="E1439" s="310">
        <v>5.5</v>
      </c>
      <c r="F1439" s="214" t="s">
        <v>1885</v>
      </c>
    </row>
    <row r="1440" spans="1:6" s="214" customFormat="1" x14ac:dyDescent="0.35">
      <c r="A1440" s="311" t="s">
        <v>656</v>
      </c>
      <c r="B1440" s="312">
        <v>45107</v>
      </c>
      <c r="C1440" s="214" t="s">
        <v>657</v>
      </c>
      <c r="D1440" s="214" t="s">
        <v>1886</v>
      </c>
      <c r="E1440" s="310">
        <v>5.5</v>
      </c>
      <c r="F1440" s="214" t="s">
        <v>1887</v>
      </c>
    </row>
    <row r="1441" spans="1:6" s="214" customFormat="1" x14ac:dyDescent="0.35">
      <c r="A1441" s="311" t="s">
        <v>656</v>
      </c>
      <c r="B1441" s="312">
        <v>45107</v>
      </c>
      <c r="C1441" s="214" t="s">
        <v>657</v>
      </c>
      <c r="D1441" s="214" t="s">
        <v>1888</v>
      </c>
      <c r="E1441" s="310">
        <v>47.51</v>
      </c>
      <c r="F1441" s="214" t="s">
        <v>1889</v>
      </c>
    </row>
    <row r="1442" spans="1:6" s="214" customFormat="1" x14ac:dyDescent="0.35">
      <c r="A1442" s="311" t="s">
        <v>658</v>
      </c>
      <c r="B1442" s="312">
        <v>44753</v>
      </c>
      <c r="C1442" s="214" t="s">
        <v>659</v>
      </c>
      <c r="D1442" s="214" t="s">
        <v>1890</v>
      </c>
      <c r="E1442" s="314">
        <v>117.56</v>
      </c>
      <c r="F1442" s="214" t="s">
        <v>1891</v>
      </c>
    </row>
    <row r="1443" spans="1:6" s="214" customFormat="1" x14ac:dyDescent="0.35">
      <c r="A1443" s="311" t="s">
        <v>658</v>
      </c>
      <c r="B1443" s="312">
        <v>44764</v>
      </c>
      <c r="C1443" s="214" t="s">
        <v>659</v>
      </c>
      <c r="D1443" s="214" t="s">
        <v>1892</v>
      </c>
      <c r="E1443" s="314">
        <v>771.71</v>
      </c>
      <c r="F1443" s="214" t="s">
        <v>1893</v>
      </c>
    </row>
    <row r="1444" spans="1:6" s="214" customFormat="1" x14ac:dyDescent="0.35">
      <c r="A1444" s="311" t="s">
        <v>658</v>
      </c>
      <c r="B1444" s="312">
        <v>44783</v>
      </c>
      <c r="C1444" s="214" t="s">
        <v>659</v>
      </c>
      <c r="D1444" s="214" t="s">
        <v>1890</v>
      </c>
      <c r="E1444" s="314">
        <v>117.56</v>
      </c>
      <c r="F1444" s="214" t="s">
        <v>1894</v>
      </c>
    </row>
    <row r="1445" spans="1:6" s="214" customFormat="1" x14ac:dyDescent="0.35">
      <c r="A1445" s="311" t="s">
        <v>658</v>
      </c>
      <c r="B1445" s="312">
        <v>44789</v>
      </c>
      <c r="C1445" s="214" t="s">
        <v>659</v>
      </c>
      <c r="D1445" s="214" t="s">
        <v>1895</v>
      </c>
      <c r="E1445" s="314">
        <v>150</v>
      </c>
      <c r="F1445" s="214" t="s">
        <v>1896</v>
      </c>
    </row>
    <row r="1446" spans="1:6" s="214" customFormat="1" x14ac:dyDescent="0.35">
      <c r="A1446" s="311" t="s">
        <v>658</v>
      </c>
      <c r="B1446" s="312">
        <v>44795</v>
      </c>
      <c r="C1446" s="214" t="s">
        <v>659</v>
      </c>
      <c r="D1446" s="214" t="s">
        <v>1897</v>
      </c>
      <c r="E1446" s="314">
        <v>771.71</v>
      </c>
      <c r="F1446" s="214" t="s">
        <v>1898</v>
      </c>
    </row>
    <row r="1447" spans="1:6" s="214" customFormat="1" x14ac:dyDescent="0.35">
      <c r="A1447" s="311" t="s">
        <v>658</v>
      </c>
      <c r="B1447" s="312">
        <v>44814</v>
      </c>
      <c r="C1447" s="214" t="s">
        <v>659</v>
      </c>
      <c r="D1447" s="214" t="s">
        <v>1890</v>
      </c>
      <c r="E1447" s="314">
        <v>117.56</v>
      </c>
      <c r="F1447" s="214" t="s">
        <v>1899</v>
      </c>
    </row>
    <row r="1448" spans="1:6" s="214" customFormat="1" x14ac:dyDescent="0.35">
      <c r="A1448" s="311" t="s">
        <v>658</v>
      </c>
      <c r="B1448" s="312">
        <v>44826</v>
      </c>
      <c r="C1448" s="214" t="s">
        <v>659</v>
      </c>
      <c r="D1448" s="214" t="s">
        <v>1900</v>
      </c>
      <c r="E1448" s="314">
        <v>770.6</v>
      </c>
      <c r="F1448" s="214" t="s">
        <v>1901</v>
      </c>
    </row>
    <row r="1449" spans="1:6" s="214" customFormat="1" x14ac:dyDescent="0.35">
      <c r="A1449" s="311" t="s">
        <v>658</v>
      </c>
      <c r="B1449" s="312">
        <v>44844</v>
      </c>
      <c r="C1449" s="214" t="s">
        <v>659</v>
      </c>
      <c r="D1449" s="214" t="s">
        <v>1890</v>
      </c>
      <c r="E1449" s="314">
        <v>117.56</v>
      </c>
      <c r="F1449" s="214" t="s">
        <v>1902</v>
      </c>
    </row>
    <row r="1450" spans="1:6" s="214" customFormat="1" x14ac:dyDescent="0.35">
      <c r="A1450" s="311" t="s">
        <v>658</v>
      </c>
      <c r="B1450" s="312">
        <v>44856</v>
      </c>
      <c r="C1450" s="214" t="s">
        <v>659</v>
      </c>
      <c r="D1450" s="214" t="s">
        <v>1903</v>
      </c>
      <c r="E1450" s="314">
        <v>683.39</v>
      </c>
      <c r="F1450" s="214" t="s">
        <v>1904</v>
      </c>
    </row>
    <row r="1451" spans="1:6" s="214" customFormat="1" x14ac:dyDescent="0.35">
      <c r="A1451" s="311" t="s">
        <v>658</v>
      </c>
      <c r="B1451" s="312">
        <v>44867</v>
      </c>
      <c r="C1451" s="214" t="s">
        <v>659</v>
      </c>
      <c r="D1451" s="214" t="s">
        <v>1895</v>
      </c>
      <c r="E1451" s="314">
        <v>150</v>
      </c>
      <c r="F1451" s="214" t="s">
        <v>1905</v>
      </c>
    </row>
    <row r="1452" spans="1:6" s="214" customFormat="1" x14ac:dyDescent="0.35">
      <c r="A1452" s="311" t="s">
        <v>658</v>
      </c>
      <c r="B1452" s="312">
        <v>44875</v>
      </c>
      <c r="C1452" s="214" t="s">
        <v>659</v>
      </c>
      <c r="D1452" s="214" t="s">
        <v>1890</v>
      </c>
      <c r="E1452" s="314">
        <v>117.56</v>
      </c>
      <c r="F1452" s="214" t="s">
        <v>1906</v>
      </c>
    </row>
    <row r="1453" spans="1:6" s="214" customFormat="1" x14ac:dyDescent="0.35">
      <c r="A1453" s="311" t="s">
        <v>658</v>
      </c>
      <c r="B1453" s="312">
        <v>44887</v>
      </c>
      <c r="C1453" s="214" t="s">
        <v>659</v>
      </c>
      <c r="D1453" s="214" t="s">
        <v>1907</v>
      </c>
      <c r="E1453" s="314">
        <v>766.12</v>
      </c>
      <c r="F1453" s="214" t="s">
        <v>1908</v>
      </c>
    </row>
    <row r="1454" spans="1:6" s="214" customFormat="1" x14ac:dyDescent="0.35">
      <c r="A1454" s="311" t="s">
        <v>658</v>
      </c>
      <c r="B1454" s="312">
        <v>44907</v>
      </c>
      <c r="C1454" s="214" t="s">
        <v>659</v>
      </c>
      <c r="D1454" s="214" t="s">
        <v>1890</v>
      </c>
      <c r="E1454" s="314">
        <v>117.56</v>
      </c>
      <c r="F1454" s="214" t="s">
        <v>1909</v>
      </c>
    </row>
    <row r="1455" spans="1:6" s="214" customFormat="1" x14ac:dyDescent="0.35">
      <c r="A1455" s="311" t="s">
        <v>658</v>
      </c>
      <c r="B1455" s="312">
        <v>44917</v>
      </c>
      <c r="C1455" s="214" t="s">
        <v>659</v>
      </c>
      <c r="D1455" s="214" t="s">
        <v>1910</v>
      </c>
      <c r="E1455" s="314">
        <v>723.98</v>
      </c>
      <c r="F1455" s="214" t="s">
        <v>1911</v>
      </c>
    </row>
    <row r="1456" spans="1:6" s="214" customFormat="1" x14ac:dyDescent="0.35">
      <c r="A1456" s="311" t="s">
        <v>658</v>
      </c>
      <c r="B1456" s="312">
        <v>44936</v>
      </c>
      <c r="C1456" s="214" t="s">
        <v>659</v>
      </c>
      <c r="D1456" s="214" t="s">
        <v>1890</v>
      </c>
      <c r="E1456" s="310">
        <v>117.56</v>
      </c>
      <c r="F1456" s="214" t="s">
        <v>1912</v>
      </c>
    </row>
    <row r="1457" spans="1:6" s="214" customFormat="1" x14ac:dyDescent="0.35">
      <c r="A1457" s="311" t="s">
        <v>658</v>
      </c>
      <c r="B1457" s="312">
        <v>44948</v>
      </c>
      <c r="C1457" s="214" t="s">
        <v>659</v>
      </c>
      <c r="D1457" s="214" t="s">
        <v>1913</v>
      </c>
      <c r="E1457" s="310">
        <v>717.79</v>
      </c>
      <c r="F1457" s="214" t="s">
        <v>1914</v>
      </c>
    </row>
    <row r="1458" spans="1:6" s="214" customFormat="1" x14ac:dyDescent="0.35">
      <c r="A1458" s="311" t="s">
        <v>658</v>
      </c>
      <c r="B1458" s="312">
        <v>44967</v>
      </c>
      <c r="C1458" s="214" t="s">
        <v>659</v>
      </c>
      <c r="D1458" s="214" t="s">
        <v>1890</v>
      </c>
      <c r="E1458" s="310">
        <v>117.56</v>
      </c>
      <c r="F1458" s="214" t="s">
        <v>1915</v>
      </c>
    </row>
    <row r="1459" spans="1:6" s="214" customFormat="1" x14ac:dyDescent="0.35">
      <c r="A1459" s="311" t="s">
        <v>658</v>
      </c>
      <c r="B1459" s="312">
        <v>44979</v>
      </c>
      <c r="C1459" s="214" t="s">
        <v>659</v>
      </c>
      <c r="D1459" s="214" t="s">
        <v>1916</v>
      </c>
      <c r="E1459" s="310">
        <v>705.38</v>
      </c>
      <c r="F1459" s="214" t="s">
        <v>1917</v>
      </c>
    </row>
    <row r="1460" spans="1:6" s="214" customFormat="1" x14ac:dyDescent="0.35">
      <c r="A1460" s="311" t="s">
        <v>658</v>
      </c>
      <c r="B1460" s="312">
        <v>44995</v>
      </c>
      <c r="C1460" s="214" t="s">
        <v>659</v>
      </c>
      <c r="D1460" s="214" t="s">
        <v>1890</v>
      </c>
      <c r="E1460" s="310">
        <v>117.56</v>
      </c>
      <c r="F1460" s="214" t="s">
        <v>1918</v>
      </c>
    </row>
    <row r="1461" spans="1:6" s="214" customFormat="1" x14ac:dyDescent="0.35">
      <c r="A1461" s="311" t="s">
        <v>658</v>
      </c>
      <c r="B1461" s="312">
        <v>45007</v>
      </c>
      <c r="C1461" s="214" t="s">
        <v>659</v>
      </c>
      <c r="D1461" s="214" t="s">
        <v>1919</v>
      </c>
      <c r="E1461" s="310">
        <v>716.29</v>
      </c>
      <c r="F1461" s="214" t="s">
        <v>1920</v>
      </c>
    </row>
    <row r="1462" spans="1:6" s="214" customFormat="1" x14ac:dyDescent="0.35">
      <c r="A1462" s="311" t="s">
        <v>658</v>
      </c>
      <c r="B1462" s="312">
        <v>45026</v>
      </c>
      <c r="C1462" s="214" t="s">
        <v>659</v>
      </c>
      <c r="D1462" s="214" t="s">
        <v>1890</v>
      </c>
      <c r="E1462" s="310">
        <v>117.56</v>
      </c>
      <c r="F1462" s="214" t="s">
        <v>1921</v>
      </c>
    </row>
    <row r="1463" spans="1:6" s="214" customFormat="1" x14ac:dyDescent="0.35">
      <c r="A1463" s="311" t="s">
        <v>658</v>
      </c>
      <c r="B1463" s="312">
        <v>45038</v>
      </c>
      <c r="C1463" s="214" t="s">
        <v>659</v>
      </c>
      <c r="D1463" s="214" t="s">
        <v>1922</v>
      </c>
      <c r="E1463" s="310">
        <v>733.93</v>
      </c>
      <c r="F1463" s="214" t="s">
        <v>1923</v>
      </c>
    </row>
    <row r="1464" spans="1:6" s="214" customFormat="1" x14ac:dyDescent="0.35">
      <c r="A1464" s="311" t="s">
        <v>658</v>
      </c>
      <c r="B1464" s="312">
        <v>45056</v>
      </c>
      <c r="C1464" s="214" t="s">
        <v>659</v>
      </c>
      <c r="D1464" s="214" t="s">
        <v>1890</v>
      </c>
      <c r="E1464" s="310">
        <v>117.56</v>
      </c>
      <c r="F1464" s="214" t="s">
        <v>1924</v>
      </c>
    </row>
    <row r="1465" spans="1:6" s="214" customFormat="1" x14ac:dyDescent="0.35">
      <c r="A1465" s="311" t="s">
        <v>658</v>
      </c>
      <c r="B1465" s="312">
        <v>45068</v>
      </c>
      <c r="C1465" s="214" t="s">
        <v>659</v>
      </c>
      <c r="D1465" s="214" t="s">
        <v>1925</v>
      </c>
      <c r="E1465" s="310">
        <v>743.42</v>
      </c>
      <c r="F1465" s="214" t="s">
        <v>1926</v>
      </c>
    </row>
    <row r="1466" spans="1:6" s="214" customFormat="1" x14ac:dyDescent="0.35">
      <c r="A1466" s="311" t="s">
        <v>658</v>
      </c>
      <c r="B1466" s="312">
        <v>45077</v>
      </c>
      <c r="C1466" s="214" t="s">
        <v>659</v>
      </c>
      <c r="D1466" s="214" t="s">
        <v>1895</v>
      </c>
      <c r="E1466" s="310">
        <v>300</v>
      </c>
      <c r="F1466" s="214" t="s">
        <v>1927</v>
      </c>
    </row>
    <row r="1467" spans="1:6" s="214" customFormat="1" x14ac:dyDescent="0.35">
      <c r="A1467" s="311" t="s">
        <v>658</v>
      </c>
      <c r="B1467" s="312">
        <v>45089</v>
      </c>
      <c r="C1467" s="214" t="s">
        <v>659</v>
      </c>
      <c r="D1467" s="214" t="s">
        <v>1890</v>
      </c>
      <c r="E1467" s="310">
        <v>117.56</v>
      </c>
      <c r="F1467" s="214" t="s">
        <v>1928</v>
      </c>
    </row>
    <row r="1468" spans="1:6" s="214" customFormat="1" x14ac:dyDescent="0.35">
      <c r="A1468" s="311" t="s">
        <v>658</v>
      </c>
      <c r="B1468" s="312">
        <v>45099</v>
      </c>
      <c r="C1468" s="214" t="s">
        <v>659</v>
      </c>
      <c r="D1468" s="214" t="s">
        <v>1929</v>
      </c>
      <c r="E1468" s="310">
        <v>802.01</v>
      </c>
      <c r="F1468" s="214" t="s">
        <v>1930</v>
      </c>
    </row>
    <row r="1469" spans="1:6" s="214" customFormat="1" x14ac:dyDescent="0.35">
      <c r="A1469" s="311" t="s">
        <v>645</v>
      </c>
      <c r="B1469" s="312">
        <v>44748</v>
      </c>
      <c r="C1469" s="214" t="s">
        <v>646</v>
      </c>
      <c r="D1469" s="214" t="s">
        <v>1931</v>
      </c>
      <c r="E1469" s="314">
        <v>165.5</v>
      </c>
      <c r="F1469" s="214" t="s">
        <v>1932</v>
      </c>
    </row>
    <row r="1470" spans="1:6" s="214" customFormat="1" x14ac:dyDescent="0.35">
      <c r="A1470" s="311" t="s">
        <v>645</v>
      </c>
      <c r="B1470" s="312">
        <v>44776</v>
      </c>
      <c r="C1470" s="214" t="s">
        <v>646</v>
      </c>
      <c r="D1470" s="214" t="s">
        <v>1931</v>
      </c>
      <c r="E1470" s="314">
        <v>184.5</v>
      </c>
      <c r="F1470" s="214" t="s">
        <v>1933</v>
      </c>
    </row>
    <row r="1471" spans="1:6" s="214" customFormat="1" x14ac:dyDescent="0.35">
      <c r="A1471" s="311" t="s">
        <v>645</v>
      </c>
      <c r="B1471" s="312">
        <v>44804</v>
      </c>
      <c r="C1471" s="214" t="s">
        <v>646</v>
      </c>
      <c r="D1471" s="214" t="s">
        <v>1931</v>
      </c>
      <c r="E1471" s="314">
        <v>170</v>
      </c>
      <c r="F1471" s="214" t="s">
        <v>1934</v>
      </c>
    </row>
    <row r="1472" spans="1:6" s="214" customFormat="1" x14ac:dyDescent="0.35">
      <c r="A1472" s="311" t="s">
        <v>645</v>
      </c>
      <c r="B1472" s="312">
        <v>44832</v>
      </c>
      <c r="C1472" s="214" t="s">
        <v>646</v>
      </c>
      <c r="D1472" s="214" t="s">
        <v>1931</v>
      </c>
      <c r="E1472" s="314">
        <v>182.18</v>
      </c>
      <c r="F1472" s="214" t="s">
        <v>1935</v>
      </c>
    </row>
    <row r="1473" spans="1:6" s="214" customFormat="1" x14ac:dyDescent="0.35">
      <c r="A1473" s="311" t="s">
        <v>645</v>
      </c>
      <c r="B1473" s="312">
        <v>44860</v>
      </c>
      <c r="C1473" s="214" t="s">
        <v>646</v>
      </c>
      <c r="D1473" s="214" t="s">
        <v>1931</v>
      </c>
      <c r="E1473" s="314">
        <v>170</v>
      </c>
      <c r="F1473" s="214" t="s">
        <v>1936</v>
      </c>
    </row>
    <row r="1474" spans="1:6" s="214" customFormat="1" x14ac:dyDescent="0.35">
      <c r="A1474" s="311" t="s">
        <v>645</v>
      </c>
      <c r="B1474" s="312">
        <v>44888</v>
      </c>
      <c r="C1474" s="214" t="s">
        <v>646</v>
      </c>
      <c r="D1474" s="214" t="s">
        <v>1931</v>
      </c>
      <c r="E1474" s="314">
        <v>170</v>
      </c>
      <c r="F1474" s="214" t="s">
        <v>1937</v>
      </c>
    </row>
    <row r="1475" spans="1:6" s="214" customFormat="1" x14ac:dyDescent="0.35">
      <c r="A1475" s="311" t="s">
        <v>645</v>
      </c>
      <c r="B1475" s="312">
        <v>44916</v>
      </c>
      <c r="C1475" s="214" t="s">
        <v>646</v>
      </c>
      <c r="D1475" s="214" t="s">
        <v>1931</v>
      </c>
      <c r="E1475" s="314">
        <v>183.27</v>
      </c>
      <c r="F1475" s="214" t="s">
        <v>1938</v>
      </c>
    </row>
    <row r="1476" spans="1:6" s="214" customFormat="1" x14ac:dyDescent="0.35">
      <c r="A1476" s="311" t="s">
        <v>645</v>
      </c>
      <c r="B1476" s="312">
        <v>44944</v>
      </c>
      <c r="C1476" s="214" t="s">
        <v>646</v>
      </c>
      <c r="D1476" s="214" t="s">
        <v>1931</v>
      </c>
      <c r="E1476" s="310">
        <v>270.47000000000003</v>
      </c>
      <c r="F1476" s="214" t="s">
        <v>1939</v>
      </c>
    </row>
    <row r="1477" spans="1:6" s="214" customFormat="1" x14ac:dyDescent="0.35">
      <c r="A1477" s="311" t="s">
        <v>645</v>
      </c>
      <c r="B1477" s="312">
        <v>44972</v>
      </c>
      <c r="C1477" s="214" t="s">
        <v>646</v>
      </c>
      <c r="D1477" s="214" t="s">
        <v>1931</v>
      </c>
      <c r="E1477" s="310">
        <v>186.54</v>
      </c>
      <c r="F1477" s="214" t="s">
        <v>1940</v>
      </c>
    </row>
    <row r="1478" spans="1:6" s="214" customFormat="1" x14ac:dyDescent="0.35">
      <c r="A1478" s="311" t="s">
        <v>645</v>
      </c>
      <c r="B1478" s="312">
        <v>45000</v>
      </c>
      <c r="C1478" s="214" t="s">
        <v>646</v>
      </c>
      <c r="D1478" s="214" t="s">
        <v>1931</v>
      </c>
      <c r="E1478" s="310">
        <v>170</v>
      </c>
      <c r="F1478" s="214" t="s">
        <v>1941</v>
      </c>
    </row>
    <row r="1479" spans="1:6" s="214" customFormat="1" x14ac:dyDescent="0.35">
      <c r="A1479" s="311" t="s">
        <v>645</v>
      </c>
      <c r="B1479" s="312">
        <v>45028</v>
      </c>
      <c r="C1479" s="214" t="s">
        <v>646</v>
      </c>
      <c r="D1479" s="214" t="s">
        <v>1931</v>
      </c>
      <c r="E1479" s="310">
        <v>170</v>
      </c>
      <c r="F1479" s="214" t="s">
        <v>1942</v>
      </c>
    </row>
    <row r="1480" spans="1:6" s="214" customFormat="1" x14ac:dyDescent="0.35">
      <c r="A1480" s="311" t="s">
        <v>645</v>
      </c>
      <c r="B1480" s="312">
        <v>45056</v>
      </c>
      <c r="C1480" s="214" t="s">
        <v>646</v>
      </c>
      <c r="D1480" s="214" t="s">
        <v>1931</v>
      </c>
      <c r="E1480" s="310">
        <v>170</v>
      </c>
      <c r="F1480" s="214" t="s">
        <v>1943</v>
      </c>
    </row>
    <row r="1481" spans="1:6" s="214" customFormat="1" x14ac:dyDescent="0.35">
      <c r="A1481" s="311" t="s">
        <v>645</v>
      </c>
      <c r="B1481" s="312">
        <v>45084</v>
      </c>
      <c r="C1481" s="214" t="s">
        <v>646</v>
      </c>
      <c r="D1481" s="214" t="s">
        <v>1931</v>
      </c>
      <c r="E1481" s="310">
        <v>250.85</v>
      </c>
      <c r="F1481" s="214" t="s">
        <v>1944</v>
      </c>
    </row>
    <row r="1482" spans="1:6" s="214" customFormat="1" x14ac:dyDescent="0.35">
      <c r="A1482" s="311" t="s">
        <v>647</v>
      </c>
      <c r="B1482" s="312">
        <v>44771</v>
      </c>
      <c r="C1482" s="214" t="s">
        <v>648</v>
      </c>
      <c r="D1482" s="214" t="s">
        <v>1945</v>
      </c>
      <c r="E1482" s="314">
        <v>145.25</v>
      </c>
      <c r="F1482" s="214" t="s">
        <v>1946</v>
      </c>
    </row>
    <row r="1483" spans="1:6" s="214" customFormat="1" x14ac:dyDescent="0.35">
      <c r="A1483" s="311" t="s">
        <v>647</v>
      </c>
      <c r="B1483" s="312">
        <v>44773</v>
      </c>
      <c r="C1483" s="214" t="s">
        <v>648</v>
      </c>
      <c r="D1483" s="214" t="s">
        <v>1947</v>
      </c>
      <c r="E1483" s="314">
        <v>185.83</v>
      </c>
      <c r="F1483" s="214" t="s">
        <v>1948</v>
      </c>
    </row>
    <row r="1484" spans="1:6" s="214" customFormat="1" x14ac:dyDescent="0.35">
      <c r="A1484" s="311" t="s">
        <v>647</v>
      </c>
      <c r="B1484" s="312">
        <v>44803</v>
      </c>
      <c r="C1484" s="214" t="s">
        <v>648</v>
      </c>
      <c r="D1484" s="214" t="s">
        <v>1949</v>
      </c>
      <c r="E1484" s="314">
        <v>146.18</v>
      </c>
      <c r="F1484" s="214" t="s">
        <v>1950</v>
      </c>
    </row>
    <row r="1485" spans="1:6" s="214" customFormat="1" x14ac:dyDescent="0.35">
      <c r="A1485" s="311" t="s">
        <v>647</v>
      </c>
      <c r="B1485" s="312">
        <v>44804</v>
      </c>
      <c r="C1485" s="214" t="s">
        <v>648</v>
      </c>
      <c r="D1485" s="214" t="s">
        <v>1951</v>
      </c>
      <c r="E1485" s="314">
        <v>185.83</v>
      </c>
      <c r="F1485" s="214" t="s">
        <v>1952</v>
      </c>
    </row>
    <row r="1486" spans="1:6" s="214" customFormat="1" x14ac:dyDescent="0.35">
      <c r="A1486" s="311" t="s">
        <v>647</v>
      </c>
      <c r="B1486" s="312">
        <v>44833</v>
      </c>
      <c r="C1486" s="214" t="s">
        <v>648</v>
      </c>
      <c r="D1486" s="214" t="s">
        <v>1953</v>
      </c>
      <c r="E1486" s="314">
        <v>146.51</v>
      </c>
      <c r="F1486" s="214" t="s">
        <v>1954</v>
      </c>
    </row>
    <row r="1487" spans="1:6" s="214" customFormat="1" x14ac:dyDescent="0.35">
      <c r="A1487" s="311" t="s">
        <v>647</v>
      </c>
      <c r="B1487" s="312">
        <v>44834</v>
      </c>
      <c r="C1487" s="214" t="s">
        <v>648</v>
      </c>
      <c r="D1487" s="214" t="s">
        <v>1955</v>
      </c>
      <c r="E1487" s="314">
        <v>185.83</v>
      </c>
      <c r="F1487" s="214" t="s">
        <v>1956</v>
      </c>
    </row>
    <row r="1488" spans="1:6" s="214" customFormat="1" x14ac:dyDescent="0.35">
      <c r="A1488" s="311" t="s">
        <v>647</v>
      </c>
      <c r="B1488" s="312">
        <v>44862</v>
      </c>
      <c r="C1488" s="214" t="s">
        <v>648</v>
      </c>
      <c r="D1488" s="214" t="s">
        <v>1957</v>
      </c>
      <c r="E1488" s="314">
        <v>146.69</v>
      </c>
      <c r="F1488" s="214" t="s">
        <v>1958</v>
      </c>
    </row>
    <row r="1489" spans="1:6" s="214" customFormat="1" x14ac:dyDescent="0.35">
      <c r="A1489" s="311" t="s">
        <v>647</v>
      </c>
      <c r="B1489" s="312">
        <v>44865</v>
      </c>
      <c r="C1489" s="214" t="s">
        <v>648</v>
      </c>
      <c r="D1489" s="214" t="s">
        <v>1959</v>
      </c>
      <c r="E1489" s="314">
        <v>185.83</v>
      </c>
      <c r="F1489" s="214" t="s">
        <v>1960</v>
      </c>
    </row>
    <row r="1490" spans="1:6" s="214" customFormat="1" x14ac:dyDescent="0.35">
      <c r="A1490" s="311" t="s">
        <v>647</v>
      </c>
      <c r="B1490" s="312">
        <v>44895</v>
      </c>
      <c r="C1490" s="214" t="s">
        <v>648</v>
      </c>
      <c r="D1490" s="214" t="s">
        <v>1961</v>
      </c>
      <c r="E1490" s="314">
        <v>146.78</v>
      </c>
      <c r="F1490" s="214" t="s">
        <v>1962</v>
      </c>
    </row>
    <row r="1491" spans="1:6" s="214" customFormat="1" x14ac:dyDescent="0.35">
      <c r="A1491" s="311" t="s">
        <v>647</v>
      </c>
      <c r="B1491" s="312">
        <v>44895</v>
      </c>
      <c r="C1491" s="214" t="s">
        <v>648</v>
      </c>
      <c r="D1491" s="214" t="s">
        <v>1963</v>
      </c>
      <c r="E1491" s="314">
        <v>185.83</v>
      </c>
      <c r="F1491" s="214" t="s">
        <v>1964</v>
      </c>
    </row>
    <row r="1492" spans="1:6" s="214" customFormat="1" x14ac:dyDescent="0.35">
      <c r="A1492" s="311" t="s">
        <v>647</v>
      </c>
      <c r="B1492" s="312">
        <v>44924</v>
      </c>
      <c r="C1492" s="214" t="s">
        <v>648</v>
      </c>
      <c r="D1492" s="214" t="s">
        <v>1965</v>
      </c>
      <c r="E1492" s="314">
        <v>238.9</v>
      </c>
      <c r="F1492" s="214" t="s">
        <v>1966</v>
      </c>
    </row>
    <row r="1493" spans="1:6" s="214" customFormat="1" x14ac:dyDescent="0.35">
      <c r="A1493" s="311" t="s">
        <v>647</v>
      </c>
      <c r="B1493" s="312">
        <v>44926</v>
      </c>
      <c r="C1493" s="214" t="s">
        <v>648</v>
      </c>
      <c r="D1493" s="214" t="s">
        <v>1967</v>
      </c>
      <c r="E1493" s="314">
        <v>185.83</v>
      </c>
      <c r="F1493" s="214" t="s">
        <v>1968</v>
      </c>
    </row>
    <row r="1494" spans="1:6" s="214" customFormat="1" x14ac:dyDescent="0.35">
      <c r="A1494" s="311" t="s">
        <v>647</v>
      </c>
      <c r="B1494" s="312">
        <v>44956</v>
      </c>
      <c r="C1494" s="214" t="s">
        <v>648</v>
      </c>
      <c r="D1494" s="214" t="s">
        <v>1969</v>
      </c>
      <c r="E1494" s="310">
        <v>238.95</v>
      </c>
      <c r="F1494" s="214" t="s">
        <v>1970</v>
      </c>
    </row>
    <row r="1495" spans="1:6" s="214" customFormat="1" x14ac:dyDescent="0.35">
      <c r="A1495" s="311" t="s">
        <v>647</v>
      </c>
      <c r="B1495" s="312">
        <v>44957</v>
      </c>
      <c r="C1495" s="214" t="s">
        <v>648</v>
      </c>
      <c r="D1495" s="214" t="s">
        <v>1971</v>
      </c>
      <c r="E1495" s="310">
        <v>185.83</v>
      </c>
      <c r="F1495" s="214" t="s">
        <v>1972</v>
      </c>
    </row>
    <row r="1496" spans="1:6" s="214" customFormat="1" x14ac:dyDescent="0.35">
      <c r="A1496" s="311" t="s">
        <v>647</v>
      </c>
      <c r="B1496" s="312">
        <v>44985</v>
      </c>
      <c r="C1496" s="214" t="s">
        <v>648</v>
      </c>
      <c r="D1496" s="214" t="s">
        <v>1973</v>
      </c>
      <c r="E1496" s="310">
        <v>240.95</v>
      </c>
      <c r="F1496" s="214" t="s">
        <v>1974</v>
      </c>
    </row>
    <row r="1497" spans="1:6" s="214" customFormat="1" x14ac:dyDescent="0.35">
      <c r="A1497" s="311" t="s">
        <v>647</v>
      </c>
      <c r="B1497" s="312">
        <v>44985</v>
      </c>
      <c r="C1497" s="214" t="s">
        <v>648</v>
      </c>
      <c r="D1497" s="214" t="s">
        <v>1975</v>
      </c>
      <c r="E1497" s="310">
        <v>185.83</v>
      </c>
      <c r="F1497" s="214" t="s">
        <v>1976</v>
      </c>
    </row>
    <row r="1498" spans="1:6" s="214" customFormat="1" x14ac:dyDescent="0.35">
      <c r="A1498" s="311" t="s">
        <v>647</v>
      </c>
      <c r="B1498" s="312">
        <v>45014</v>
      </c>
      <c r="C1498" s="214" t="s">
        <v>648</v>
      </c>
      <c r="D1498" s="214" t="s">
        <v>1977</v>
      </c>
      <c r="E1498" s="310">
        <v>241.25</v>
      </c>
      <c r="F1498" s="214" t="s">
        <v>1978</v>
      </c>
    </row>
    <row r="1499" spans="1:6" s="214" customFormat="1" x14ac:dyDescent="0.35">
      <c r="A1499" s="311" t="s">
        <v>647</v>
      </c>
      <c r="B1499" s="312">
        <v>45016</v>
      </c>
      <c r="C1499" s="214" t="s">
        <v>648</v>
      </c>
      <c r="D1499" s="214" t="s">
        <v>1979</v>
      </c>
      <c r="E1499" s="310">
        <v>185.83</v>
      </c>
      <c r="F1499" s="214" t="s">
        <v>1980</v>
      </c>
    </row>
    <row r="1500" spans="1:6" s="214" customFormat="1" x14ac:dyDescent="0.35">
      <c r="A1500" s="311" t="s">
        <v>647</v>
      </c>
      <c r="B1500" s="312">
        <v>45044</v>
      </c>
      <c r="C1500" s="214" t="s">
        <v>648</v>
      </c>
      <c r="D1500" s="214" t="s">
        <v>1981</v>
      </c>
      <c r="E1500" s="310">
        <v>241.5</v>
      </c>
      <c r="F1500" s="214" t="s">
        <v>1982</v>
      </c>
    </row>
    <row r="1501" spans="1:6" s="214" customFormat="1" x14ac:dyDescent="0.35">
      <c r="A1501" s="311" t="s">
        <v>647</v>
      </c>
      <c r="B1501" s="312">
        <v>45046</v>
      </c>
      <c r="C1501" s="214" t="s">
        <v>648</v>
      </c>
      <c r="D1501" s="214" t="s">
        <v>1983</v>
      </c>
      <c r="E1501" s="310">
        <v>185.83</v>
      </c>
      <c r="F1501" s="214" t="s">
        <v>1984</v>
      </c>
    </row>
    <row r="1502" spans="1:6" s="214" customFormat="1" x14ac:dyDescent="0.35">
      <c r="A1502" s="311" t="s">
        <v>647</v>
      </c>
      <c r="B1502" s="312">
        <v>45076</v>
      </c>
      <c r="C1502" s="214" t="s">
        <v>648</v>
      </c>
      <c r="D1502" s="214" t="s">
        <v>1985</v>
      </c>
      <c r="E1502" s="310">
        <v>241.85</v>
      </c>
      <c r="F1502" s="214" t="s">
        <v>1986</v>
      </c>
    </row>
    <row r="1503" spans="1:6" s="214" customFormat="1" x14ac:dyDescent="0.35">
      <c r="A1503" s="311" t="s">
        <v>647</v>
      </c>
      <c r="B1503" s="312">
        <v>45077</v>
      </c>
      <c r="C1503" s="214" t="s">
        <v>648</v>
      </c>
      <c r="D1503" s="214" t="s">
        <v>1987</v>
      </c>
      <c r="E1503" s="310">
        <v>185.83</v>
      </c>
      <c r="F1503" s="214" t="s">
        <v>1988</v>
      </c>
    </row>
    <row r="1504" spans="1:6" s="214" customFormat="1" x14ac:dyDescent="0.35">
      <c r="A1504" s="311" t="s">
        <v>647</v>
      </c>
      <c r="B1504" s="312">
        <v>45107</v>
      </c>
      <c r="C1504" s="214" t="s">
        <v>648</v>
      </c>
      <c r="D1504" s="214" t="s">
        <v>1989</v>
      </c>
      <c r="E1504" s="310">
        <v>185.83</v>
      </c>
      <c r="F1504" s="214" t="s">
        <v>1990</v>
      </c>
    </row>
    <row r="1505" spans="1:6" s="214" customFormat="1" x14ac:dyDescent="0.35">
      <c r="A1505" s="311" t="s">
        <v>649</v>
      </c>
      <c r="B1505" s="312">
        <v>44755</v>
      </c>
      <c r="C1505" s="214" t="s">
        <v>184</v>
      </c>
      <c r="D1505" s="214" t="s">
        <v>1991</v>
      </c>
      <c r="E1505" s="314">
        <v>450</v>
      </c>
      <c r="F1505" s="214" t="s">
        <v>1992</v>
      </c>
    </row>
    <row r="1506" spans="1:6" s="214" customFormat="1" x14ac:dyDescent="0.35">
      <c r="A1506" s="311" t="s">
        <v>649</v>
      </c>
      <c r="B1506" s="312">
        <v>44773</v>
      </c>
      <c r="C1506" s="214" t="s">
        <v>184</v>
      </c>
      <c r="D1506" s="214" t="s">
        <v>1993</v>
      </c>
      <c r="E1506" s="314">
        <v>32.92</v>
      </c>
      <c r="F1506" s="214" t="s">
        <v>1994</v>
      </c>
    </row>
    <row r="1507" spans="1:6" s="214" customFormat="1" x14ac:dyDescent="0.35">
      <c r="A1507" s="311" t="s">
        <v>649</v>
      </c>
      <c r="B1507" s="312">
        <v>44773</v>
      </c>
      <c r="C1507" s="214" t="s">
        <v>184</v>
      </c>
      <c r="D1507" s="214" t="s">
        <v>1995</v>
      </c>
      <c r="E1507" s="314">
        <v>45</v>
      </c>
      <c r="F1507" s="214" t="s">
        <v>1996</v>
      </c>
    </row>
    <row r="1508" spans="1:6" s="214" customFormat="1" x14ac:dyDescent="0.35">
      <c r="A1508" s="311" t="s">
        <v>649</v>
      </c>
      <c r="B1508" s="312">
        <v>44773</v>
      </c>
      <c r="C1508" s="214" t="s">
        <v>184</v>
      </c>
      <c r="D1508" s="214" t="s">
        <v>1997</v>
      </c>
      <c r="E1508" s="314">
        <v>388.13</v>
      </c>
      <c r="F1508" s="214" t="s">
        <v>1998</v>
      </c>
    </row>
    <row r="1509" spans="1:6" s="214" customFormat="1" x14ac:dyDescent="0.35">
      <c r="A1509" s="311" t="s">
        <v>649</v>
      </c>
      <c r="B1509" s="312">
        <v>44791</v>
      </c>
      <c r="C1509" s="214" t="s">
        <v>184</v>
      </c>
      <c r="D1509" s="214" t="s">
        <v>1991</v>
      </c>
      <c r="E1509" s="314">
        <v>450</v>
      </c>
      <c r="F1509" s="214" t="s">
        <v>1999</v>
      </c>
    </row>
    <row r="1510" spans="1:6" s="214" customFormat="1" x14ac:dyDescent="0.35">
      <c r="A1510" s="311" t="s">
        <v>649</v>
      </c>
      <c r="B1510" s="312">
        <v>44804</v>
      </c>
      <c r="C1510" s="214" t="s">
        <v>184</v>
      </c>
      <c r="D1510" s="214" t="s">
        <v>2000</v>
      </c>
      <c r="E1510" s="314">
        <v>32.92</v>
      </c>
      <c r="F1510" s="214" t="s">
        <v>2001</v>
      </c>
    </row>
    <row r="1511" spans="1:6" s="214" customFormat="1" x14ac:dyDescent="0.35">
      <c r="A1511" s="311" t="s">
        <v>649</v>
      </c>
      <c r="B1511" s="312">
        <v>44804</v>
      </c>
      <c r="C1511" s="214" t="s">
        <v>184</v>
      </c>
      <c r="D1511" s="214" t="s">
        <v>2002</v>
      </c>
      <c r="E1511" s="314">
        <v>45</v>
      </c>
      <c r="F1511" s="214" t="s">
        <v>2003</v>
      </c>
    </row>
    <row r="1512" spans="1:6" s="214" customFormat="1" x14ac:dyDescent="0.35">
      <c r="A1512" s="311" t="s">
        <v>649</v>
      </c>
      <c r="B1512" s="312">
        <v>44804</v>
      </c>
      <c r="C1512" s="214" t="s">
        <v>184</v>
      </c>
      <c r="D1512" s="214" t="s">
        <v>2004</v>
      </c>
      <c r="E1512" s="314">
        <v>388.13</v>
      </c>
      <c r="F1512" s="214" t="s">
        <v>2005</v>
      </c>
    </row>
    <row r="1513" spans="1:6" s="214" customFormat="1" x14ac:dyDescent="0.35">
      <c r="A1513" s="311" t="s">
        <v>649</v>
      </c>
      <c r="B1513" s="312">
        <v>44806</v>
      </c>
      <c r="C1513" s="214" t="s">
        <v>184</v>
      </c>
      <c r="D1513" s="214" t="s">
        <v>2006</v>
      </c>
      <c r="E1513" s="314">
        <v>65.319999999999993</v>
      </c>
      <c r="F1513" s="214" t="s">
        <v>2007</v>
      </c>
    </row>
    <row r="1514" spans="1:6" s="214" customFormat="1" x14ac:dyDescent="0.35">
      <c r="A1514" s="311" t="s">
        <v>649</v>
      </c>
      <c r="B1514" s="312">
        <v>44810</v>
      </c>
      <c r="C1514" s="214" t="s">
        <v>184</v>
      </c>
      <c r="D1514" s="214" t="s">
        <v>1991</v>
      </c>
      <c r="E1514" s="314">
        <v>450</v>
      </c>
      <c r="F1514" s="214" t="s">
        <v>2008</v>
      </c>
    </row>
    <row r="1515" spans="1:6" s="214" customFormat="1" x14ac:dyDescent="0.35">
      <c r="A1515" s="311" t="s">
        <v>649</v>
      </c>
      <c r="B1515" s="312">
        <v>44834</v>
      </c>
      <c r="C1515" s="214" t="s">
        <v>184</v>
      </c>
      <c r="D1515" s="214" t="s">
        <v>2009</v>
      </c>
      <c r="E1515" s="314">
        <v>32.92</v>
      </c>
      <c r="F1515" s="214" t="s">
        <v>2010</v>
      </c>
    </row>
    <row r="1516" spans="1:6" s="214" customFormat="1" x14ac:dyDescent="0.35">
      <c r="A1516" s="311" t="s">
        <v>649</v>
      </c>
      <c r="B1516" s="312">
        <v>44834</v>
      </c>
      <c r="C1516" s="214" t="s">
        <v>184</v>
      </c>
      <c r="D1516" s="214" t="s">
        <v>2011</v>
      </c>
      <c r="E1516" s="314">
        <v>45</v>
      </c>
      <c r="F1516" s="214" t="s">
        <v>2012</v>
      </c>
    </row>
    <row r="1517" spans="1:6" s="214" customFormat="1" x14ac:dyDescent="0.35">
      <c r="A1517" s="311" t="s">
        <v>649</v>
      </c>
      <c r="B1517" s="312">
        <v>44834</v>
      </c>
      <c r="C1517" s="214" t="s">
        <v>184</v>
      </c>
      <c r="D1517" s="214" t="s">
        <v>2013</v>
      </c>
      <c r="E1517" s="314">
        <v>388.13</v>
      </c>
      <c r="F1517" s="214" t="s">
        <v>2014</v>
      </c>
    </row>
    <row r="1518" spans="1:6" s="214" customFormat="1" x14ac:dyDescent="0.35">
      <c r="A1518" s="311" t="s">
        <v>649</v>
      </c>
      <c r="B1518" s="312">
        <v>44835</v>
      </c>
      <c r="C1518" s="214" t="s">
        <v>184</v>
      </c>
      <c r="D1518" s="214" t="s">
        <v>2015</v>
      </c>
      <c r="E1518" s="314">
        <v>75</v>
      </c>
      <c r="F1518" s="214" t="s">
        <v>2016</v>
      </c>
    </row>
    <row r="1519" spans="1:6" s="214" customFormat="1" x14ac:dyDescent="0.35">
      <c r="A1519" s="311" t="s">
        <v>649</v>
      </c>
      <c r="B1519" s="312">
        <v>44852</v>
      </c>
      <c r="C1519" s="214" t="s">
        <v>184</v>
      </c>
      <c r="D1519" s="214" t="s">
        <v>1991</v>
      </c>
      <c r="E1519" s="314">
        <v>450</v>
      </c>
      <c r="F1519" s="214" t="s">
        <v>2017</v>
      </c>
    </row>
    <row r="1520" spans="1:6" s="214" customFormat="1" x14ac:dyDescent="0.35">
      <c r="A1520" s="311" t="s">
        <v>649</v>
      </c>
      <c r="B1520" s="312">
        <v>44865</v>
      </c>
      <c r="C1520" s="214" t="s">
        <v>184</v>
      </c>
      <c r="D1520" s="214" t="s">
        <v>2018</v>
      </c>
      <c r="E1520" s="314">
        <v>32.92</v>
      </c>
      <c r="F1520" s="214" t="s">
        <v>2019</v>
      </c>
    </row>
    <row r="1521" spans="1:6" s="214" customFormat="1" x14ac:dyDescent="0.35">
      <c r="A1521" s="311" t="s">
        <v>649</v>
      </c>
      <c r="B1521" s="312">
        <v>44865</v>
      </c>
      <c r="C1521" s="214" t="s">
        <v>184</v>
      </c>
      <c r="D1521" s="214" t="s">
        <v>2020</v>
      </c>
      <c r="E1521" s="314">
        <v>45</v>
      </c>
      <c r="F1521" s="214" t="s">
        <v>2021</v>
      </c>
    </row>
    <row r="1522" spans="1:6" s="214" customFormat="1" x14ac:dyDescent="0.35">
      <c r="A1522" s="311" t="s">
        <v>649</v>
      </c>
      <c r="B1522" s="312">
        <v>44865</v>
      </c>
      <c r="C1522" s="214" t="s">
        <v>184</v>
      </c>
      <c r="D1522" s="214" t="s">
        <v>2022</v>
      </c>
      <c r="E1522" s="314">
        <v>388.13</v>
      </c>
      <c r="F1522" s="214" t="s">
        <v>2023</v>
      </c>
    </row>
    <row r="1523" spans="1:6" s="214" customFormat="1" x14ac:dyDescent="0.35">
      <c r="A1523" s="311" t="s">
        <v>649</v>
      </c>
      <c r="B1523" s="312">
        <v>44866</v>
      </c>
      <c r="C1523" s="214" t="s">
        <v>184</v>
      </c>
      <c r="D1523" s="214" t="s">
        <v>2024</v>
      </c>
      <c r="E1523" s="314">
        <v>75</v>
      </c>
      <c r="F1523" s="214" t="s">
        <v>2025</v>
      </c>
    </row>
    <row r="1524" spans="1:6" s="214" customFormat="1" x14ac:dyDescent="0.35">
      <c r="A1524" s="311" t="s">
        <v>649</v>
      </c>
      <c r="B1524" s="312">
        <v>44881</v>
      </c>
      <c r="C1524" s="214" t="s">
        <v>184</v>
      </c>
      <c r="D1524" s="214" t="s">
        <v>1991</v>
      </c>
      <c r="E1524" s="314">
        <v>375</v>
      </c>
      <c r="F1524" s="214" t="s">
        <v>2026</v>
      </c>
    </row>
    <row r="1525" spans="1:6" s="214" customFormat="1" x14ac:dyDescent="0.35">
      <c r="A1525" s="311" t="s">
        <v>649</v>
      </c>
      <c r="B1525" s="312">
        <v>44895</v>
      </c>
      <c r="C1525" s="214" t="s">
        <v>184</v>
      </c>
      <c r="D1525" s="214" t="s">
        <v>2027</v>
      </c>
      <c r="E1525" s="314">
        <v>32.92</v>
      </c>
      <c r="F1525" s="214" t="s">
        <v>2028</v>
      </c>
    </row>
    <row r="1526" spans="1:6" s="214" customFormat="1" x14ac:dyDescent="0.35">
      <c r="A1526" s="311" t="s">
        <v>649</v>
      </c>
      <c r="B1526" s="312">
        <v>44895</v>
      </c>
      <c r="C1526" s="214" t="s">
        <v>184</v>
      </c>
      <c r="D1526" s="214" t="s">
        <v>2029</v>
      </c>
      <c r="E1526" s="314">
        <v>45</v>
      </c>
      <c r="F1526" s="214" t="s">
        <v>2030</v>
      </c>
    </row>
    <row r="1527" spans="1:6" s="214" customFormat="1" x14ac:dyDescent="0.35">
      <c r="A1527" s="311" t="s">
        <v>649</v>
      </c>
      <c r="B1527" s="312">
        <v>44895</v>
      </c>
      <c r="C1527" s="214" t="s">
        <v>184</v>
      </c>
      <c r="D1527" s="214" t="s">
        <v>2031</v>
      </c>
      <c r="E1527" s="314">
        <v>388.13</v>
      </c>
      <c r="F1527" s="214" t="s">
        <v>2032</v>
      </c>
    </row>
    <row r="1528" spans="1:6" s="214" customFormat="1" x14ac:dyDescent="0.35">
      <c r="A1528" s="311" t="s">
        <v>649</v>
      </c>
      <c r="B1528" s="312">
        <v>44896</v>
      </c>
      <c r="C1528" s="214" t="s">
        <v>184</v>
      </c>
      <c r="D1528" s="214" t="s">
        <v>2033</v>
      </c>
      <c r="E1528" s="314">
        <v>75</v>
      </c>
      <c r="F1528" s="214" t="s">
        <v>2034</v>
      </c>
    </row>
    <row r="1529" spans="1:6" s="214" customFormat="1" x14ac:dyDescent="0.35">
      <c r="A1529" s="311" t="s">
        <v>649</v>
      </c>
      <c r="B1529" s="312">
        <v>44907</v>
      </c>
      <c r="C1529" s="214" t="s">
        <v>184</v>
      </c>
      <c r="D1529" s="214" t="s">
        <v>1991</v>
      </c>
      <c r="E1529" s="314">
        <v>450</v>
      </c>
      <c r="F1529" s="214" t="s">
        <v>2035</v>
      </c>
    </row>
    <row r="1530" spans="1:6" s="214" customFormat="1" x14ac:dyDescent="0.35">
      <c r="A1530" s="311" t="s">
        <v>649</v>
      </c>
      <c r="B1530" s="312">
        <v>44926</v>
      </c>
      <c r="C1530" s="214" t="s">
        <v>184</v>
      </c>
      <c r="D1530" s="214" t="s">
        <v>2036</v>
      </c>
      <c r="E1530" s="314">
        <v>32.92</v>
      </c>
      <c r="F1530" s="214" t="s">
        <v>2037</v>
      </c>
    </row>
    <row r="1531" spans="1:6" s="214" customFormat="1" x14ac:dyDescent="0.35">
      <c r="A1531" s="311" t="s">
        <v>649</v>
      </c>
      <c r="B1531" s="312">
        <v>44926</v>
      </c>
      <c r="C1531" s="214" t="s">
        <v>184</v>
      </c>
      <c r="D1531" s="214" t="s">
        <v>2038</v>
      </c>
      <c r="E1531" s="314">
        <v>45</v>
      </c>
      <c r="F1531" s="214" t="s">
        <v>2039</v>
      </c>
    </row>
    <row r="1532" spans="1:6" s="214" customFormat="1" x14ac:dyDescent="0.35">
      <c r="A1532" s="311" t="s">
        <v>649</v>
      </c>
      <c r="B1532" s="312">
        <v>44926</v>
      </c>
      <c r="C1532" s="214" t="s">
        <v>184</v>
      </c>
      <c r="D1532" s="214" t="s">
        <v>2040</v>
      </c>
      <c r="E1532" s="314">
        <v>388.13</v>
      </c>
      <c r="F1532" s="214" t="s">
        <v>2041</v>
      </c>
    </row>
    <row r="1533" spans="1:6" s="214" customFormat="1" x14ac:dyDescent="0.35">
      <c r="A1533" s="311" t="s">
        <v>649</v>
      </c>
      <c r="B1533" s="312">
        <v>44929</v>
      </c>
      <c r="C1533" s="214" t="s">
        <v>184</v>
      </c>
      <c r="D1533" s="214" t="s">
        <v>2042</v>
      </c>
      <c r="E1533" s="310">
        <v>74.81</v>
      </c>
      <c r="F1533" s="214" t="s">
        <v>2043</v>
      </c>
    </row>
    <row r="1534" spans="1:6" s="214" customFormat="1" x14ac:dyDescent="0.35">
      <c r="A1534" s="311" t="s">
        <v>649</v>
      </c>
      <c r="B1534" s="312">
        <v>44936</v>
      </c>
      <c r="C1534" s="214" t="s">
        <v>184</v>
      </c>
      <c r="D1534" s="214" t="s">
        <v>2044</v>
      </c>
      <c r="E1534" s="310">
        <v>35</v>
      </c>
      <c r="F1534" s="214" t="s">
        <v>2045</v>
      </c>
    </row>
    <row r="1535" spans="1:6" s="214" customFormat="1" x14ac:dyDescent="0.35">
      <c r="A1535" s="311" t="s">
        <v>649</v>
      </c>
      <c r="B1535" s="312">
        <v>44944</v>
      </c>
      <c r="C1535" s="214" t="s">
        <v>184</v>
      </c>
      <c r="D1535" s="214" t="s">
        <v>1991</v>
      </c>
      <c r="E1535" s="310">
        <v>450</v>
      </c>
      <c r="F1535" s="214" t="s">
        <v>2046</v>
      </c>
    </row>
    <row r="1536" spans="1:6" s="214" customFormat="1" x14ac:dyDescent="0.35">
      <c r="A1536" s="311" t="s">
        <v>649</v>
      </c>
      <c r="B1536" s="312">
        <v>44957</v>
      </c>
      <c r="C1536" s="214" t="s">
        <v>184</v>
      </c>
      <c r="D1536" s="214" t="s">
        <v>2047</v>
      </c>
      <c r="E1536" s="310">
        <v>388.13</v>
      </c>
      <c r="F1536" s="214" t="s">
        <v>2048</v>
      </c>
    </row>
    <row r="1537" spans="1:6" s="214" customFormat="1" x14ac:dyDescent="0.35">
      <c r="A1537" s="311" t="s">
        <v>649</v>
      </c>
      <c r="B1537" s="312">
        <v>44957</v>
      </c>
      <c r="C1537" s="214" t="s">
        <v>184</v>
      </c>
      <c r="D1537" s="214" t="s">
        <v>2049</v>
      </c>
      <c r="E1537" s="310">
        <v>45</v>
      </c>
      <c r="F1537" s="214" t="s">
        <v>2050</v>
      </c>
    </row>
    <row r="1538" spans="1:6" s="214" customFormat="1" x14ac:dyDescent="0.35">
      <c r="A1538" s="311" t="s">
        <v>649</v>
      </c>
      <c r="B1538" s="312">
        <v>44957</v>
      </c>
      <c r="C1538" s="214" t="s">
        <v>184</v>
      </c>
      <c r="D1538" s="214" t="s">
        <v>2051</v>
      </c>
      <c r="E1538" s="310">
        <v>32.92</v>
      </c>
      <c r="F1538" s="214" t="s">
        <v>2052</v>
      </c>
    </row>
    <row r="1539" spans="1:6" s="214" customFormat="1" x14ac:dyDescent="0.35">
      <c r="A1539" s="311" t="s">
        <v>649</v>
      </c>
      <c r="B1539" s="312">
        <v>44958</v>
      </c>
      <c r="C1539" s="214" t="s">
        <v>184</v>
      </c>
      <c r="D1539" s="214" t="s">
        <v>2053</v>
      </c>
      <c r="E1539" s="310">
        <v>72</v>
      </c>
      <c r="F1539" s="214" t="s">
        <v>2054</v>
      </c>
    </row>
    <row r="1540" spans="1:6" s="214" customFormat="1" x14ac:dyDescent="0.35">
      <c r="A1540" s="311" t="s">
        <v>649</v>
      </c>
      <c r="B1540" s="312">
        <v>44971</v>
      </c>
      <c r="C1540" s="214" t="s">
        <v>184</v>
      </c>
      <c r="D1540" s="214" t="s">
        <v>1991</v>
      </c>
      <c r="E1540" s="310">
        <v>450</v>
      </c>
      <c r="F1540" s="214" t="s">
        <v>2055</v>
      </c>
    </row>
    <row r="1541" spans="1:6" s="214" customFormat="1" x14ac:dyDescent="0.35">
      <c r="A1541" s="311" t="s">
        <v>649</v>
      </c>
      <c r="B1541" s="312">
        <v>44985</v>
      </c>
      <c r="C1541" s="214" t="s">
        <v>184</v>
      </c>
      <c r="D1541" s="214" t="s">
        <v>2056</v>
      </c>
      <c r="E1541" s="310">
        <v>388.13</v>
      </c>
      <c r="F1541" s="214" t="s">
        <v>2057</v>
      </c>
    </row>
    <row r="1542" spans="1:6" s="214" customFormat="1" x14ac:dyDescent="0.35">
      <c r="A1542" s="311" t="s">
        <v>649</v>
      </c>
      <c r="B1542" s="312">
        <v>44985</v>
      </c>
      <c r="C1542" s="214" t="s">
        <v>184</v>
      </c>
      <c r="D1542" s="214" t="s">
        <v>2058</v>
      </c>
      <c r="E1542" s="310">
        <v>45</v>
      </c>
      <c r="F1542" s="214" t="s">
        <v>2059</v>
      </c>
    </row>
    <row r="1543" spans="1:6" s="214" customFormat="1" x14ac:dyDescent="0.35">
      <c r="A1543" s="311" t="s">
        <v>649</v>
      </c>
      <c r="B1543" s="312">
        <v>44985</v>
      </c>
      <c r="C1543" s="214" t="s">
        <v>184</v>
      </c>
      <c r="D1543" s="214" t="s">
        <v>2060</v>
      </c>
      <c r="E1543" s="310">
        <v>32.92</v>
      </c>
      <c r="F1543" s="214" t="s">
        <v>2061</v>
      </c>
    </row>
    <row r="1544" spans="1:6" s="214" customFormat="1" x14ac:dyDescent="0.35">
      <c r="A1544" s="311" t="s">
        <v>649</v>
      </c>
      <c r="B1544" s="312">
        <v>44986</v>
      </c>
      <c r="C1544" s="214" t="s">
        <v>184</v>
      </c>
      <c r="D1544" s="214" t="s">
        <v>2062</v>
      </c>
      <c r="E1544" s="310">
        <v>72</v>
      </c>
      <c r="F1544" s="214" t="s">
        <v>2063</v>
      </c>
    </row>
    <row r="1545" spans="1:6" s="214" customFormat="1" x14ac:dyDescent="0.35">
      <c r="A1545" s="311" t="s">
        <v>649</v>
      </c>
      <c r="B1545" s="312">
        <v>45000</v>
      </c>
      <c r="C1545" s="214" t="s">
        <v>184</v>
      </c>
      <c r="D1545" s="214" t="s">
        <v>1991</v>
      </c>
      <c r="E1545" s="310">
        <v>450</v>
      </c>
      <c r="F1545" s="214" t="s">
        <v>2064</v>
      </c>
    </row>
    <row r="1546" spans="1:6" s="214" customFormat="1" x14ac:dyDescent="0.35">
      <c r="A1546" s="311" t="s">
        <v>649</v>
      </c>
      <c r="B1546" s="312">
        <v>45016</v>
      </c>
      <c r="C1546" s="214" t="s">
        <v>184</v>
      </c>
      <c r="D1546" s="214" t="s">
        <v>2065</v>
      </c>
      <c r="E1546" s="310">
        <v>388.13</v>
      </c>
      <c r="F1546" s="214" t="s">
        <v>2066</v>
      </c>
    </row>
    <row r="1547" spans="1:6" s="214" customFormat="1" x14ac:dyDescent="0.35">
      <c r="A1547" s="311" t="s">
        <v>649</v>
      </c>
      <c r="B1547" s="312">
        <v>45016</v>
      </c>
      <c r="C1547" s="214" t="s">
        <v>184</v>
      </c>
      <c r="D1547" s="214" t="s">
        <v>2067</v>
      </c>
      <c r="E1547" s="310">
        <v>45</v>
      </c>
      <c r="F1547" s="214" t="s">
        <v>2068</v>
      </c>
    </row>
    <row r="1548" spans="1:6" s="214" customFormat="1" x14ac:dyDescent="0.35">
      <c r="A1548" s="311" t="s">
        <v>649</v>
      </c>
      <c r="B1548" s="312">
        <v>45016</v>
      </c>
      <c r="C1548" s="214" t="s">
        <v>184</v>
      </c>
      <c r="D1548" s="214" t="s">
        <v>2069</v>
      </c>
      <c r="E1548" s="310">
        <v>32.92</v>
      </c>
      <c r="F1548" s="214" t="s">
        <v>2070</v>
      </c>
    </row>
    <row r="1549" spans="1:6" s="214" customFormat="1" x14ac:dyDescent="0.35">
      <c r="A1549" s="311" t="s">
        <v>649</v>
      </c>
      <c r="B1549" s="312">
        <v>45017</v>
      </c>
      <c r="C1549" s="214" t="s">
        <v>184</v>
      </c>
      <c r="D1549" s="214" t="s">
        <v>2071</v>
      </c>
      <c r="E1549" s="310">
        <v>72</v>
      </c>
      <c r="F1549" s="214" t="s">
        <v>2072</v>
      </c>
    </row>
    <row r="1550" spans="1:6" s="214" customFormat="1" x14ac:dyDescent="0.35">
      <c r="A1550" s="311" t="s">
        <v>649</v>
      </c>
      <c r="B1550" s="312">
        <v>45028</v>
      </c>
      <c r="C1550" s="214" t="s">
        <v>184</v>
      </c>
      <c r="D1550" s="214" t="s">
        <v>1991</v>
      </c>
      <c r="E1550" s="310">
        <v>450</v>
      </c>
      <c r="F1550" s="214" t="s">
        <v>2073</v>
      </c>
    </row>
    <row r="1551" spans="1:6" s="214" customFormat="1" x14ac:dyDescent="0.35">
      <c r="A1551" s="311" t="s">
        <v>649</v>
      </c>
      <c r="B1551" s="312">
        <v>45046</v>
      </c>
      <c r="C1551" s="214" t="s">
        <v>184</v>
      </c>
      <c r="D1551" s="214" t="s">
        <v>2074</v>
      </c>
      <c r="E1551" s="310">
        <v>388.13</v>
      </c>
      <c r="F1551" s="214" t="s">
        <v>2075</v>
      </c>
    </row>
    <row r="1552" spans="1:6" s="214" customFormat="1" x14ac:dyDescent="0.35">
      <c r="A1552" s="311" t="s">
        <v>649</v>
      </c>
      <c r="B1552" s="312">
        <v>45046</v>
      </c>
      <c r="C1552" s="214" t="s">
        <v>184</v>
      </c>
      <c r="D1552" s="214" t="s">
        <v>2076</v>
      </c>
      <c r="E1552" s="310">
        <v>45</v>
      </c>
      <c r="F1552" s="214" t="s">
        <v>2077</v>
      </c>
    </row>
    <row r="1553" spans="1:6" s="214" customFormat="1" x14ac:dyDescent="0.35">
      <c r="A1553" s="311" t="s">
        <v>649</v>
      </c>
      <c r="B1553" s="312">
        <v>45046</v>
      </c>
      <c r="C1553" s="214" t="s">
        <v>184</v>
      </c>
      <c r="D1553" s="214" t="s">
        <v>2078</v>
      </c>
      <c r="E1553" s="310">
        <v>32.92</v>
      </c>
      <c r="F1553" s="214" t="s">
        <v>2079</v>
      </c>
    </row>
    <row r="1554" spans="1:6" s="214" customFormat="1" x14ac:dyDescent="0.35">
      <c r="A1554" s="311" t="s">
        <v>649</v>
      </c>
      <c r="B1554" s="312">
        <v>45047</v>
      </c>
      <c r="C1554" s="214" t="s">
        <v>184</v>
      </c>
      <c r="D1554" s="214" t="s">
        <v>2080</v>
      </c>
      <c r="E1554" s="310">
        <v>72</v>
      </c>
      <c r="F1554" s="214" t="s">
        <v>2081</v>
      </c>
    </row>
    <row r="1555" spans="1:6" s="214" customFormat="1" x14ac:dyDescent="0.35">
      <c r="A1555" s="311" t="s">
        <v>649</v>
      </c>
      <c r="B1555" s="312">
        <v>45047</v>
      </c>
      <c r="C1555" s="214" t="s">
        <v>184</v>
      </c>
      <c r="D1555" s="214" t="s">
        <v>2082</v>
      </c>
      <c r="E1555" s="310">
        <v>600</v>
      </c>
      <c r="F1555" s="214" t="s">
        <v>2083</v>
      </c>
    </row>
    <row r="1556" spans="1:6" s="214" customFormat="1" x14ac:dyDescent="0.35">
      <c r="A1556" s="311" t="s">
        <v>649</v>
      </c>
      <c r="B1556" s="312">
        <v>45063</v>
      </c>
      <c r="C1556" s="214" t="s">
        <v>184</v>
      </c>
      <c r="D1556" s="214" t="s">
        <v>1991</v>
      </c>
      <c r="E1556" s="310">
        <v>450</v>
      </c>
      <c r="F1556" s="214" t="s">
        <v>2084</v>
      </c>
    </row>
    <row r="1557" spans="1:6" s="214" customFormat="1" x14ac:dyDescent="0.35">
      <c r="A1557" s="311" t="s">
        <v>649</v>
      </c>
      <c r="B1557" s="312">
        <v>45076</v>
      </c>
      <c r="C1557" s="214" t="s">
        <v>184</v>
      </c>
      <c r="D1557" s="214" t="s">
        <v>2085</v>
      </c>
      <c r="E1557" s="310">
        <v>37</v>
      </c>
      <c r="F1557" s="214" t="s">
        <v>2086</v>
      </c>
    </row>
    <row r="1558" spans="1:6" s="214" customFormat="1" x14ac:dyDescent="0.35">
      <c r="A1558" s="311" t="s">
        <v>649</v>
      </c>
      <c r="B1558" s="312">
        <v>45077</v>
      </c>
      <c r="C1558" s="214" t="s">
        <v>184</v>
      </c>
      <c r="D1558" s="214" t="s">
        <v>2087</v>
      </c>
      <c r="E1558" s="310">
        <v>388.13</v>
      </c>
      <c r="F1558" s="214" t="s">
        <v>2088</v>
      </c>
    </row>
    <row r="1559" spans="1:6" s="214" customFormat="1" x14ac:dyDescent="0.35">
      <c r="A1559" s="311" t="s">
        <v>649</v>
      </c>
      <c r="B1559" s="312">
        <v>45077</v>
      </c>
      <c r="C1559" s="214" t="s">
        <v>184</v>
      </c>
      <c r="D1559" s="214" t="s">
        <v>2089</v>
      </c>
      <c r="E1559" s="310">
        <v>45</v>
      </c>
      <c r="F1559" s="214" t="s">
        <v>2090</v>
      </c>
    </row>
    <row r="1560" spans="1:6" s="214" customFormat="1" x14ac:dyDescent="0.35">
      <c r="A1560" s="311" t="s">
        <v>649</v>
      </c>
      <c r="B1560" s="312">
        <v>45077</v>
      </c>
      <c r="C1560" s="214" t="s">
        <v>184</v>
      </c>
      <c r="D1560" s="214" t="s">
        <v>2091</v>
      </c>
      <c r="E1560" s="310">
        <v>32.92</v>
      </c>
      <c r="F1560" s="214" t="s">
        <v>2092</v>
      </c>
    </row>
    <row r="1561" spans="1:6" s="214" customFormat="1" x14ac:dyDescent="0.35">
      <c r="A1561" s="311" t="s">
        <v>649</v>
      </c>
      <c r="B1561" s="312">
        <v>45078</v>
      </c>
      <c r="C1561" s="214" t="s">
        <v>184</v>
      </c>
      <c r="D1561" s="214" t="s">
        <v>2093</v>
      </c>
      <c r="E1561" s="310">
        <v>72.58</v>
      </c>
      <c r="F1561" s="214" t="s">
        <v>2094</v>
      </c>
    </row>
    <row r="1562" spans="1:6" s="214" customFormat="1" x14ac:dyDescent="0.35">
      <c r="A1562" s="311" t="s">
        <v>649</v>
      </c>
      <c r="B1562" s="312">
        <v>45084</v>
      </c>
      <c r="C1562" s="214" t="s">
        <v>184</v>
      </c>
      <c r="D1562" s="214" t="s">
        <v>1991</v>
      </c>
      <c r="E1562" s="310">
        <v>450</v>
      </c>
      <c r="F1562" s="214" t="s">
        <v>2095</v>
      </c>
    </row>
    <row r="1563" spans="1:6" s="214" customFormat="1" x14ac:dyDescent="0.35">
      <c r="A1563" s="311" t="s">
        <v>649</v>
      </c>
      <c r="B1563" s="312">
        <v>45107</v>
      </c>
      <c r="C1563" s="214" t="s">
        <v>184</v>
      </c>
      <c r="D1563" s="214" t="s">
        <v>2096</v>
      </c>
      <c r="E1563" s="310">
        <v>388.07</v>
      </c>
      <c r="F1563" s="214" t="s">
        <v>2097</v>
      </c>
    </row>
    <row r="1564" spans="1:6" s="214" customFormat="1" x14ac:dyDescent="0.35">
      <c r="A1564" s="311" t="s">
        <v>649</v>
      </c>
      <c r="B1564" s="312">
        <v>45107</v>
      </c>
      <c r="C1564" s="214" t="s">
        <v>184</v>
      </c>
      <c r="D1564" s="214" t="s">
        <v>2098</v>
      </c>
      <c r="E1564" s="310">
        <v>45</v>
      </c>
      <c r="F1564" s="214" t="s">
        <v>2099</v>
      </c>
    </row>
    <row r="1565" spans="1:6" s="214" customFormat="1" x14ac:dyDescent="0.35">
      <c r="A1565" s="311" t="s">
        <v>649</v>
      </c>
      <c r="B1565" s="312">
        <v>45107</v>
      </c>
      <c r="C1565" s="214" t="s">
        <v>184</v>
      </c>
      <c r="D1565" s="214" t="s">
        <v>2100</v>
      </c>
      <c r="E1565" s="310">
        <v>32.880000000000003</v>
      </c>
      <c r="F1565" s="214" t="s">
        <v>2101</v>
      </c>
    </row>
    <row r="1566" spans="1:6" s="214" customFormat="1" x14ac:dyDescent="0.35">
      <c r="A1566" s="311" t="s">
        <v>660</v>
      </c>
      <c r="B1566" s="312">
        <v>44818</v>
      </c>
      <c r="C1566" s="214" t="s">
        <v>661</v>
      </c>
      <c r="D1566" s="214" t="s">
        <v>2102</v>
      </c>
      <c r="E1566" s="314">
        <v>90</v>
      </c>
      <c r="F1566" s="214" t="s">
        <v>2103</v>
      </c>
    </row>
    <row r="1567" spans="1:6" s="214" customFormat="1" x14ac:dyDescent="0.35">
      <c r="A1567" s="311" t="s">
        <v>660</v>
      </c>
      <c r="B1567" s="312">
        <v>44852</v>
      </c>
      <c r="C1567" s="214" t="s">
        <v>661</v>
      </c>
      <c r="D1567" s="214" t="s">
        <v>2104</v>
      </c>
      <c r="E1567" s="314">
        <v>226.3</v>
      </c>
      <c r="F1567" s="214" t="s">
        <v>2105</v>
      </c>
    </row>
    <row r="1568" spans="1:6" s="214" customFormat="1" x14ac:dyDescent="0.35">
      <c r="A1568" s="311" t="s">
        <v>660</v>
      </c>
      <c r="B1568" s="312">
        <v>44852</v>
      </c>
      <c r="C1568" s="214" t="s">
        <v>661</v>
      </c>
      <c r="D1568" s="214" t="s">
        <v>2106</v>
      </c>
      <c r="E1568" s="314">
        <v>720</v>
      </c>
      <c r="F1568" s="214" t="s">
        <v>2107</v>
      </c>
    </row>
    <row r="1569" spans="1:6" s="214" customFormat="1" x14ac:dyDescent="0.35">
      <c r="A1569" s="311" t="s">
        <v>599</v>
      </c>
      <c r="B1569" s="312">
        <v>44761</v>
      </c>
      <c r="C1569" s="214" t="s">
        <v>600</v>
      </c>
      <c r="D1569" s="214" t="s">
        <v>2108</v>
      </c>
      <c r="E1569" s="314">
        <v>2450</v>
      </c>
      <c r="F1569" s="214" t="s">
        <v>2109</v>
      </c>
    </row>
    <row r="1570" spans="1:6" s="214" customFormat="1" x14ac:dyDescent="0.35">
      <c r="A1570" s="311" t="s">
        <v>599</v>
      </c>
      <c r="B1570" s="312">
        <v>44773</v>
      </c>
      <c r="C1570" s="214" t="s">
        <v>600</v>
      </c>
      <c r="D1570" s="214" t="s">
        <v>2110</v>
      </c>
      <c r="E1570" s="314">
        <v>41.46</v>
      </c>
      <c r="F1570" s="214" t="s">
        <v>2111</v>
      </c>
    </row>
    <row r="1571" spans="1:6" s="214" customFormat="1" x14ac:dyDescent="0.35">
      <c r="A1571" s="311" t="s">
        <v>599</v>
      </c>
      <c r="B1571" s="312">
        <v>44773</v>
      </c>
      <c r="C1571" s="214" t="s">
        <v>600</v>
      </c>
      <c r="D1571" s="214" t="s">
        <v>2112</v>
      </c>
      <c r="E1571" s="314">
        <v>47.5</v>
      </c>
      <c r="F1571" s="214" t="s">
        <v>2113</v>
      </c>
    </row>
    <row r="1572" spans="1:6" s="214" customFormat="1" x14ac:dyDescent="0.35">
      <c r="A1572" s="311" t="s">
        <v>599</v>
      </c>
      <c r="B1572" s="312">
        <v>44773</v>
      </c>
      <c r="C1572" s="214" t="s">
        <v>600</v>
      </c>
      <c r="D1572" s="214" t="s">
        <v>2114</v>
      </c>
      <c r="E1572" s="314">
        <v>83.48</v>
      </c>
      <c r="F1572" s="214" t="s">
        <v>2115</v>
      </c>
    </row>
    <row r="1573" spans="1:6" s="214" customFormat="1" x14ac:dyDescent="0.35">
      <c r="A1573" s="311" t="s">
        <v>599</v>
      </c>
      <c r="B1573" s="312">
        <v>44773</v>
      </c>
      <c r="C1573" s="214" t="s">
        <v>600</v>
      </c>
      <c r="D1573" s="214" t="s">
        <v>2116</v>
      </c>
      <c r="E1573" s="314">
        <v>88.36</v>
      </c>
      <c r="F1573" s="214" t="s">
        <v>2117</v>
      </c>
    </row>
    <row r="1574" spans="1:6" s="214" customFormat="1" x14ac:dyDescent="0.35">
      <c r="A1574" s="311" t="s">
        <v>599</v>
      </c>
      <c r="B1574" s="312">
        <v>44792</v>
      </c>
      <c r="C1574" s="214" t="s">
        <v>600</v>
      </c>
      <c r="D1574" s="214" t="s">
        <v>1532</v>
      </c>
      <c r="E1574" s="314">
        <v>140</v>
      </c>
      <c r="F1574" s="214" t="s">
        <v>2118</v>
      </c>
    </row>
    <row r="1575" spans="1:6" s="214" customFormat="1" x14ac:dyDescent="0.35">
      <c r="A1575" s="311" t="s">
        <v>599</v>
      </c>
      <c r="B1575" s="312">
        <v>44804</v>
      </c>
      <c r="C1575" s="214" t="s">
        <v>600</v>
      </c>
      <c r="D1575" s="214" t="s">
        <v>2119</v>
      </c>
      <c r="E1575" s="314">
        <v>41.46</v>
      </c>
      <c r="F1575" s="214" t="s">
        <v>2120</v>
      </c>
    </row>
    <row r="1576" spans="1:6" s="214" customFormat="1" x14ac:dyDescent="0.35">
      <c r="A1576" s="311" t="s">
        <v>599</v>
      </c>
      <c r="B1576" s="312">
        <v>44804</v>
      </c>
      <c r="C1576" s="214" t="s">
        <v>600</v>
      </c>
      <c r="D1576" s="214" t="s">
        <v>2121</v>
      </c>
      <c r="E1576" s="314">
        <v>47.5</v>
      </c>
      <c r="F1576" s="214" t="s">
        <v>2122</v>
      </c>
    </row>
    <row r="1577" spans="1:6" s="214" customFormat="1" x14ac:dyDescent="0.35">
      <c r="A1577" s="311" t="s">
        <v>599</v>
      </c>
      <c r="B1577" s="312">
        <v>44804</v>
      </c>
      <c r="C1577" s="214" t="s">
        <v>600</v>
      </c>
      <c r="D1577" s="214" t="s">
        <v>2123</v>
      </c>
      <c r="E1577" s="314">
        <v>83.48</v>
      </c>
      <c r="F1577" s="214" t="s">
        <v>2124</v>
      </c>
    </row>
    <row r="1578" spans="1:6" s="214" customFormat="1" x14ac:dyDescent="0.35">
      <c r="A1578" s="311" t="s">
        <v>599</v>
      </c>
      <c r="B1578" s="312">
        <v>44804</v>
      </c>
      <c r="C1578" s="214" t="s">
        <v>600</v>
      </c>
      <c r="D1578" s="214" t="s">
        <v>2125</v>
      </c>
      <c r="E1578" s="314">
        <v>88.36</v>
      </c>
      <c r="F1578" s="214" t="s">
        <v>2126</v>
      </c>
    </row>
    <row r="1579" spans="1:6" s="214" customFormat="1" x14ac:dyDescent="0.35">
      <c r="A1579" s="311" t="s">
        <v>599</v>
      </c>
      <c r="B1579" s="312">
        <v>44833</v>
      </c>
      <c r="C1579" s="214" t="s">
        <v>600</v>
      </c>
      <c r="D1579" s="214" t="s">
        <v>2127</v>
      </c>
      <c r="E1579" s="314">
        <v>33.54</v>
      </c>
      <c r="F1579" s="214" t="s">
        <v>2128</v>
      </c>
    </row>
    <row r="1580" spans="1:6" s="214" customFormat="1" x14ac:dyDescent="0.35">
      <c r="A1580" s="311" t="s">
        <v>599</v>
      </c>
      <c r="B1580" s="312">
        <v>44834</v>
      </c>
      <c r="C1580" s="214" t="s">
        <v>600</v>
      </c>
      <c r="D1580" s="214" t="s">
        <v>2129</v>
      </c>
      <c r="E1580" s="314">
        <v>41.46</v>
      </c>
      <c r="F1580" s="214" t="s">
        <v>2130</v>
      </c>
    </row>
    <row r="1581" spans="1:6" s="214" customFormat="1" x14ac:dyDescent="0.35">
      <c r="A1581" s="311" t="s">
        <v>599</v>
      </c>
      <c r="B1581" s="312">
        <v>44834</v>
      </c>
      <c r="C1581" s="214" t="s">
        <v>600</v>
      </c>
      <c r="D1581" s="214" t="s">
        <v>2131</v>
      </c>
      <c r="E1581" s="314">
        <v>47.5</v>
      </c>
      <c r="F1581" s="214" t="s">
        <v>2132</v>
      </c>
    </row>
    <row r="1582" spans="1:6" s="214" customFormat="1" x14ac:dyDescent="0.35">
      <c r="A1582" s="311" t="s">
        <v>599</v>
      </c>
      <c r="B1582" s="312">
        <v>44834</v>
      </c>
      <c r="C1582" s="214" t="s">
        <v>600</v>
      </c>
      <c r="D1582" s="214" t="s">
        <v>2133</v>
      </c>
      <c r="E1582" s="314">
        <v>83.48</v>
      </c>
      <c r="F1582" s="214" t="s">
        <v>2134</v>
      </c>
    </row>
    <row r="1583" spans="1:6" s="214" customFormat="1" x14ac:dyDescent="0.35">
      <c r="A1583" s="311" t="s">
        <v>599</v>
      </c>
      <c r="B1583" s="312">
        <v>44834</v>
      </c>
      <c r="C1583" s="214" t="s">
        <v>600</v>
      </c>
      <c r="D1583" s="214" t="s">
        <v>2135</v>
      </c>
      <c r="E1583" s="314">
        <v>88.36</v>
      </c>
      <c r="F1583" s="214" t="s">
        <v>2136</v>
      </c>
    </row>
    <row r="1584" spans="1:6" s="214" customFormat="1" x14ac:dyDescent="0.35">
      <c r="A1584" s="311" t="s">
        <v>599</v>
      </c>
      <c r="B1584" s="312">
        <v>44851</v>
      </c>
      <c r="C1584" s="214" t="s">
        <v>600</v>
      </c>
      <c r="D1584" s="214" t="s">
        <v>2137</v>
      </c>
      <c r="E1584" s="314">
        <v>112</v>
      </c>
      <c r="F1584" s="214" t="s">
        <v>2138</v>
      </c>
    </row>
    <row r="1585" spans="1:6" s="214" customFormat="1" x14ac:dyDescent="0.35">
      <c r="A1585" s="311" t="s">
        <v>599</v>
      </c>
      <c r="B1585" s="312">
        <v>44855</v>
      </c>
      <c r="C1585" s="214" t="s">
        <v>600</v>
      </c>
      <c r="D1585" s="214" t="s">
        <v>2139</v>
      </c>
      <c r="E1585" s="314">
        <v>350</v>
      </c>
      <c r="F1585" s="214" t="s">
        <v>2140</v>
      </c>
    </row>
    <row r="1586" spans="1:6" s="214" customFormat="1" x14ac:dyDescent="0.35">
      <c r="A1586" s="311" t="s">
        <v>599</v>
      </c>
      <c r="B1586" s="312">
        <v>44864</v>
      </c>
      <c r="C1586" s="214" t="s">
        <v>600</v>
      </c>
      <c r="D1586" s="214" t="s">
        <v>2141</v>
      </c>
      <c r="E1586" s="314">
        <v>25.95</v>
      </c>
      <c r="F1586" s="214" t="s">
        <v>2142</v>
      </c>
    </row>
    <row r="1587" spans="1:6" s="214" customFormat="1" x14ac:dyDescent="0.35">
      <c r="A1587" s="311" t="s">
        <v>599</v>
      </c>
      <c r="B1587" s="312">
        <v>44865</v>
      </c>
      <c r="C1587" s="214" t="s">
        <v>600</v>
      </c>
      <c r="D1587" s="214" t="s">
        <v>2143</v>
      </c>
      <c r="E1587" s="314">
        <v>41.46</v>
      </c>
      <c r="F1587" s="214" t="s">
        <v>2144</v>
      </c>
    </row>
    <row r="1588" spans="1:6" s="214" customFormat="1" x14ac:dyDescent="0.35">
      <c r="A1588" s="311" t="s">
        <v>599</v>
      </c>
      <c r="B1588" s="312">
        <v>44865</v>
      </c>
      <c r="C1588" s="214" t="s">
        <v>600</v>
      </c>
      <c r="D1588" s="214" t="s">
        <v>2145</v>
      </c>
      <c r="E1588" s="314">
        <v>47.5</v>
      </c>
      <c r="F1588" s="214" t="s">
        <v>2146</v>
      </c>
    </row>
    <row r="1589" spans="1:6" s="214" customFormat="1" x14ac:dyDescent="0.35">
      <c r="A1589" s="311" t="s">
        <v>599</v>
      </c>
      <c r="B1589" s="312">
        <v>44865</v>
      </c>
      <c r="C1589" s="214" t="s">
        <v>600</v>
      </c>
      <c r="D1589" s="214" t="s">
        <v>2147</v>
      </c>
      <c r="E1589" s="314">
        <v>83.48</v>
      </c>
      <c r="F1589" s="214" t="s">
        <v>2148</v>
      </c>
    </row>
    <row r="1590" spans="1:6" s="214" customFormat="1" x14ac:dyDescent="0.35">
      <c r="A1590" s="311" t="s">
        <v>599</v>
      </c>
      <c r="B1590" s="312">
        <v>44865</v>
      </c>
      <c r="C1590" s="214" t="s">
        <v>600</v>
      </c>
      <c r="D1590" s="214" t="s">
        <v>2149</v>
      </c>
      <c r="E1590" s="314">
        <v>88.36</v>
      </c>
      <c r="F1590" s="214" t="s">
        <v>2150</v>
      </c>
    </row>
    <row r="1591" spans="1:6" s="214" customFormat="1" x14ac:dyDescent="0.35">
      <c r="A1591" s="311" t="s">
        <v>599</v>
      </c>
      <c r="B1591" s="312">
        <v>44885</v>
      </c>
      <c r="C1591" s="214" t="s">
        <v>600</v>
      </c>
      <c r="D1591" s="214" t="s">
        <v>2151</v>
      </c>
      <c r="E1591" s="314">
        <v>271.95999999999998</v>
      </c>
      <c r="F1591" s="214" t="s">
        <v>2152</v>
      </c>
    </row>
    <row r="1592" spans="1:6" s="214" customFormat="1" x14ac:dyDescent="0.35">
      <c r="A1592" s="311" t="s">
        <v>599</v>
      </c>
      <c r="B1592" s="312">
        <v>44886</v>
      </c>
      <c r="C1592" s="214" t="s">
        <v>600</v>
      </c>
      <c r="D1592" s="214" t="s">
        <v>2153</v>
      </c>
      <c r="E1592" s="314">
        <v>18.98</v>
      </c>
      <c r="F1592" s="214" t="s">
        <v>2154</v>
      </c>
    </row>
    <row r="1593" spans="1:6" s="214" customFormat="1" x14ac:dyDescent="0.35">
      <c r="A1593" s="311" t="s">
        <v>599</v>
      </c>
      <c r="B1593" s="312">
        <v>44895</v>
      </c>
      <c r="C1593" s="214" t="s">
        <v>600</v>
      </c>
      <c r="D1593" s="214" t="s">
        <v>2155</v>
      </c>
      <c r="E1593" s="314">
        <v>41.46</v>
      </c>
      <c r="F1593" s="214" t="s">
        <v>2156</v>
      </c>
    </row>
    <row r="1594" spans="1:6" s="214" customFormat="1" x14ac:dyDescent="0.35">
      <c r="A1594" s="311" t="s">
        <v>599</v>
      </c>
      <c r="B1594" s="312">
        <v>44895</v>
      </c>
      <c r="C1594" s="214" t="s">
        <v>600</v>
      </c>
      <c r="D1594" s="214" t="s">
        <v>2157</v>
      </c>
      <c r="E1594" s="314">
        <v>47.5</v>
      </c>
      <c r="F1594" s="214" t="s">
        <v>2158</v>
      </c>
    </row>
    <row r="1595" spans="1:6" s="214" customFormat="1" x14ac:dyDescent="0.35">
      <c r="A1595" s="311" t="s">
        <v>599</v>
      </c>
      <c r="B1595" s="312">
        <v>44895</v>
      </c>
      <c r="C1595" s="214" t="s">
        <v>600</v>
      </c>
      <c r="D1595" s="214" t="s">
        <v>2159</v>
      </c>
      <c r="E1595" s="314">
        <v>83.48</v>
      </c>
      <c r="F1595" s="214" t="s">
        <v>2160</v>
      </c>
    </row>
    <row r="1596" spans="1:6" s="214" customFormat="1" x14ac:dyDescent="0.35">
      <c r="A1596" s="311" t="s">
        <v>599</v>
      </c>
      <c r="B1596" s="312">
        <v>44895</v>
      </c>
      <c r="C1596" s="214" t="s">
        <v>600</v>
      </c>
      <c r="D1596" s="214" t="s">
        <v>2161</v>
      </c>
      <c r="E1596" s="314">
        <v>88.36</v>
      </c>
      <c r="F1596" s="214" t="s">
        <v>2162</v>
      </c>
    </row>
    <row r="1597" spans="1:6" s="214" customFormat="1" x14ac:dyDescent="0.35">
      <c r="A1597" s="311" t="s">
        <v>599</v>
      </c>
      <c r="B1597" s="312">
        <v>44926</v>
      </c>
      <c r="C1597" s="214" t="s">
        <v>600</v>
      </c>
      <c r="D1597" s="214" t="s">
        <v>2163</v>
      </c>
      <c r="E1597" s="314">
        <v>41.44</v>
      </c>
      <c r="F1597" s="214" t="s">
        <v>2164</v>
      </c>
    </row>
    <row r="1598" spans="1:6" s="214" customFormat="1" x14ac:dyDescent="0.35">
      <c r="A1598" s="311" t="s">
        <v>599</v>
      </c>
      <c r="B1598" s="312">
        <v>44926</v>
      </c>
      <c r="C1598" s="214" t="s">
        <v>600</v>
      </c>
      <c r="D1598" s="214" t="s">
        <v>2165</v>
      </c>
      <c r="E1598" s="314">
        <v>47.5</v>
      </c>
      <c r="F1598" s="214" t="s">
        <v>2166</v>
      </c>
    </row>
    <row r="1599" spans="1:6" s="214" customFormat="1" x14ac:dyDescent="0.35">
      <c r="A1599" s="311" t="s">
        <v>599</v>
      </c>
      <c r="B1599" s="312">
        <v>44926</v>
      </c>
      <c r="C1599" s="214" t="s">
        <v>600</v>
      </c>
      <c r="D1599" s="214" t="s">
        <v>2167</v>
      </c>
      <c r="E1599" s="314">
        <v>83.48</v>
      </c>
      <c r="F1599" s="214" t="s">
        <v>2168</v>
      </c>
    </row>
    <row r="1600" spans="1:6" s="214" customFormat="1" x14ac:dyDescent="0.35">
      <c r="A1600" s="311" t="s">
        <v>599</v>
      </c>
      <c r="B1600" s="312">
        <v>44926</v>
      </c>
      <c r="C1600" s="214" t="s">
        <v>600</v>
      </c>
      <c r="D1600" s="214" t="s">
        <v>2169</v>
      </c>
      <c r="E1600" s="314">
        <v>88.29</v>
      </c>
      <c r="F1600" s="214" t="s">
        <v>2170</v>
      </c>
    </row>
    <row r="1601" spans="1:6" s="214" customFormat="1" x14ac:dyDescent="0.35">
      <c r="A1601" s="311" t="s">
        <v>599</v>
      </c>
      <c r="B1601" s="312">
        <v>44926</v>
      </c>
      <c r="C1601" s="214" t="s">
        <v>600</v>
      </c>
      <c r="D1601" s="214" t="s">
        <v>2171</v>
      </c>
      <c r="E1601" s="314">
        <v>108.59</v>
      </c>
      <c r="F1601" s="214" t="s">
        <v>2172</v>
      </c>
    </row>
    <row r="1602" spans="1:6" s="214" customFormat="1" x14ac:dyDescent="0.35">
      <c r="A1602" s="311" t="s">
        <v>599</v>
      </c>
      <c r="B1602" s="312">
        <v>44932</v>
      </c>
      <c r="C1602" s="214" t="s">
        <v>600</v>
      </c>
      <c r="D1602" s="214" t="s">
        <v>2173</v>
      </c>
      <c r="E1602" s="310">
        <v>1000</v>
      </c>
      <c r="F1602" s="214" t="s">
        <v>2174</v>
      </c>
    </row>
    <row r="1603" spans="1:6" s="214" customFormat="1" x14ac:dyDescent="0.35">
      <c r="A1603" s="311" t="s">
        <v>599</v>
      </c>
      <c r="B1603" s="312">
        <v>44946</v>
      </c>
      <c r="C1603" s="214" t="s">
        <v>600</v>
      </c>
      <c r="D1603" s="214" t="s">
        <v>2175</v>
      </c>
      <c r="E1603" s="310">
        <v>1898.82</v>
      </c>
      <c r="F1603" s="214" t="s">
        <v>2176</v>
      </c>
    </row>
    <row r="1604" spans="1:6" s="214" customFormat="1" x14ac:dyDescent="0.35">
      <c r="A1604" s="311" t="s">
        <v>599</v>
      </c>
      <c r="B1604" s="312">
        <v>44946</v>
      </c>
      <c r="C1604" s="214" t="s">
        <v>600</v>
      </c>
      <c r="D1604" s="214" t="s">
        <v>2177</v>
      </c>
      <c r="E1604" s="310">
        <v>2591.59</v>
      </c>
      <c r="F1604" s="214" t="s">
        <v>2178</v>
      </c>
    </row>
    <row r="1605" spans="1:6" s="214" customFormat="1" x14ac:dyDescent="0.35">
      <c r="A1605" s="311" t="s">
        <v>599</v>
      </c>
      <c r="B1605" s="312">
        <v>44949</v>
      </c>
      <c r="C1605" s="214" t="s">
        <v>600</v>
      </c>
      <c r="D1605" s="214" t="s">
        <v>2179</v>
      </c>
      <c r="E1605" s="310">
        <v>634</v>
      </c>
      <c r="F1605" s="214" t="s">
        <v>2180</v>
      </c>
    </row>
    <row r="1606" spans="1:6" s="214" customFormat="1" x14ac:dyDescent="0.35">
      <c r="A1606" s="311" t="s">
        <v>599</v>
      </c>
      <c r="B1606" s="312">
        <v>44957</v>
      </c>
      <c r="C1606" s="214" t="s">
        <v>600</v>
      </c>
      <c r="D1606" s="214" t="s">
        <v>2181</v>
      </c>
      <c r="E1606" s="310">
        <v>83.48</v>
      </c>
      <c r="F1606" s="214" t="s">
        <v>2182</v>
      </c>
    </row>
    <row r="1607" spans="1:6" s="214" customFormat="1" x14ac:dyDescent="0.35">
      <c r="A1607" s="311" t="s">
        <v>599</v>
      </c>
      <c r="B1607" s="312">
        <v>44957</v>
      </c>
      <c r="C1607" s="214" t="s">
        <v>600</v>
      </c>
      <c r="D1607" s="214" t="s">
        <v>2183</v>
      </c>
      <c r="E1607" s="310">
        <v>47.5</v>
      </c>
      <c r="F1607" s="214" t="s">
        <v>2184</v>
      </c>
    </row>
    <row r="1608" spans="1:6" s="214" customFormat="1" x14ac:dyDescent="0.35">
      <c r="A1608" s="311" t="s">
        <v>599</v>
      </c>
      <c r="B1608" s="312">
        <v>44957</v>
      </c>
      <c r="C1608" s="214" t="s">
        <v>600</v>
      </c>
      <c r="D1608" s="214" t="s">
        <v>2185</v>
      </c>
      <c r="E1608" s="310">
        <v>41.46</v>
      </c>
      <c r="F1608" s="214" t="s">
        <v>2186</v>
      </c>
    </row>
    <row r="1609" spans="1:6" s="214" customFormat="1" x14ac:dyDescent="0.35">
      <c r="A1609" s="311" t="s">
        <v>599</v>
      </c>
      <c r="B1609" s="312">
        <v>44957</v>
      </c>
      <c r="C1609" s="214" t="s">
        <v>600</v>
      </c>
      <c r="D1609" s="214" t="s">
        <v>2187</v>
      </c>
      <c r="E1609" s="310">
        <v>88.36</v>
      </c>
      <c r="F1609" s="214" t="s">
        <v>2188</v>
      </c>
    </row>
    <row r="1610" spans="1:6" s="214" customFormat="1" x14ac:dyDescent="0.35">
      <c r="A1610" s="311" t="s">
        <v>599</v>
      </c>
      <c r="B1610" s="312">
        <v>44976</v>
      </c>
      <c r="C1610" s="214" t="s">
        <v>600</v>
      </c>
      <c r="D1610" s="214" t="s">
        <v>1622</v>
      </c>
      <c r="E1610" s="310">
        <v>21.36</v>
      </c>
      <c r="F1610" s="214" t="s">
        <v>1623</v>
      </c>
    </row>
    <row r="1611" spans="1:6" s="214" customFormat="1" x14ac:dyDescent="0.35">
      <c r="A1611" s="311" t="s">
        <v>599</v>
      </c>
      <c r="B1611" s="312">
        <v>44985</v>
      </c>
      <c r="C1611" s="214" t="s">
        <v>600</v>
      </c>
      <c r="D1611" s="214" t="s">
        <v>2189</v>
      </c>
      <c r="E1611" s="310">
        <v>83.48</v>
      </c>
      <c r="F1611" s="214" t="s">
        <v>2190</v>
      </c>
    </row>
    <row r="1612" spans="1:6" s="214" customFormat="1" x14ac:dyDescent="0.35">
      <c r="A1612" s="311" t="s">
        <v>599</v>
      </c>
      <c r="B1612" s="312">
        <v>44985</v>
      </c>
      <c r="C1612" s="214" t="s">
        <v>600</v>
      </c>
      <c r="D1612" s="214" t="s">
        <v>2191</v>
      </c>
      <c r="E1612" s="310">
        <v>47.5</v>
      </c>
      <c r="F1612" s="214" t="s">
        <v>2192</v>
      </c>
    </row>
    <row r="1613" spans="1:6" s="214" customFormat="1" x14ac:dyDescent="0.35">
      <c r="A1613" s="311" t="s">
        <v>599</v>
      </c>
      <c r="B1613" s="312">
        <v>44985</v>
      </c>
      <c r="C1613" s="214" t="s">
        <v>600</v>
      </c>
      <c r="D1613" s="214" t="s">
        <v>2193</v>
      </c>
      <c r="E1613" s="310">
        <v>41.46</v>
      </c>
      <c r="F1613" s="214" t="s">
        <v>2194</v>
      </c>
    </row>
    <row r="1614" spans="1:6" s="214" customFormat="1" x14ac:dyDescent="0.35">
      <c r="A1614" s="311" t="s">
        <v>599</v>
      </c>
      <c r="B1614" s="312">
        <v>44985</v>
      </c>
      <c r="C1614" s="214" t="s">
        <v>600</v>
      </c>
      <c r="D1614" s="214" t="s">
        <v>2195</v>
      </c>
      <c r="E1614" s="310">
        <v>88.36</v>
      </c>
      <c r="F1614" s="214" t="s">
        <v>2196</v>
      </c>
    </row>
    <row r="1615" spans="1:6" s="214" customFormat="1" x14ac:dyDescent="0.35">
      <c r="A1615" s="311" t="s">
        <v>599</v>
      </c>
      <c r="B1615" s="312">
        <v>44994</v>
      </c>
      <c r="C1615" s="214" t="s">
        <v>600</v>
      </c>
      <c r="D1615" s="214" t="s">
        <v>2197</v>
      </c>
      <c r="E1615" s="310">
        <v>320</v>
      </c>
      <c r="F1615" s="214" t="s">
        <v>2198</v>
      </c>
    </row>
    <row r="1616" spans="1:6" s="214" customFormat="1" x14ac:dyDescent="0.35">
      <c r="A1616" s="311" t="s">
        <v>599</v>
      </c>
      <c r="B1616" s="312">
        <v>45013</v>
      </c>
      <c r="C1616" s="214" t="s">
        <v>600</v>
      </c>
      <c r="D1616" s="214" t="s">
        <v>2199</v>
      </c>
      <c r="E1616" s="310">
        <v>979.3</v>
      </c>
      <c r="F1616" s="214" t="s">
        <v>2200</v>
      </c>
    </row>
    <row r="1617" spans="1:6" s="214" customFormat="1" x14ac:dyDescent="0.35">
      <c r="A1617" s="311" t="s">
        <v>599</v>
      </c>
      <c r="B1617" s="312">
        <v>45016</v>
      </c>
      <c r="C1617" s="214" t="s">
        <v>600</v>
      </c>
      <c r="D1617" s="214" t="s">
        <v>2201</v>
      </c>
      <c r="E1617" s="310">
        <v>91.83</v>
      </c>
      <c r="F1617" s="214" t="s">
        <v>2202</v>
      </c>
    </row>
    <row r="1618" spans="1:6" s="214" customFormat="1" x14ac:dyDescent="0.35">
      <c r="A1618" s="311" t="s">
        <v>599</v>
      </c>
      <c r="B1618" s="312">
        <v>45016</v>
      </c>
      <c r="C1618" s="214" t="s">
        <v>600</v>
      </c>
      <c r="D1618" s="214" t="s">
        <v>2203</v>
      </c>
      <c r="E1618" s="310">
        <v>47.5</v>
      </c>
      <c r="F1618" s="214" t="s">
        <v>2204</v>
      </c>
    </row>
    <row r="1619" spans="1:6" s="214" customFormat="1" x14ac:dyDescent="0.35">
      <c r="A1619" s="311" t="s">
        <v>599</v>
      </c>
      <c r="B1619" s="312">
        <v>45016</v>
      </c>
      <c r="C1619" s="214" t="s">
        <v>600</v>
      </c>
      <c r="D1619" s="214" t="s">
        <v>2205</v>
      </c>
      <c r="E1619" s="310">
        <v>41.46</v>
      </c>
      <c r="F1619" s="214" t="s">
        <v>2206</v>
      </c>
    </row>
    <row r="1620" spans="1:6" s="214" customFormat="1" x14ac:dyDescent="0.35">
      <c r="A1620" s="311" t="s">
        <v>599</v>
      </c>
      <c r="B1620" s="312">
        <v>45016</v>
      </c>
      <c r="C1620" s="214" t="s">
        <v>600</v>
      </c>
      <c r="D1620" s="214" t="s">
        <v>2207</v>
      </c>
      <c r="E1620" s="310">
        <v>88.36</v>
      </c>
      <c r="F1620" s="214" t="s">
        <v>2208</v>
      </c>
    </row>
    <row r="1621" spans="1:6" s="214" customFormat="1" x14ac:dyDescent="0.35">
      <c r="A1621" s="311" t="s">
        <v>599</v>
      </c>
      <c r="B1621" s="312">
        <v>45020</v>
      </c>
      <c r="C1621" s="214" t="s">
        <v>600</v>
      </c>
      <c r="D1621" s="214" t="s">
        <v>2209</v>
      </c>
      <c r="E1621" s="310">
        <v>1575.05</v>
      </c>
      <c r="F1621" s="214" t="s">
        <v>2210</v>
      </c>
    </row>
    <row r="1622" spans="1:6" s="214" customFormat="1" x14ac:dyDescent="0.35">
      <c r="A1622" s="311" t="s">
        <v>599</v>
      </c>
      <c r="B1622" s="312">
        <v>45025</v>
      </c>
      <c r="C1622" s="214" t="s">
        <v>600</v>
      </c>
      <c r="D1622" s="214" t="s">
        <v>2211</v>
      </c>
      <c r="E1622" s="310">
        <v>111.55</v>
      </c>
      <c r="F1622" s="214" t="s">
        <v>2212</v>
      </c>
    </row>
    <row r="1623" spans="1:6" s="214" customFormat="1" x14ac:dyDescent="0.35">
      <c r="A1623" s="311" t="s">
        <v>599</v>
      </c>
      <c r="B1623" s="312">
        <v>45025</v>
      </c>
      <c r="C1623" s="214" t="s">
        <v>600</v>
      </c>
      <c r="D1623" s="214" t="s">
        <v>2211</v>
      </c>
      <c r="E1623" s="310">
        <v>-111.55</v>
      </c>
      <c r="F1623" s="214" t="s">
        <v>2213</v>
      </c>
    </row>
    <row r="1624" spans="1:6" s="214" customFormat="1" x14ac:dyDescent="0.35">
      <c r="A1624" s="311" t="s">
        <v>599</v>
      </c>
      <c r="B1624" s="312">
        <v>45025</v>
      </c>
      <c r="C1624" s="214" t="s">
        <v>600</v>
      </c>
      <c r="D1624" s="214" t="s">
        <v>2214</v>
      </c>
      <c r="E1624" s="310">
        <v>111.55</v>
      </c>
      <c r="F1624" s="214" t="s">
        <v>2215</v>
      </c>
    </row>
    <row r="1625" spans="1:6" s="214" customFormat="1" x14ac:dyDescent="0.35">
      <c r="A1625" s="311" t="s">
        <v>599</v>
      </c>
      <c r="B1625" s="312">
        <v>45046</v>
      </c>
      <c r="C1625" s="214" t="s">
        <v>600</v>
      </c>
      <c r="D1625" s="214" t="s">
        <v>2216</v>
      </c>
      <c r="E1625" s="310">
        <v>91.83</v>
      </c>
      <c r="F1625" s="214" t="s">
        <v>2217</v>
      </c>
    </row>
    <row r="1626" spans="1:6" s="214" customFormat="1" x14ac:dyDescent="0.35">
      <c r="A1626" s="311" t="s">
        <v>599</v>
      </c>
      <c r="B1626" s="312">
        <v>45046</v>
      </c>
      <c r="C1626" s="214" t="s">
        <v>600</v>
      </c>
      <c r="D1626" s="214" t="s">
        <v>2218</v>
      </c>
      <c r="E1626" s="310">
        <v>47.5</v>
      </c>
      <c r="F1626" s="214" t="s">
        <v>2219</v>
      </c>
    </row>
    <row r="1627" spans="1:6" s="214" customFormat="1" x14ac:dyDescent="0.35">
      <c r="A1627" s="311" t="s">
        <v>599</v>
      </c>
      <c r="B1627" s="312">
        <v>45046</v>
      </c>
      <c r="C1627" s="214" t="s">
        <v>600</v>
      </c>
      <c r="D1627" s="214" t="s">
        <v>2220</v>
      </c>
      <c r="E1627" s="310">
        <v>41.46</v>
      </c>
      <c r="F1627" s="214" t="s">
        <v>2221</v>
      </c>
    </row>
    <row r="1628" spans="1:6" s="214" customFormat="1" x14ac:dyDescent="0.35">
      <c r="A1628" s="311" t="s">
        <v>599</v>
      </c>
      <c r="B1628" s="312">
        <v>45046</v>
      </c>
      <c r="C1628" s="214" t="s">
        <v>600</v>
      </c>
      <c r="D1628" s="214" t="s">
        <v>2222</v>
      </c>
      <c r="E1628" s="310">
        <v>88.36</v>
      </c>
      <c r="F1628" s="214" t="s">
        <v>2223</v>
      </c>
    </row>
    <row r="1629" spans="1:6" s="214" customFormat="1" x14ac:dyDescent="0.35">
      <c r="A1629" s="311" t="s">
        <v>599</v>
      </c>
      <c r="B1629" s="312">
        <v>45077</v>
      </c>
      <c r="C1629" s="214" t="s">
        <v>600</v>
      </c>
      <c r="D1629" s="214" t="s">
        <v>2224</v>
      </c>
      <c r="E1629" s="310">
        <v>91.83</v>
      </c>
      <c r="F1629" s="214" t="s">
        <v>2225</v>
      </c>
    </row>
    <row r="1630" spans="1:6" s="214" customFormat="1" x14ac:dyDescent="0.35">
      <c r="A1630" s="311" t="s">
        <v>599</v>
      </c>
      <c r="B1630" s="312">
        <v>45077</v>
      </c>
      <c r="C1630" s="214" t="s">
        <v>600</v>
      </c>
      <c r="D1630" s="214" t="s">
        <v>2226</v>
      </c>
      <c r="E1630" s="310">
        <v>47.5</v>
      </c>
      <c r="F1630" s="214" t="s">
        <v>2227</v>
      </c>
    </row>
    <row r="1631" spans="1:6" s="214" customFormat="1" x14ac:dyDescent="0.35">
      <c r="A1631" s="311" t="s">
        <v>599</v>
      </c>
      <c r="B1631" s="312">
        <v>45077</v>
      </c>
      <c r="C1631" s="214" t="s">
        <v>600</v>
      </c>
      <c r="D1631" s="214" t="s">
        <v>2228</v>
      </c>
      <c r="E1631" s="310">
        <v>53.07</v>
      </c>
      <c r="F1631" s="214" t="s">
        <v>2229</v>
      </c>
    </row>
    <row r="1632" spans="1:6" s="214" customFormat="1" x14ac:dyDescent="0.35">
      <c r="A1632" s="311" t="s">
        <v>599</v>
      </c>
      <c r="B1632" s="312">
        <v>45077</v>
      </c>
      <c r="C1632" s="214" t="s">
        <v>600</v>
      </c>
      <c r="D1632" s="214" t="s">
        <v>2230</v>
      </c>
      <c r="E1632" s="310">
        <v>41.46</v>
      </c>
      <c r="F1632" s="214" t="s">
        <v>2231</v>
      </c>
    </row>
    <row r="1633" spans="1:6" s="214" customFormat="1" x14ac:dyDescent="0.35">
      <c r="A1633" s="311" t="s">
        <v>599</v>
      </c>
      <c r="B1633" s="312">
        <v>45077</v>
      </c>
      <c r="C1633" s="214" t="s">
        <v>600</v>
      </c>
      <c r="D1633" s="214" t="s">
        <v>2232</v>
      </c>
      <c r="E1633" s="310">
        <v>88.36</v>
      </c>
      <c r="F1633" s="214" t="s">
        <v>2233</v>
      </c>
    </row>
    <row r="1634" spans="1:6" s="214" customFormat="1" x14ac:dyDescent="0.35">
      <c r="A1634" s="311" t="s">
        <v>599</v>
      </c>
      <c r="B1634" s="312">
        <v>45078</v>
      </c>
      <c r="C1634" s="214" t="s">
        <v>600</v>
      </c>
      <c r="D1634" s="214" t="s">
        <v>2234</v>
      </c>
      <c r="E1634" s="310">
        <v>396</v>
      </c>
      <c r="F1634" s="214" t="s">
        <v>2235</v>
      </c>
    </row>
    <row r="1635" spans="1:6" s="214" customFormat="1" x14ac:dyDescent="0.35">
      <c r="A1635" s="311" t="s">
        <v>599</v>
      </c>
      <c r="B1635" s="312">
        <v>45093</v>
      </c>
      <c r="C1635" s="214" t="s">
        <v>600</v>
      </c>
      <c r="D1635" s="214" t="s">
        <v>1515</v>
      </c>
      <c r="E1635" s="310">
        <v>669.84</v>
      </c>
      <c r="F1635" s="214" t="s">
        <v>2236</v>
      </c>
    </row>
    <row r="1636" spans="1:6" s="214" customFormat="1" x14ac:dyDescent="0.35">
      <c r="A1636" s="311" t="s">
        <v>599</v>
      </c>
      <c r="B1636" s="312">
        <v>45107</v>
      </c>
      <c r="C1636" s="214" t="s">
        <v>600</v>
      </c>
      <c r="D1636" s="214" t="s">
        <v>2237</v>
      </c>
      <c r="E1636" s="310">
        <v>91.83</v>
      </c>
      <c r="F1636" s="214" t="s">
        <v>2238</v>
      </c>
    </row>
    <row r="1637" spans="1:6" s="214" customFormat="1" x14ac:dyDescent="0.35">
      <c r="A1637" s="311" t="s">
        <v>599</v>
      </c>
      <c r="B1637" s="312">
        <v>45107</v>
      </c>
      <c r="C1637" s="214" t="s">
        <v>600</v>
      </c>
      <c r="D1637" s="214" t="s">
        <v>2239</v>
      </c>
      <c r="E1637" s="310">
        <v>47.5</v>
      </c>
      <c r="F1637" s="214" t="s">
        <v>2240</v>
      </c>
    </row>
    <row r="1638" spans="1:6" s="214" customFormat="1" x14ac:dyDescent="0.35">
      <c r="A1638" s="311" t="s">
        <v>599</v>
      </c>
      <c r="B1638" s="312">
        <v>45107</v>
      </c>
      <c r="C1638" s="214" t="s">
        <v>600</v>
      </c>
      <c r="D1638" s="214" t="s">
        <v>2241</v>
      </c>
      <c r="E1638" s="310">
        <v>53.07</v>
      </c>
      <c r="F1638" s="214" t="s">
        <v>2242</v>
      </c>
    </row>
    <row r="1639" spans="1:6" s="214" customFormat="1" x14ac:dyDescent="0.35">
      <c r="A1639" s="311" t="s">
        <v>599</v>
      </c>
      <c r="B1639" s="312">
        <v>45107</v>
      </c>
      <c r="C1639" s="214" t="s">
        <v>600</v>
      </c>
      <c r="D1639" s="214" t="s">
        <v>2243</v>
      </c>
      <c r="E1639" s="310">
        <v>41.46</v>
      </c>
      <c r="F1639" s="214" t="s">
        <v>2244</v>
      </c>
    </row>
    <row r="1640" spans="1:6" s="214" customFormat="1" x14ac:dyDescent="0.35">
      <c r="A1640" s="311" t="s">
        <v>599</v>
      </c>
      <c r="B1640" s="312">
        <v>45107</v>
      </c>
      <c r="C1640" s="214" t="s">
        <v>600</v>
      </c>
      <c r="D1640" s="214" t="s">
        <v>2245</v>
      </c>
      <c r="E1640" s="310">
        <v>88.36</v>
      </c>
      <c r="F1640" s="214" t="s">
        <v>2246</v>
      </c>
    </row>
    <row r="1641" spans="1:6" s="214" customFormat="1" x14ac:dyDescent="0.35">
      <c r="A1641" s="311" t="s">
        <v>601</v>
      </c>
      <c r="B1641" s="312">
        <v>44813</v>
      </c>
      <c r="C1641" s="214" t="s">
        <v>602</v>
      </c>
      <c r="D1641" s="214" t="s">
        <v>2247</v>
      </c>
      <c r="E1641" s="314">
        <v>2780</v>
      </c>
      <c r="F1641" s="214" t="s">
        <v>2248</v>
      </c>
    </row>
    <row r="1642" spans="1:6" s="214" customFormat="1" x14ac:dyDescent="0.35">
      <c r="A1642" s="311" t="s">
        <v>601</v>
      </c>
      <c r="B1642" s="312">
        <v>44839</v>
      </c>
      <c r="C1642" s="214" t="s">
        <v>602</v>
      </c>
      <c r="D1642" s="214" t="s">
        <v>2249</v>
      </c>
      <c r="E1642" s="314">
        <v>34.76</v>
      </c>
      <c r="F1642" s="214" t="s">
        <v>2250</v>
      </c>
    </row>
    <row r="1643" spans="1:6" s="214" customFormat="1" x14ac:dyDescent="0.35">
      <c r="A1643" s="311" t="s">
        <v>601</v>
      </c>
      <c r="B1643" s="312">
        <v>44931</v>
      </c>
      <c r="C1643" s="214" t="s">
        <v>602</v>
      </c>
      <c r="D1643" s="214" t="s">
        <v>2251</v>
      </c>
      <c r="E1643" s="310">
        <v>50.64</v>
      </c>
      <c r="F1643" s="214" t="s">
        <v>2252</v>
      </c>
    </row>
    <row r="1644" spans="1:6" s="214" customFormat="1" x14ac:dyDescent="0.35">
      <c r="A1644" s="311" t="s">
        <v>601</v>
      </c>
      <c r="B1644" s="312">
        <v>44943</v>
      </c>
      <c r="C1644" s="214" t="s">
        <v>602</v>
      </c>
      <c r="D1644" s="214" t="s">
        <v>2253</v>
      </c>
      <c r="E1644" s="310">
        <v>14556.75</v>
      </c>
      <c r="F1644" s="214" t="s">
        <v>2254</v>
      </c>
    </row>
    <row r="1645" spans="1:6" s="214" customFormat="1" x14ac:dyDescent="0.35">
      <c r="A1645" s="311" t="s">
        <v>601</v>
      </c>
      <c r="B1645" s="312">
        <v>44957</v>
      </c>
      <c r="C1645" s="214" t="s">
        <v>602</v>
      </c>
      <c r="D1645" s="214" t="s">
        <v>1402</v>
      </c>
      <c r="E1645" s="310">
        <v>5.99</v>
      </c>
      <c r="F1645" s="214" t="s">
        <v>1403</v>
      </c>
    </row>
    <row r="1646" spans="1:6" s="214" customFormat="1" x14ac:dyDescent="0.35">
      <c r="A1646" s="311" t="s">
        <v>601</v>
      </c>
      <c r="B1646" s="312">
        <v>45071</v>
      </c>
      <c r="C1646" s="214" t="s">
        <v>602</v>
      </c>
      <c r="D1646" s="214" t="s">
        <v>2255</v>
      </c>
      <c r="E1646" s="310">
        <v>2476.0500000000002</v>
      </c>
      <c r="F1646" s="214" t="s">
        <v>2256</v>
      </c>
    </row>
    <row r="1647" spans="1:6" s="214" customFormat="1" x14ac:dyDescent="0.35">
      <c r="A1647" s="311" t="s">
        <v>601</v>
      </c>
      <c r="B1647" s="312">
        <v>45082</v>
      </c>
      <c r="C1647" s="214" t="s">
        <v>602</v>
      </c>
      <c r="D1647" s="214" t="s">
        <v>2257</v>
      </c>
      <c r="E1647" s="310">
        <v>4000</v>
      </c>
      <c r="F1647" s="214" t="s">
        <v>2258</v>
      </c>
    </row>
    <row r="1648" spans="1:6" s="214" customFormat="1" x14ac:dyDescent="0.35">
      <c r="A1648" s="311" t="s">
        <v>601</v>
      </c>
      <c r="B1648" s="312">
        <v>45082</v>
      </c>
      <c r="C1648" s="214" t="s">
        <v>602</v>
      </c>
      <c r="D1648" s="214" t="s">
        <v>2259</v>
      </c>
      <c r="E1648" s="310">
        <v>1500</v>
      </c>
      <c r="F1648" s="214" t="s">
        <v>2260</v>
      </c>
    </row>
    <row r="1649" spans="1:6" s="214" customFormat="1" x14ac:dyDescent="0.35">
      <c r="A1649" s="311" t="s">
        <v>603</v>
      </c>
      <c r="B1649" s="312">
        <v>44770</v>
      </c>
      <c r="C1649" s="214" t="s">
        <v>604</v>
      </c>
      <c r="D1649" s="214" t="s">
        <v>2261</v>
      </c>
      <c r="E1649" s="314">
        <v>25.63</v>
      </c>
      <c r="F1649" s="214" t="s">
        <v>2262</v>
      </c>
    </row>
    <row r="1650" spans="1:6" s="214" customFormat="1" x14ac:dyDescent="0.35">
      <c r="A1650" s="311" t="s">
        <v>603</v>
      </c>
      <c r="B1650" s="312">
        <v>44781</v>
      </c>
      <c r="C1650" s="214" t="s">
        <v>604</v>
      </c>
      <c r="D1650" s="214" t="s">
        <v>2263</v>
      </c>
      <c r="E1650" s="314">
        <v>518.36</v>
      </c>
      <c r="F1650" s="214" t="s">
        <v>2264</v>
      </c>
    </row>
    <row r="1651" spans="1:6" s="214" customFormat="1" x14ac:dyDescent="0.35">
      <c r="A1651" s="311" t="s">
        <v>603</v>
      </c>
      <c r="B1651" s="312">
        <v>44788</v>
      </c>
      <c r="C1651" s="214" t="s">
        <v>604</v>
      </c>
      <c r="D1651" s="214" t="s">
        <v>2265</v>
      </c>
      <c r="E1651" s="314">
        <v>25.9</v>
      </c>
      <c r="F1651" s="214" t="s">
        <v>2266</v>
      </c>
    </row>
    <row r="1652" spans="1:6" s="214" customFormat="1" x14ac:dyDescent="0.35">
      <c r="A1652" s="311" t="s">
        <v>603</v>
      </c>
      <c r="B1652" s="312">
        <v>44791</v>
      </c>
      <c r="C1652" s="214" t="s">
        <v>604</v>
      </c>
      <c r="D1652" s="214" t="s">
        <v>2267</v>
      </c>
      <c r="E1652" s="314">
        <v>33.21</v>
      </c>
      <c r="F1652" s="214" t="s">
        <v>2268</v>
      </c>
    </row>
    <row r="1653" spans="1:6" s="214" customFormat="1" x14ac:dyDescent="0.35">
      <c r="A1653" s="311" t="s">
        <v>603</v>
      </c>
      <c r="B1653" s="312">
        <v>44792</v>
      </c>
      <c r="C1653" s="214" t="s">
        <v>604</v>
      </c>
      <c r="D1653" s="214" t="s">
        <v>2269</v>
      </c>
      <c r="E1653" s="314">
        <v>1100.24</v>
      </c>
      <c r="F1653" s="214" t="s">
        <v>2270</v>
      </c>
    </row>
    <row r="1654" spans="1:6" s="214" customFormat="1" x14ac:dyDescent="0.35">
      <c r="A1654" s="311" t="s">
        <v>603</v>
      </c>
      <c r="B1654" s="312">
        <v>44803</v>
      </c>
      <c r="C1654" s="214" t="s">
        <v>604</v>
      </c>
      <c r="D1654" s="214" t="s">
        <v>2271</v>
      </c>
      <c r="E1654" s="314">
        <v>23.97</v>
      </c>
      <c r="F1654" s="214" t="s">
        <v>2272</v>
      </c>
    </row>
    <row r="1655" spans="1:6" s="214" customFormat="1" x14ac:dyDescent="0.35">
      <c r="A1655" s="311" t="s">
        <v>603</v>
      </c>
      <c r="B1655" s="312">
        <v>44816</v>
      </c>
      <c r="C1655" s="214" t="s">
        <v>604</v>
      </c>
      <c r="D1655" s="214" t="s">
        <v>2273</v>
      </c>
      <c r="E1655" s="314">
        <v>119.99</v>
      </c>
      <c r="F1655" s="214" t="s">
        <v>2274</v>
      </c>
    </row>
    <row r="1656" spans="1:6" s="214" customFormat="1" x14ac:dyDescent="0.35">
      <c r="A1656" s="311" t="s">
        <v>603</v>
      </c>
      <c r="B1656" s="312">
        <v>44820</v>
      </c>
      <c r="C1656" s="214" t="s">
        <v>604</v>
      </c>
      <c r="D1656" s="214" t="s">
        <v>2275</v>
      </c>
      <c r="E1656" s="314">
        <v>34</v>
      </c>
      <c r="F1656" s="214" t="s">
        <v>2276</v>
      </c>
    </row>
    <row r="1657" spans="1:6" s="214" customFormat="1" x14ac:dyDescent="0.35">
      <c r="A1657" s="311" t="s">
        <v>603</v>
      </c>
      <c r="B1657" s="312">
        <v>44854</v>
      </c>
      <c r="C1657" s="214" t="s">
        <v>604</v>
      </c>
      <c r="D1657" s="214" t="s">
        <v>2277</v>
      </c>
      <c r="E1657" s="314">
        <v>350.25</v>
      </c>
      <c r="F1657" s="214" t="s">
        <v>2278</v>
      </c>
    </row>
    <row r="1658" spans="1:6" s="214" customFormat="1" x14ac:dyDescent="0.35">
      <c r="A1658" s="311" t="s">
        <v>603</v>
      </c>
      <c r="B1658" s="312">
        <v>44855</v>
      </c>
      <c r="C1658" s="214" t="s">
        <v>604</v>
      </c>
      <c r="D1658" s="214" t="s">
        <v>2279</v>
      </c>
      <c r="E1658" s="314">
        <v>3385.64</v>
      </c>
      <c r="F1658" s="214" t="s">
        <v>2280</v>
      </c>
    </row>
    <row r="1659" spans="1:6" s="214" customFormat="1" x14ac:dyDescent="0.35">
      <c r="A1659" s="311" t="s">
        <v>603</v>
      </c>
      <c r="B1659" s="312">
        <v>44903</v>
      </c>
      <c r="C1659" s="214" t="s">
        <v>604</v>
      </c>
      <c r="D1659" s="214" t="s">
        <v>1714</v>
      </c>
      <c r="E1659" s="314">
        <v>34.99</v>
      </c>
      <c r="F1659" s="214" t="s">
        <v>1715</v>
      </c>
    </row>
    <row r="1660" spans="1:6" s="214" customFormat="1" x14ac:dyDescent="0.35">
      <c r="A1660" s="311" t="s">
        <v>603</v>
      </c>
      <c r="B1660" s="312">
        <v>44958</v>
      </c>
      <c r="C1660" s="214" t="s">
        <v>604</v>
      </c>
      <c r="D1660" s="214" t="s">
        <v>2281</v>
      </c>
      <c r="E1660" s="310">
        <v>76.45</v>
      </c>
      <c r="F1660" s="214" t="s">
        <v>2282</v>
      </c>
    </row>
    <row r="1661" spans="1:6" s="214" customFormat="1" x14ac:dyDescent="0.35">
      <c r="A1661" s="311" t="s">
        <v>603</v>
      </c>
      <c r="B1661" s="312">
        <v>44994</v>
      </c>
      <c r="C1661" s="214" t="s">
        <v>604</v>
      </c>
      <c r="D1661" s="214" t="s">
        <v>2283</v>
      </c>
      <c r="E1661" s="310">
        <v>8.9499999999999993</v>
      </c>
      <c r="F1661" s="214" t="s">
        <v>2284</v>
      </c>
    </row>
    <row r="1662" spans="1:6" s="214" customFormat="1" x14ac:dyDescent="0.35">
      <c r="A1662" s="311" t="s">
        <v>603</v>
      </c>
      <c r="B1662" s="312">
        <v>44995</v>
      </c>
      <c r="C1662" s="214" t="s">
        <v>604</v>
      </c>
      <c r="D1662" s="214" t="s">
        <v>2285</v>
      </c>
      <c r="E1662" s="310">
        <v>44</v>
      </c>
      <c r="F1662" s="214" t="s">
        <v>2286</v>
      </c>
    </row>
    <row r="1663" spans="1:6" s="214" customFormat="1" x14ac:dyDescent="0.35">
      <c r="A1663" s="311" t="s">
        <v>603</v>
      </c>
      <c r="B1663" s="312">
        <v>45030</v>
      </c>
      <c r="C1663" s="214" t="s">
        <v>604</v>
      </c>
      <c r="D1663" s="214" t="s">
        <v>2287</v>
      </c>
      <c r="E1663" s="310">
        <v>250.25</v>
      </c>
      <c r="F1663" s="214" t="s">
        <v>2288</v>
      </c>
    </row>
    <row r="1664" spans="1:6" s="214" customFormat="1" x14ac:dyDescent="0.35">
      <c r="A1664" s="311" t="s">
        <v>603</v>
      </c>
      <c r="B1664" s="312">
        <v>45045</v>
      </c>
      <c r="C1664" s="214" t="s">
        <v>604</v>
      </c>
      <c r="D1664" s="214" t="s">
        <v>2289</v>
      </c>
      <c r="E1664" s="310">
        <v>122.5</v>
      </c>
      <c r="F1664" s="214" t="s">
        <v>2290</v>
      </c>
    </row>
    <row r="1665" spans="1:6" s="214" customFormat="1" x14ac:dyDescent="0.35">
      <c r="A1665" s="311" t="s">
        <v>603</v>
      </c>
      <c r="B1665" s="312">
        <v>45104</v>
      </c>
      <c r="C1665" s="214" t="s">
        <v>604</v>
      </c>
      <c r="D1665" s="214" t="s">
        <v>2291</v>
      </c>
      <c r="E1665" s="310">
        <v>11.99</v>
      </c>
      <c r="F1665" s="214" t="s">
        <v>2292</v>
      </c>
    </row>
    <row r="1666" spans="1:6" s="214" customFormat="1" x14ac:dyDescent="0.35">
      <c r="A1666" s="311" t="s">
        <v>603</v>
      </c>
      <c r="B1666" s="312">
        <v>45104</v>
      </c>
      <c r="C1666" s="214" t="s">
        <v>604</v>
      </c>
      <c r="D1666" s="214" t="s">
        <v>2293</v>
      </c>
      <c r="E1666" s="310">
        <v>20.88</v>
      </c>
      <c r="F1666" s="214" t="s">
        <v>2294</v>
      </c>
    </row>
    <row r="1667" spans="1:6" s="214" customFormat="1" x14ac:dyDescent="0.35">
      <c r="A1667" s="311" t="s">
        <v>650</v>
      </c>
      <c r="B1667" s="312">
        <v>44767</v>
      </c>
      <c r="C1667" s="214" t="s">
        <v>651</v>
      </c>
      <c r="D1667" s="214" t="s">
        <v>2295</v>
      </c>
      <c r="E1667" s="314">
        <v>33</v>
      </c>
      <c r="F1667" s="214" t="s">
        <v>2296</v>
      </c>
    </row>
    <row r="1668" spans="1:6" s="214" customFormat="1" x14ac:dyDescent="0.35">
      <c r="A1668" s="311" t="s">
        <v>650</v>
      </c>
      <c r="B1668" s="312">
        <v>44767</v>
      </c>
      <c r="C1668" s="214" t="s">
        <v>651</v>
      </c>
      <c r="D1668" s="214" t="s">
        <v>2295</v>
      </c>
      <c r="E1668" s="314">
        <v>165</v>
      </c>
      <c r="F1668" s="214" t="s">
        <v>2297</v>
      </c>
    </row>
    <row r="1669" spans="1:6" s="214" customFormat="1" x14ac:dyDescent="0.35">
      <c r="A1669" s="311" t="s">
        <v>650</v>
      </c>
      <c r="B1669" s="312">
        <v>44767</v>
      </c>
      <c r="C1669" s="214" t="s">
        <v>651</v>
      </c>
      <c r="D1669" s="214" t="s">
        <v>2295</v>
      </c>
      <c r="E1669" s="314">
        <v>297</v>
      </c>
      <c r="F1669" s="214" t="s">
        <v>2298</v>
      </c>
    </row>
    <row r="1670" spans="1:6" s="214" customFormat="1" x14ac:dyDescent="0.35">
      <c r="A1670" s="311" t="s">
        <v>650</v>
      </c>
      <c r="B1670" s="312">
        <v>44777</v>
      </c>
      <c r="C1670" s="214" t="s">
        <v>651</v>
      </c>
      <c r="D1670" s="214" t="s">
        <v>2295</v>
      </c>
      <c r="E1670" s="314">
        <v>132</v>
      </c>
      <c r="F1670" s="214" t="s">
        <v>2299</v>
      </c>
    </row>
    <row r="1671" spans="1:6" s="214" customFormat="1" x14ac:dyDescent="0.35">
      <c r="A1671" s="311" t="s">
        <v>650</v>
      </c>
      <c r="B1671" s="312">
        <v>44788</v>
      </c>
      <c r="C1671" s="214" t="s">
        <v>651</v>
      </c>
      <c r="D1671" s="214" t="s">
        <v>2300</v>
      </c>
      <c r="E1671" s="314">
        <v>650</v>
      </c>
      <c r="F1671" s="214" t="s">
        <v>2301</v>
      </c>
    </row>
    <row r="1672" spans="1:6" s="214" customFormat="1" x14ac:dyDescent="0.35">
      <c r="A1672" s="311" t="s">
        <v>650</v>
      </c>
      <c r="B1672" s="312">
        <v>44791</v>
      </c>
      <c r="C1672" s="214" t="s">
        <v>651</v>
      </c>
      <c r="D1672" s="214" t="s">
        <v>2295</v>
      </c>
      <c r="E1672" s="314">
        <v>165</v>
      </c>
      <c r="F1672" s="214" t="s">
        <v>2302</v>
      </c>
    </row>
    <row r="1673" spans="1:6" s="214" customFormat="1" x14ac:dyDescent="0.35">
      <c r="A1673" s="311" t="s">
        <v>650</v>
      </c>
      <c r="B1673" s="312">
        <v>44796</v>
      </c>
      <c r="C1673" s="214" t="s">
        <v>651</v>
      </c>
      <c r="D1673" s="214" t="s">
        <v>2295</v>
      </c>
      <c r="E1673" s="314">
        <v>132</v>
      </c>
      <c r="F1673" s="214" t="s">
        <v>2303</v>
      </c>
    </row>
    <row r="1674" spans="1:6" s="214" customFormat="1" x14ac:dyDescent="0.35">
      <c r="A1674" s="311" t="s">
        <v>650</v>
      </c>
      <c r="B1674" s="312">
        <v>44802</v>
      </c>
      <c r="C1674" s="214" t="s">
        <v>651</v>
      </c>
      <c r="D1674" s="214" t="s">
        <v>2304</v>
      </c>
      <c r="E1674" s="314">
        <v>1164</v>
      </c>
      <c r="F1674" s="214" t="s">
        <v>2305</v>
      </c>
    </row>
    <row r="1675" spans="1:6" s="214" customFormat="1" x14ac:dyDescent="0.35">
      <c r="A1675" s="311" t="s">
        <v>650</v>
      </c>
      <c r="B1675" s="312">
        <v>44820</v>
      </c>
      <c r="C1675" s="214" t="s">
        <v>651</v>
      </c>
      <c r="D1675" s="214" t="s">
        <v>2295</v>
      </c>
      <c r="E1675" s="314">
        <v>462</v>
      </c>
      <c r="F1675" s="214" t="s">
        <v>2306</v>
      </c>
    </row>
    <row r="1676" spans="1:6" s="214" customFormat="1" x14ac:dyDescent="0.35">
      <c r="A1676" s="311" t="s">
        <v>650</v>
      </c>
      <c r="B1676" s="312">
        <v>44832</v>
      </c>
      <c r="C1676" s="214" t="s">
        <v>651</v>
      </c>
      <c r="D1676" s="214" t="s">
        <v>2307</v>
      </c>
      <c r="E1676" s="314">
        <v>232</v>
      </c>
      <c r="F1676" s="214" t="s">
        <v>2308</v>
      </c>
    </row>
    <row r="1677" spans="1:6" s="214" customFormat="1" x14ac:dyDescent="0.35">
      <c r="A1677" s="311" t="s">
        <v>650</v>
      </c>
      <c r="B1677" s="312">
        <v>44841</v>
      </c>
      <c r="C1677" s="214" t="s">
        <v>651</v>
      </c>
      <c r="D1677" s="214" t="s">
        <v>2295</v>
      </c>
      <c r="E1677" s="314">
        <v>66</v>
      </c>
      <c r="F1677" s="214" t="s">
        <v>2309</v>
      </c>
    </row>
    <row r="1678" spans="1:6" s="214" customFormat="1" x14ac:dyDescent="0.35">
      <c r="A1678" s="311" t="s">
        <v>650</v>
      </c>
      <c r="B1678" s="312">
        <v>44841</v>
      </c>
      <c r="C1678" s="214" t="s">
        <v>651</v>
      </c>
      <c r="D1678" s="214" t="s">
        <v>2295</v>
      </c>
      <c r="E1678" s="314">
        <v>165</v>
      </c>
      <c r="F1678" s="214" t="s">
        <v>2310</v>
      </c>
    </row>
    <row r="1679" spans="1:6" s="214" customFormat="1" x14ac:dyDescent="0.35">
      <c r="A1679" s="311" t="s">
        <v>650</v>
      </c>
      <c r="B1679" s="312">
        <v>44852</v>
      </c>
      <c r="C1679" s="214" t="s">
        <v>651</v>
      </c>
      <c r="D1679" s="214" t="s">
        <v>2295</v>
      </c>
      <c r="E1679" s="314">
        <v>165</v>
      </c>
      <c r="F1679" s="214" t="s">
        <v>2311</v>
      </c>
    </row>
    <row r="1680" spans="1:6" s="214" customFormat="1" x14ac:dyDescent="0.35">
      <c r="A1680" s="311" t="s">
        <v>650</v>
      </c>
      <c r="B1680" s="312">
        <v>44882</v>
      </c>
      <c r="C1680" s="214" t="s">
        <v>651</v>
      </c>
      <c r="D1680" s="214" t="s">
        <v>2295</v>
      </c>
      <c r="E1680" s="314">
        <v>165</v>
      </c>
      <c r="F1680" s="214" t="s">
        <v>2312</v>
      </c>
    </row>
    <row r="1681" spans="1:6" s="214" customFormat="1" x14ac:dyDescent="0.35">
      <c r="A1681" s="311" t="s">
        <v>650</v>
      </c>
      <c r="B1681" s="312">
        <v>44882</v>
      </c>
      <c r="C1681" s="214" t="s">
        <v>651</v>
      </c>
      <c r="D1681" s="214" t="s">
        <v>2295</v>
      </c>
      <c r="E1681" s="314">
        <v>363</v>
      </c>
      <c r="F1681" s="214" t="s">
        <v>2313</v>
      </c>
    </row>
    <row r="1682" spans="1:6" s="214" customFormat="1" x14ac:dyDescent="0.35">
      <c r="A1682" s="311" t="s">
        <v>650</v>
      </c>
      <c r="B1682" s="312">
        <v>44909</v>
      </c>
      <c r="C1682" s="214" t="s">
        <v>651</v>
      </c>
      <c r="D1682" s="214" t="s">
        <v>2295</v>
      </c>
      <c r="E1682" s="314">
        <v>165</v>
      </c>
      <c r="F1682" s="214" t="s">
        <v>2314</v>
      </c>
    </row>
    <row r="1683" spans="1:6" s="214" customFormat="1" x14ac:dyDescent="0.35">
      <c r="A1683" s="311" t="s">
        <v>650</v>
      </c>
      <c r="B1683" s="312">
        <v>44914</v>
      </c>
      <c r="C1683" s="214" t="s">
        <v>651</v>
      </c>
      <c r="D1683" s="214" t="s">
        <v>2295</v>
      </c>
      <c r="E1683" s="314">
        <v>297</v>
      </c>
      <c r="F1683" s="214" t="s">
        <v>2315</v>
      </c>
    </row>
    <row r="1684" spans="1:6" s="214" customFormat="1" x14ac:dyDescent="0.35">
      <c r="A1684" s="311" t="s">
        <v>650</v>
      </c>
      <c r="B1684" s="312">
        <v>44936</v>
      </c>
      <c r="C1684" s="214" t="s">
        <v>651</v>
      </c>
      <c r="D1684" s="214" t="s">
        <v>2295</v>
      </c>
      <c r="E1684" s="310">
        <v>66</v>
      </c>
      <c r="F1684" s="214" t="s">
        <v>2316</v>
      </c>
    </row>
    <row r="1685" spans="1:6" s="214" customFormat="1" x14ac:dyDescent="0.35">
      <c r="A1685" s="311" t="s">
        <v>650</v>
      </c>
      <c r="B1685" s="312">
        <v>44944</v>
      </c>
      <c r="C1685" s="214" t="s">
        <v>651</v>
      </c>
      <c r="D1685" s="214" t="s">
        <v>2295</v>
      </c>
      <c r="E1685" s="310">
        <v>165</v>
      </c>
      <c r="F1685" s="214" t="s">
        <v>2317</v>
      </c>
    </row>
    <row r="1686" spans="1:6" s="214" customFormat="1" x14ac:dyDescent="0.35">
      <c r="A1686" s="311" t="s">
        <v>650</v>
      </c>
      <c r="B1686" s="312">
        <v>44956</v>
      </c>
      <c r="C1686" s="214" t="s">
        <v>651</v>
      </c>
      <c r="D1686" s="214" t="s">
        <v>2295</v>
      </c>
      <c r="E1686" s="310">
        <v>165</v>
      </c>
      <c r="F1686" s="214" t="s">
        <v>2318</v>
      </c>
    </row>
    <row r="1687" spans="1:6" s="214" customFormat="1" x14ac:dyDescent="0.35">
      <c r="A1687" s="311" t="s">
        <v>650</v>
      </c>
      <c r="B1687" s="312">
        <v>44956</v>
      </c>
      <c r="C1687" s="214" t="s">
        <v>651</v>
      </c>
      <c r="D1687" s="214" t="s">
        <v>2295</v>
      </c>
      <c r="E1687" s="310">
        <v>132</v>
      </c>
      <c r="F1687" s="214" t="s">
        <v>2319</v>
      </c>
    </row>
    <row r="1688" spans="1:6" s="214" customFormat="1" x14ac:dyDescent="0.35">
      <c r="A1688" s="311" t="s">
        <v>650</v>
      </c>
      <c r="B1688" s="312">
        <v>44978</v>
      </c>
      <c r="C1688" s="214" t="s">
        <v>651</v>
      </c>
      <c r="D1688" s="214" t="s">
        <v>2295</v>
      </c>
      <c r="E1688" s="310">
        <v>231</v>
      </c>
      <c r="F1688" s="214" t="s">
        <v>2320</v>
      </c>
    </row>
    <row r="1689" spans="1:6" s="214" customFormat="1" x14ac:dyDescent="0.35">
      <c r="A1689" s="311" t="s">
        <v>650</v>
      </c>
      <c r="B1689" s="312">
        <v>44979</v>
      </c>
      <c r="C1689" s="214" t="s">
        <v>651</v>
      </c>
      <c r="D1689" s="214" t="s">
        <v>2295</v>
      </c>
      <c r="E1689" s="310">
        <v>165</v>
      </c>
      <c r="F1689" s="214" t="s">
        <v>2321</v>
      </c>
    </row>
    <row r="1690" spans="1:6" s="214" customFormat="1" x14ac:dyDescent="0.35">
      <c r="A1690" s="311" t="s">
        <v>650</v>
      </c>
      <c r="B1690" s="312">
        <v>44999</v>
      </c>
      <c r="C1690" s="214" t="s">
        <v>651</v>
      </c>
      <c r="D1690" s="214" t="s">
        <v>2322</v>
      </c>
      <c r="E1690" s="310">
        <v>628</v>
      </c>
      <c r="F1690" s="214" t="s">
        <v>2323</v>
      </c>
    </row>
    <row r="1691" spans="1:6" s="214" customFormat="1" x14ac:dyDescent="0.35">
      <c r="A1691" s="311" t="s">
        <v>650</v>
      </c>
      <c r="B1691" s="312">
        <v>45005</v>
      </c>
      <c r="C1691" s="214" t="s">
        <v>651</v>
      </c>
      <c r="D1691" s="214" t="s">
        <v>2295</v>
      </c>
      <c r="E1691" s="310">
        <v>165</v>
      </c>
      <c r="F1691" s="214" t="s">
        <v>2324</v>
      </c>
    </row>
    <row r="1692" spans="1:6" s="214" customFormat="1" x14ac:dyDescent="0.35">
      <c r="A1692" s="311" t="s">
        <v>650</v>
      </c>
      <c r="B1692" s="312">
        <v>45008</v>
      </c>
      <c r="C1692" s="214" t="s">
        <v>651</v>
      </c>
      <c r="D1692" s="214" t="s">
        <v>2295</v>
      </c>
      <c r="E1692" s="310">
        <v>165</v>
      </c>
      <c r="F1692" s="214" t="s">
        <v>2325</v>
      </c>
    </row>
    <row r="1693" spans="1:6" s="214" customFormat="1" x14ac:dyDescent="0.35">
      <c r="A1693" s="311" t="s">
        <v>650</v>
      </c>
      <c r="B1693" s="312">
        <v>45035</v>
      </c>
      <c r="C1693" s="214" t="s">
        <v>651</v>
      </c>
      <c r="D1693" s="214" t="s">
        <v>2295</v>
      </c>
      <c r="E1693" s="310">
        <v>165</v>
      </c>
      <c r="F1693" s="214" t="s">
        <v>2326</v>
      </c>
    </row>
    <row r="1694" spans="1:6" s="214" customFormat="1" x14ac:dyDescent="0.35">
      <c r="A1694" s="311" t="s">
        <v>650</v>
      </c>
      <c r="B1694" s="312">
        <v>45040</v>
      </c>
      <c r="C1694" s="214" t="s">
        <v>651</v>
      </c>
      <c r="D1694" s="214" t="s">
        <v>2295</v>
      </c>
      <c r="E1694" s="310">
        <v>165</v>
      </c>
      <c r="F1694" s="214" t="s">
        <v>2327</v>
      </c>
    </row>
    <row r="1695" spans="1:6" s="214" customFormat="1" x14ac:dyDescent="0.35">
      <c r="A1695" s="311" t="s">
        <v>650</v>
      </c>
      <c r="B1695" s="312">
        <v>45056</v>
      </c>
      <c r="C1695" s="214" t="s">
        <v>651</v>
      </c>
      <c r="D1695" s="214" t="s">
        <v>2295</v>
      </c>
      <c r="E1695" s="310">
        <v>66</v>
      </c>
      <c r="F1695" s="214" t="s">
        <v>2328</v>
      </c>
    </row>
    <row r="1696" spans="1:6" s="214" customFormat="1" x14ac:dyDescent="0.35">
      <c r="A1696" s="311" t="s">
        <v>650</v>
      </c>
      <c r="B1696" s="312">
        <v>45062</v>
      </c>
      <c r="C1696" s="214" t="s">
        <v>651</v>
      </c>
      <c r="D1696" s="214" t="s">
        <v>2295</v>
      </c>
      <c r="E1696" s="310">
        <v>132</v>
      </c>
      <c r="F1696" s="214" t="s">
        <v>2329</v>
      </c>
    </row>
    <row r="1697" spans="1:6" s="214" customFormat="1" x14ac:dyDescent="0.35">
      <c r="A1697" s="311" t="s">
        <v>650</v>
      </c>
      <c r="B1697" s="312">
        <v>45069</v>
      </c>
      <c r="C1697" s="214" t="s">
        <v>651</v>
      </c>
      <c r="D1697" s="214" t="s">
        <v>2295</v>
      </c>
      <c r="E1697" s="310">
        <v>66</v>
      </c>
      <c r="F1697" s="214" t="s">
        <v>2330</v>
      </c>
    </row>
    <row r="1698" spans="1:6" s="214" customFormat="1" x14ac:dyDescent="0.35">
      <c r="A1698" s="311" t="s">
        <v>650</v>
      </c>
      <c r="B1698" s="312">
        <v>45079</v>
      </c>
      <c r="C1698" s="214" t="s">
        <v>651</v>
      </c>
      <c r="D1698" s="214" t="s">
        <v>2295</v>
      </c>
      <c r="E1698" s="310">
        <v>198</v>
      </c>
      <c r="F1698" s="214" t="s">
        <v>2331</v>
      </c>
    </row>
    <row r="1699" spans="1:6" s="214" customFormat="1" x14ac:dyDescent="0.35">
      <c r="A1699" s="311" t="s">
        <v>650</v>
      </c>
      <c r="B1699" s="312">
        <v>45085</v>
      </c>
      <c r="C1699" s="214" t="s">
        <v>651</v>
      </c>
      <c r="D1699" s="214" t="s">
        <v>2295</v>
      </c>
      <c r="E1699" s="310">
        <v>132</v>
      </c>
      <c r="F1699" s="214" t="s">
        <v>2332</v>
      </c>
    </row>
    <row r="1700" spans="1:6" s="214" customFormat="1" x14ac:dyDescent="0.35">
      <c r="A1700" s="311" t="s">
        <v>650</v>
      </c>
      <c r="B1700" s="312">
        <v>45092</v>
      </c>
      <c r="C1700" s="214" t="s">
        <v>651</v>
      </c>
      <c r="D1700" s="214" t="s">
        <v>2295</v>
      </c>
      <c r="E1700" s="310">
        <v>66</v>
      </c>
      <c r="F1700" s="214" t="s">
        <v>2333</v>
      </c>
    </row>
    <row r="1701" spans="1:6" s="214" customFormat="1" x14ac:dyDescent="0.35">
      <c r="A1701" s="311" t="s">
        <v>650</v>
      </c>
      <c r="B1701" s="312">
        <v>45103</v>
      </c>
      <c r="C1701" s="214" t="s">
        <v>651</v>
      </c>
      <c r="D1701" s="214" t="s">
        <v>2295</v>
      </c>
      <c r="E1701" s="310">
        <v>165</v>
      </c>
      <c r="F1701" s="214" t="s">
        <v>2334</v>
      </c>
    </row>
    <row r="1702" spans="1:6" s="214" customFormat="1" x14ac:dyDescent="0.35">
      <c r="A1702" s="311" t="s">
        <v>650</v>
      </c>
      <c r="B1702" s="312">
        <v>45106</v>
      </c>
      <c r="C1702" s="214" t="s">
        <v>651</v>
      </c>
      <c r="D1702" s="214" t="s">
        <v>2295</v>
      </c>
      <c r="E1702" s="310">
        <v>165</v>
      </c>
      <c r="F1702" s="214" t="s">
        <v>2335</v>
      </c>
    </row>
    <row r="1703" spans="1:6" s="214" customFormat="1" x14ac:dyDescent="0.35">
      <c r="A1703" s="311" t="s">
        <v>611</v>
      </c>
      <c r="B1703" s="312">
        <v>45076</v>
      </c>
      <c r="C1703" s="214" t="s">
        <v>612</v>
      </c>
      <c r="D1703" s="214" t="s">
        <v>2336</v>
      </c>
      <c r="E1703" s="310">
        <v>3500</v>
      </c>
      <c r="F1703" s="214" t="s">
        <v>2337</v>
      </c>
    </row>
    <row r="1704" spans="1:6" s="214" customFormat="1" x14ac:dyDescent="0.35">
      <c r="A1704" s="311" t="s">
        <v>621</v>
      </c>
      <c r="B1704" s="312">
        <v>44761</v>
      </c>
      <c r="C1704" s="214" t="s">
        <v>121</v>
      </c>
      <c r="D1704" s="214" t="s">
        <v>2338</v>
      </c>
      <c r="E1704" s="314">
        <v>1250</v>
      </c>
      <c r="F1704" s="214" t="s">
        <v>2339</v>
      </c>
    </row>
    <row r="1705" spans="1:6" s="214" customFormat="1" x14ac:dyDescent="0.35">
      <c r="A1705" s="311" t="s">
        <v>621</v>
      </c>
      <c r="B1705" s="312">
        <v>45097</v>
      </c>
      <c r="C1705" s="214" t="s">
        <v>121</v>
      </c>
      <c r="D1705" s="214" t="s">
        <v>2340</v>
      </c>
      <c r="E1705" s="310">
        <v>1850</v>
      </c>
      <c r="F1705" s="214" t="s">
        <v>2341</v>
      </c>
    </row>
    <row r="1706" spans="1:6" s="214" customFormat="1" x14ac:dyDescent="0.35">
      <c r="A1706" s="311" t="s">
        <v>622</v>
      </c>
      <c r="B1706" s="312">
        <v>44749</v>
      </c>
      <c r="C1706" s="214" t="s">
        <v>122</v>
      </c>
      <c r="D1706" s="214" t="s">
        <v>2342</v>
      </c>
      <c r="E1706" s="314">
        <v>100</v>
      </c>
      <c r="F1706" s="214" t="s">
        <v>2343</v>
      </c>
    </row>
    <row r="1707" spans="1:6" s="214" customFormat="1" x14ac:dyDescent="0.35">
      <c r="A1707" s="311" t="s">
        <v>622</v>
      </c>
      <c r="B1707" s="312">
        <v>44756</v>
      </c>
      <c r="C1707" s="214" t="s">
        <v>122</v>
      </c>
      <c r="D1707" s="214" t="s">
        <v>2344</v>
      </c>
      <c r="E1707" s="314">
        <v>100</v>
      </c>
      <c r="F1707" s="214" t="s">
        <v>2345</v>
      </c>
    </row>
    <row r="1708" spans="1:6" s="214" customFormat="1" x14ac:dyDescent="0.35">
      <c r="A1708" s="311" t="s">
        <v>622</v>
      </c>
      <c r="B1708" s="312">
        <v>44763</v>
      </c>
      <c r="C1708" s="214" t="s">
        <v>122</v>
      </c>
      <c r="D1708" s="214" t="s">
        <v>2346</v>
      </c>
      <c r="E1708" s="314">
        <v>100</v>
      </c>
      <c r="F1708" s="214" t="s">
        <v>2347</v>
      </c>
    </row>
    <row r="1709" spans="1:6" s="214" customFormat="1" x14ac:dyDescent="0.35">
      <c r="A1709" s="311" t="s">
        <v>622</v>
      </c>
      <c r="B1709" s="312">
        <v>44770</v>
      </c>
      <c r="C1709" s="214" t="s">
        <v>122</v>
      </c>
      <c r="D1709" s="214" t="s">
        <v>2348</v>
      </c>
      <c r="E1709" s="314">
        <v>100</v>
      </c>
      <c r="F1709" s="214" t="s">
        <v>2349</v>
      </c>
    </row>
    <row r="1710" spans="1:6" s="214" customFormat="1" x14ac:dyDescent="0.35">
      <c r="A1710" s="311" t="s">
        <v>622</v>
      </c>
      <c r="B1710" s="312">
        <v>44777</v>
      </c>
      <c r="C1710" s="214" t="s">
        <v>122</v>
      </c>
      <c r="D1710" s="214" t="s">
        <v>2350</v>
      </c>
      <c r="E1710" s="314">
        <v>100</v>
      </c>
      <c r="F1710" s="214" t="s">
        <v>2351</v>
      </c>
    </row>
    <row r="1711" spans="1:6" s="214" customFormat="1" x14ac:dyDescent="0.35">
      <c r="A1711" s="311" t="s">
        <v>622</v>
      </c>
      <c r="B1711" s="312">
        <v>44784</v>
      </c>
      <c r="C1711" s="214" t="s">
        <v>122</v>
      </c>
      <c r="D1711" s="214" t="s">
        <v>2352</v>
      </c>
      <c r="E1711" s="314">
        <v>100</v>
      </c>
      <c r="F1711" s="214" t="s">
        <v>2353</v>
      </c>
    </row>
    <row r="1712" spans="1:6" s="214" customFormat="1" x14ac:dyDescent="0.35">
      <c r="A1712" s="311" t="s">
        <v>622</v>
      </c>
      <c r="B1712" s="312">
        <v>44791</v>
      </c>
      <c r="C1712" s="214" t="s">
        <v>122</v>
      </c>
      <c r="D1712" s="214" t="s">
        <v>2354</v>
      </c>
      <c r="E1712" s="314">
        <v>100</v>
      </c>
      <c r="F1712" s="214" t="s">
        <v>2355</v>
      </c>
    </row>
    <row r="1713" spans="1:6" s="214" customFormat="1" x14ac:dyDescent="0.35">
      <c r="A1713" s="311" t="s">
        <v>622</v>
      </c>
      <c r="B1713" s="312">
        <v>44798</v>
      </c>
      <c r="C1713" s="214" t="s">
        <v>122</v>
      </c>
      <c r="D1713" s="214" t="s">
        <v>2356</v>
      </c>
      <c r="E1713" s="314">
        <v>100</v>
      </c>
      <c r="F1713" s="214" t="s">
        <v>2357</v>
      </c>
    </row>
    <row r="1714" spans="1:6" s="214" customFormat="1" x14ac:dyDescent="0.35">
      <c r="A1714" s="311" t="s">
        <v>622</v>
      </c>
      <c r="B1714" s="312">
        <v>44805</v>
      </c>
      <c r="C1714" s="214" t="s">
        <v>122</v>
      </c>
      <c r="D1714" s="214" t="s">
        <v>2358</v>
      </c>
      <c r="E1714" s="314">
        <v>100</v>
      </c>
      <c r="F1714" s="214" t="s">
        <v>2359</v>
      </c>
    </row>
    <row r="1715" spans="1:6" s="214" customFormat="1" x14ac:dyDescent="0.35">
      <c r="A1715" s="311" t="s">
        <v>622</v>
      </c>
      <c r="B1715" s="312">
        <v>44812</v>
      </c>
      <c r="C1715" s="214" t="s">
        <v>122</v>
      </c>
      <c r="D1715" s="214" t="s">
        <v>2360</v>
      </c>
      <c r="E1715" s="314">
        <v>100</v>
      </c>
      <c r="F1715" s="214" t="s">
        <v>2361</v>
      </c>
    </row>
    <row r="1716" spans="1:6" s="214" customFormat="1" x14ac:dyDescent="0.35">
      <c r="A1716" s="311" t="s">
        <v>622</v>
      </c>
      <c r="B1716" s="312">
        <v>44819</v>
      </c>
      <c r="C1716" s="214" t="s">
        <v>122</v>
      </c>
      <c r="D1716" s="214" t="s">
        <v>2362</v>
      </c>
      <c r="E1716" s="314">
        <v>100</v>
      </c>
      <c r="F1716" s="214" t="s">
        <v>2363</v>
      </c>
    </row>
    <row r="1717" spans="1:6" s="214" customFormat="1" x14ac:dyDescent="0.35">
      <c r="A1717" s="311" t="s">
        <v>622</v>
      </c>
      <c r="B1717" s="312">
        <v>44826</v>
      </c>
      <c r="C1717" s="214" t="s">
        <v>122</v>
      </c>
      <c r="D1717" s="214" t="s">
        <v>2364</v>
      </c>
      <c r="E1717" s="314">
        <v>100</v>
      </c>
      <c r="F1717" s="214" t="s">
        <v>2365</v>
      </c>
    </row>
    <row r="1718" spans="1:6" s="214" customFormat="1" x14ac:dyDescent="0.35">
      <c r="A1718" s="311" t="s">
        <v>622</v>
      </c>
      <c r="B1718" s="312">
        <v>44833</v>
      </c>
      <c r="C1718" s="214" t="s">
        <v>122</v>
      </c>
      <c r="D1718" s="214" t="s">
        <v>2366</v>
      </c>
      <c r="E1718" s="314">
        <v>75</v>
      </c>
      <c r="F1718" s="214" t="s">
        <v>2367</v>
      </c>
    </row>
    <row r="1719" spans="1:6" s="214" customFormat="1" x14ac:dyDescent="0.35">
      <c r="A1719" s="311" t="s">
        <v>622</v>
      </c>
      <c r="B1719" s="312">
        <v>44847</v>
      </c>
      <c r="C1719" s="214" t="s">
        <v>122</v>
      </c>
      <c r="D1719" s="214" t="s">
        <v>2368</v>
      </c>
      <c r="E1719" s="314">
        <v>100</v>
      </c>
      <c r="F1719" s="214" t="s">
        <v>2369</v>
      </c>
    </row>
    <row r="1720" spans="1:6" s="214" customFormat="1" x14ac:dyDescent="0.35">
      <c r="A1720" s="311" t="s">
        <v>622</v>
      </c>
      <c r="B1720" s="312">
        <v>44854</v>
      </c>
      <c r="C1720" s="214" t="s">
        <v>122</v>
      </c>
      <c r="D1720" s="214" t="s">
        <v>2370</v>
      </c>
      <c r="E1720" s="314">
        <v>100</v>
      </c>
      <c r="F1720" s="214" t="s">
        <v>2371</v>
      </c>
    </row>
    <row r="1721" spans="1:6" s="214" customFormat="1" x14ac:dyDescent="0.35">
      <c r="A1721" s="311" t="s">
        <v>622</v>
      </c>
      <c r="B1721" s="312">
        <v>44861</v>
      </c>
      <c r="C1721" s="214" t="s">
        <v>122</v>
      </c>
      <c r="D1721" s="214" t="s">
        <v>2372</v>
      </c>
      <c r="E1721" s="314">
        <v>100</v>
      </c>
      <c r="F1721" s="214" t="s">
        <v>2373</v>
      </c>
    </row>
    <row r="1722" spans="1:6" s="214" customFormat="1" x14ac:dyDescent="0.35">
      <c r="A1722" s="311" t="s">
        <v>622</v>
      </c>
      <c r="B1722" s="312">
        <v>44868</v>
      </c>
      <c r="C1722" s="214" t="s">
        <v>122</v>
      </c>
      <c r="D1722" s="214" t="s">
        <v>2374</v>
      </c>
      <c r="E1722" s="314">
        <v>100</v>
      </c>
      <c r="F1722" s="214" t="s">
        <v>2375</v>
      </c>
    </row>
    <row r="1723" spans="1:6" s="214" customFormat="1" x14ac:dyDescent="0.35">
      <c r="A1723" s="311" t="s">
        <v>622</v>
      </c>
      <c r="B1723" s="312">
        <v>44875</v>
      </c>
      <c r="C1723" s="214" t="s">
        <v>122</v>
      </c>
      <c r="D1723" s="214" t="s">
        <v>2374</v>
      </c>
      <c r="E1723" s="314">
        <v>100</v>
      </c>
      <c r="F1723" s="214" t="s">
        <v>2376</v>
      </c>
    </row>
    <row r="1724" spans="1:6" s="214" customFormat="1" x14ac:dyDescent="0.35">
      <c r="A1724" s="311" t="s">
        <v>622</v>
      </c>
      <c r="B1724" s="312">
        <v>44882</v>
      </c>
      <c r="C1724" s="214" t="s">
        <v>122</v>
      </c>
      <c r="D1724" s="214" t="s">
        <v>2377</v>
      </c>
      <c r="E1724" s="314">
        <v>100</v>
      </c>
      <c r="F1724" s="214" t="s">
        <v>2378</v>
      </c>
    </row>
    <row r="1725" spans="1:6" s="214" customFormat="1" x14ac:dyDescent="0.35">
      <c r="A1725" s="311" t="s">
        <v>622</v>
      </c>
      <c r="B1725" s="312">
        <v>44896</v>
      </c>
      <c r="C1725" s="214" t="s">
        <v>122</v>
      </c>
      <c r="D1725" s="214" t="s">
        <v>2379</v>
      </c>
      <c r="E1725" s="314">
        <v>100</v>
      </c>
      <c r="F1725" s="214" t="s">
        <v>2380</v>
      </c>
    </row>
    <row r="1726" spans="1:6" s="214" customFormat="1" x14ac:dyDescent="0.35">
      <c r="A1726" s="311" t="s">
        <v>622</v>
      </c>
      <c r="B1726" s="312">
        <v>44903</v>
      </c>
      <c r="C1726" s="214" t="s">
        <v>122</v>
      </c>
      <c r="D1726" s="214" t="s">
        <v>2381</v>
      </c>
      <c r="E1726" s="314">
        <v>100</v>
      </c>
      <c r="F1726" s="214" t="s">
        <v>2382</v>
      </c>
    </row>
    <row r="1727" spans="1:6" s="214" customFormat="1" x14ac:dyDescent="0.35">
      <c r="A1727" s="311" t="s">
        <v>622</v>
      </c>
      <c r="B1727" s="312">
        <v>44910</v>
      </c>
      <c r="C1727" s="214" t="s">
        <v>122</v>
      </c>
      <c r="D1727" s="214" t="s">
        <v>2383</v>
      </c>
      <c r="E1727" s="314">
        <v>100</v>
      </c>
      <c r="F1727" s="214" t="s">
        <v>2384</v>
      </c>
    </row>
    <row r="1728" spans="1:6" s="214" customFormat="1" x14ac:dyDescent="0.35">
      <c r="A1728" s="311" t="s">
        <v>622</v>
      </c>
      <c r="B1728" s="312">
        <v>44917</v>
      </c>
      <c r="C1728" s="214" t="s">
        <v>122</v>
      </c>
      <c r="D1728" s="214" t="s">
        <v>2385</v>
      </c>
      <c r="E1728" s="314">
        <v>100</v>
      </c>
      <c r="F1728" s="214" t="s">
        <v>2386</v>
      </c>
    </row>
    <row r="1729" spans="1:6" s="214" customFormat="1" x14ac:dyDescent="0.35">
      <c r="A1729" s="311" t="s">
        <v>622</v>
      </c>
      <c r="B1729" s="312">
        <v>44924</v>
      </c>
      <c r="C1729" s="214" t="s">
        <v>122</v>
      </c>
      <c r="D1729" s="214" t="s">
        <v>2387</v>
      </c>
      <c r="E1729" s="314">
        <v>100</v>
      </c>
      <c r="F1729" s="214" t="s">
        <v>2388</v>
      </c>
    </row>
    <row r="1730" spans="1:6" s="214" customFormat="1" x14ac:dyDescent="0.35">
      <c r="A1730" s="311" t="s">
        <v>622</v>
      </c>
      <c r="B1730" s="312">
        <v>44931</v>
      </c>
      <c r="C1730" s="214" t="s">
        <v>122</v>
      </c>
      <c r="D1730" s="214" t="s">
        <v>2389</v>
      </c>
      <c r="E1730" s="310">
        <v>100</v>
      </c>
      <c r="F1730" s="214" t="s">
        <v>2390</v>
      </c>
    </row>
    <row r="1731" spans="1:6" s="214" customFormat="1" x14ac:dyDescent="0.35">
      <c r="A1731" s="311" t="s">
        <v>622</v>
      </c>
      <c r="B1731" s="312">
        <v>44938</v>
      </c>
      <c r="C1731" s="214" t="s">
        <v>122</v>
      </c>
      <c r="D1731" s="214" t="s">
        <v>2391</v>
      </c>
      <c r="E1731" s="310">
        <v>100</v>
      </c>
      <c r="F1731" s="214" t="s">
        <v>2392</v>
      </c>
    </row>
    <row r="1732" spans="1:6" s="214" customFormat="1" x14ac:dyDescent="0.35">
      <c r="A1732" s="311" t="s">
        <v>622</v>
      </c>
      <c r="B1732" s="312">
        <v>44945</v>
      </c>
      <c r="C1732" s="214" t="s">
        <v>122</v>
      </c>
      <c r="D1732" s="214" t="s">
        <v>2393</v>
      </c>
      <c r="E1732" s="310">
        <v>100</v>
      </c>
      <c r="F1732" s="214" t="s">
        <v>2394</v>
      </c>
    </row>
    <row r="1733" spans="1:6" s="214" customFormat="1" x14ac:dyDescent="0.35">
      <c r="A1733" s="311" t="s">
        <v>622</v>
      </c>
      <c r="B1733" s="312">
        <v>44952</v>
      </c>
      <c r="C1733" s="214" t="s">
        <v>122</v>
      </c>
      <c r="D1733" s="214" t="s">
        <v>2395</v>
      </c>
      <c r="E1733" s="310">
        <v>100</v>
      </c>
      <c r="F1733" s="214" t="s">
        <v>2396</v>
      </c>
    </row>
    <row r="1734" spans="1:6" s="214" customFormat="1" x14ac:dyDescent="0.35">
      <c r="A1734" s="311" t="s">
        <v>622</v>
      </c>
      <c r="B1734" s="312">
        <v>44959</v>
      </c>
      <c r="C1734" s="214" t="s">
        <v>122</v>
      </c>
      <c r="D1734" s="214" t="s">
        <v>2397</v>
      </c>
      <c r="E1734" s="310">
        <v>100</v>
      </c>
      <c r="F1734" s="214" t="s">
        <v>2398</v>
      </c>
    </row>
    <row r="1735" spans="1:6" s="214" customFormat="1" x14ac:dyDescent="0.35">
      <c r="A1735" s="311" t="s">
        <v>622</v>
      </c>
      <c r="B1735" s="312">
        <v>44966</v>
      </c>
      <c r="C1735" s="214" t="s">
        <v>122</v>
      </c>
      <c r="D1735" s="214" t="s">
        <v>2399</v>
      </c>
      <c r="E1735" s="310">
        <v>100</v>
      </c>
      <c r="F1735" s="214" t="s">
        <v>2400</v>
      </c>
    </row>
    <row r="1736" spans="1:6" s="214" customFormat="1" x14ac:dyDescent="0.35">
      <c r="A1736" s="311" t="s">
        <v>622</v>
      </c>
      <c r="B1736" s="312">
        <v>44973</v>
      </c>
      <c r="C1736" s="214" t="s">
        <v>122</v>
      </c>
      <c r="D1736" s="214" t="s">
        <v>2401</v>
      </c>
      <c r="E1736" s="310">
        <v>100</v>
      </c>
      <c r="F1736" s="214" t="s">
        <v>2402</v>
      </c>
    </row>
    <row r="1737" spans="1:6" s="214" customFormat="1" x14ac:dyDescent="0.35">
      <c r="A1737" s="311" t="s">
        <v>622</v>
      </c>
      <c r="B1737" s="312">
        <v>44980</v>
      </c>
      <c r="C1737" s="214" t="s">
        <v>122</v>
      </c>
      <c r="D1737" s="214" t="s">
        <v>2403</v>
      </c>
      <c r="E1737" s="310">
        <v>100</v>
      </c>
      <c r="F1737" s="214" t="s">
        <v>2404</v>
      </c>
    </row>
    <row r="1738" spans="1:6" s="214" customFormat="1" x14ac:dyDescent="0.35">
      <c r="A1738" s="311" t="s">
        <v>622</v>
      </c>
      <c r="B1738" s="312">
        <v>44987</v>
      </c>
      <c r="C1738" s="214" t="s">
        <v>122</v>
      </c>
      <c r="D1738" s="214" t="s">
        <v>2405</v>
      </c>
      <c r="E1738" s="310">
        <v>100</v>
      </c>
      <c r="F1738" s="214" t="s">
        <v>2406</v>
      </c>
    </row>
    <row r="1739" spans="1:6" s="214" customFormat="1" x14ac:dyDescent="0.35">
      <c r="A1739" s="311" t="s">
        <v>622</v>
      </c>
      <c r="B1739" s="312">
        <v>44994</v>
      </c>
      <c r="C1739" s="214" t="s">
        <v>122</v>
      </c>
      <c r="D1739" s="214" t="s">
        <v>2407</v>
      </c>
      <c r="E1739" s="310">
        <v>100</v>
      </c>
      <c r="F1739" s="214" t="s">
        <v>2408</v>
      </c>
    </row>
    <row r="1740" spans="1:6" s="214" customFormat="1" x14ac:dyDescent="0.35">
      <c r="A1740" s="311" t="s">
        <v>622</v>
      </c>
      <c r="B1740" s="312">
        <v>44999</v>
      </c>
      <c r="C1740" s="214" t="s">
        <v>122</v>
      </c>
      <c r="D1740" s="214" t="s">
        <v>2409</v>
      </c>
      <c r="E1740" s="310">
        <v>100</v>
      </c>
      <c r="F1740" s="214" t="s">
        <v>2410</v>
      </c>
    </row>
    <row r="1741" spans="1:6" s="214" customFormat="1" x14ac:dyDescent="0.35">
      <c r="A1741" s="311" t="s">
        <v>622</v>
      </c>
      <c r="B1741" s="312">
        <v>45008</v>
      </c>
      <c r="C1741" s="214" t="s">
        <v>122</v>
      </c>
      <c r="D1741" s="214" t="s">
        <v>2411</v>
      </c>
      <c r="E1741" s="310">
        <v>100</v>
      </c>
      <c r="F1741" s="214" t="s">
        <v>2412</v>
      </c>
    </row>
    <row r="1742" spans="1:6" s="214" customFormat="1" x14ac:dyDescent="0.35">
      <c r="A1742" s="311" t="s">
        <v>622</v>
      </c>
      <c r="B1742" s="312">
        <v>45015</v>
      </c>
      <c r="C1742" s="214" t="s">
        <v>122</v>
      </c>
      <c r="D1742" s="214" t="s">
        <v>2413</v>
      </c>
      <c r="E1742" s="310">
        <v>100</v>
      </c>
      <c r="F1742" s="214" t="s">
        <v>2414</v>
      </c>
    </row>
    <row r="1743" spans="1:6" s="214" customFormat="1" x14ac:dyDescent="0.35">
      <c r="A1743" s="311" t="s">
        <v>622</v>
      </c>
      <c r="B1743" s="312">
        <v>45022</v>
      </c>
      <c r="C1743" s="214" t="s">
        <v>122</v>
      </c>
      <c r="D1743" s="214" t="s">
        <v>2415</v>
      </c>
      <c r="E1743" s="310">
        <v>100</v>
      </c>
      <c r="F1743" s="214" t="s">
        <v>2416</v>
      </c>
    </row>
    <row r="1744" spans="1:6" s="214" customFormat="1" x14ac:dyDescent="0.35">
      <c r="A1744" s="311" t="s">
        <v>622</v>
      </c>
      <c r="B1744" s="312">
        <v>45029</v>
      </c>
      <c r="C1744" s="214" t="s">
        <v>122</v>
      </c>
      <c r="D1744" s="214" t="s">
        <v>2417</v>
      </c>
      <c r="E1744" s="310">
        <v>100</v>
      </c>
      <c r="F1744" s="214" t="s">
        <v>2418</v>
      </c>
    </row>
    <row r="1745" spans="1:6" s="214" customFormat="1" x14ac:dyDescent="0.35">
      <c r="A1745" s="311" t="s">
        <v>622</v>
      </c>
      <c r="B1745" s="312">
        <v>45036</v>
      </c>
      <c r="C1745" s="214" t="s">
        <v>122</v>
      </c>
      <c r="D1745" s="214" t="s">
        <v>2419</v>
      </c>
      <c r="E1745" s="310">
        <v>100</v>
      </c>
      <c r="F1745" s="214" t="s">
        <v>2420</v>
      </c>
    </row>
    <row r="1746" spans="1:6" s="214" customFormat="1" x14ac:dyDescent="0.35">
      <c r="A1746" s="311" t="s">
        <v>622</v>
      </c>
      <c r="B1746" s="312">
        <v>45043</v>
      </c>
      <c r="C1746" s="214" t="s">
        <v>122</v>
      </c>
      <c r="D1746" s="214" t="s">
        <v>2421</v>
      </c>
      <c r="E1746" s="310">
        <v>100</v>
      </c>
      <c r="F1746" s="214" t="s">
        <v>2422</v>
      </c>
    </row>
    <row r="1747" spans="1:6" s="214" customFormat="1" x14ac:dyDescent="0.35">
      <c r="A1747" s="311" t="s">
        <v>622</v>
      </c>
      <c r="B1747" s="312">
        <v>45050</v>
      </c>
      <c r="C1747" s="214" t="s">
        <v>122</v>
      </c>
      <c r="D1747" s="214" t="s">
        <v>2423</v>
      </c>
      <c r="E1747" s="310">
        <v>100</v>
      </c>
      <c r="F1747" s="214" t="s">
        <v>2424</v>
      </c>
    </row>
    <row r="1748" spans="1:6" s="214" customFormat="1" x14ac:dyDescent="0.35">
      <c r="A1748" s="311" t="s">
        <v>622</v>
      </c>
      <c r="B1748" s="312">
        <v>45057</v>
      </c>
      <c r="C1748" s="214" t="s">
        <v>122</v>
      </c>
      <c r="D1748" s="214" t="s">
        <v>2425</v>
      </c>
      <c r="E1748" s="310">
        <v>100</v>
      </c>
      <c r="F1748" s="214" t="s">
        <v>2426</v>
      </c>
    </row>
    <row r="1749" spans="1:6" s="214" customFormat="1" x14ac:dyDescent="0.35">
      <c r="A1749" s="311" t="s">
        <v>622</v>
      </c>
      <c r="B1749" s="312">
        <v>45064</v>
      </c>
      <c r="C1749" s="214" t="s">
        <v>122</v>
      </c>
      <c r="D1749" s="214" t="s">
        <v>2427</v>
      </c>
      <c r="E1749" s="310">
        <v>100</v>
      </c>
      <c r="F1749" s="214" t="s">
        <v>2428</v>
      </c>
    </row>
    <row r="1750" spans="1:6" s="214" customFormat="1" x14ac:dyDescent="0.35">
      <c r="A1750" s="311" t="s">
        <v>622</v>
      </c>
      <c r="B1750" s="312">
        <v>45071</v>
      </c>
      <c r="C1750" s="214" t="s">
        <v>122</v>
      </c>
      <c r="D1750" s="214" t="s">
        <v>2429</v>
      </c>
      <c r="E1750" s="310">
        <v>100</v>
      </c>
      <c r="F1750" s="214" t="s">
        <v>2430</v>
      </c>
    </row>
    <row r="1751" spans="1:6" s="214" customFormat="1" x14ac:dyDescent="0.35">
      <c r="A1751" s="311" t="s">
        <v>622</v>
      </c>
      <c r="B1751" s="312">
        <v>45078</v>
      </c>
      <c r="C1751" s="214" t="s">
        <v>122</v>
      </c>
      <c r="D1751" s="214" t="s">
        <v>2431</v>
      </c>
      <c r="E1751" s="310">
        <v>100</v>
      </c>
      <c r="F1751" s="214" t="s">
        <v>2432</v>
      </c>
    </row>
    <row r="1752" spans="1:6" s="214" customFormat="1" x14ac:dyDescent="0.35">
      <c r="A1752" s="311" t="s">
        <v>622</v>
      </c>
      <c r="B1752" s="312">
        <v>45085</v>
      </c>
      <c r="C1752" s="214" t="s">
        <v>122</v>
      </c>
      <c r="D1752" s="214" t="s">
        <v>2433</v>
      </c>
      <c r="E1752" s="310">
        <v>100</v>
      </c>
      <c r="F1752" s="214" t="s">
        <v>2434</v>
      </c>
    </row>
    <row r="1753" spans="1:6" s="214" customFormat="1" x14ac:dyDescent="0.35">
      <c r="A1753" s="311" t="s">
        <v>622</v>
      </c>
      <c r="B1753" s="312">
        <v>45092</v>
      </c>
      <c r="C1753" s="214" t="s">
        <v>122</v>
      </c>
      <c r="D1753" s="214" t="s">
        <v>2435</v>
      </c>
      <c r="E1753" s="310">
        <v>100</v>
      </c>
      <c r="F1753" s="214" t="s">
        <v>2436</v>
      </c>
    </row>
    <row r="1754" spans="1:6" s="214" customFormat="1" x14ac:dyDescent="0.35">
      <c r="A1754" s="311" t="s">
        <v>622</v>
      </c>
      <c r="B1754" s="312">
        <v>45099</v>
      </c>
      <c r="C1754" s="214" t="s">
        <v>122</v>
      </c>
      <c r="D1754" s="214" t="s">
        <v>2437</v>
      </c>
      <c r="E1754" s="310">
        <v>100</v>
      </c>
      <c r="F1754" s="214" t="s">
        <v>2438</v>
      </c>
    </row>
    <row r="1755" spans="1:6" s="214" customFormat="1" x14ac:dyDescent="0.35">
      <c r="A1755" s="311" t="s">
        <v>622</v>
      </c>
      <c r="B1755" s="312">
        <v>45106</v>
      </c>
      <c r="C1755" s="214" t="s">
        <v>122</v>
      </c>
      <c r="D1755" s="214" t="s">
        <v>2439</v>
      </c>
      <c r="E1755" s="310">
        <v>100</v>
      </c>
      <c r="F1755" s="214" t="s">
        <v>2440</v>
      </c>
    </row>
    <row r="1756" spans="1:6" s="214" customFormat="1" x14ac:dyDescent="0.35">
      <c r="A1756" s="311" t="s">
        <v>614</v>
      </c>
      <c r="B1756" s="312">
        <v>44834</v>
      </c>
      <c r="C1756" s="214" t="s">
        <v>615</v>
      </c>
      <c r="D1756" s="214" t="s">
        <v>2441</v>
      </c>
      <c r="E1756" s="314">
        <v>6295</v>
      </c>
      <c r="F1756" s="214" t="s">
        <v>2442</v>
      </c>
    </row>
    <row r="1757" spans="1:6" s="214" customFormat="1" x14ac:dyDescent="0.35">
      <c r="A1757" s="311" t="s">
        <v>614</v>
      </c>
      <c r="B1757" s="312">
        <v>44864</v>
      </c>
      <c r="C1757" s="214" t="s">
        <v>615</v>
      </c>
      <c r="D1757" s="214" t="s">
        <v>2443</v>
      </c>
      <c r="E1757" s="314">
        <v>6000</v>
      </c>
      <c r="F1757" s="214" t="s">
        <v>2444</v>
      </c>
    </row>
    <row r="1758" spans="1:6" s="214" customFormat="1" x14ac:dyDescent="0.35">
      <c r="A1758" s="311" t="s">
        <v>614</v>
      </c>
      <c r="B1758" s="312">
        <v>44864</v>
      </c>
      <c r="C1758" s="214" t="s">
        <v>615</v>
      </c>
      <c r="D1758" s="214" t="s">
        <v>2445</v>
      </c>
      <c r="E1758" s="314">
        <v>6410</v>
      </c>
      <c r="F1758" s="214" t="s">
        <v>2446</v>
      </c>
    </row>
    <row r="1759" spans="1:6" s="214" customFormat="1" x14ac:dyDescent="0.35">
      <c r="A1759" s="311" t="s">
        <v>614</v>
      </c>
      <c r="B1759" s="312">
        <v>44882</v>
      </c>
      <c r="C1759" s="214" t="s">
        <v>615</v>
      </c>
      <c r="D1759" s="214" t="s">
        <v>2447</v>
      </c>
      <c r="E1759" s="314">
        <v>2000</v>
      </c>
      <c r="F1759" s="214" t="s">
        <v>2448</v>
      </c>
    </row>
    <row r="1760" spans="1:6" s="214" customFormat="1" x14ac:dyDescent="0.35">
      <c r="A1760" s="311" t="s">
        <v>616</v>
      </c>
      <c r="B1760" s="312">
        <v>44773</v>
      </c>
      <c r="C1760" s="214" t="s">
        <v>617</v>
      </c>
      <c r="D1760" s="214" t="s">
        <v>2449</v>
      </c>
      <c r="E1760" s="314">
        <v>133</v>
      </c>
      <c r="F1760" s="214" t="s">
        <v>2450</v>
      </c>
    </row>
    <row r="1761" spans="1:6" s="214" customFormat="1" x14ac:dyDescent="0.35">
      <c r="A1761" s="311" t="s">
        <v>616</v>
      </c>
      <c r="B1761" s="312">
        <v>44804</v>
      </c>
      <c r="C1761" s="214" t="s">
        <v>617</v>
      </c>
      <c r="D1761" s="214" t="s">
        <v>2451</v>
      </c>
      <c r="E1761" s="314">
        <v>2529.25</v>
      </c>
      <c r="F1761" s="214" t="s">
        <v>2452</v>
      </c>
    </row>
    <row r="1762" spans="1:6" s="214" customFormat="1" x14ac:dyDescent="0.35">
      <c r="A1762" s="311" t="s">
        <v>616</v>
      </c>
      <c r="B1762" s="312">
        <v>44834</v>
      </c>
      <c r="C1762" s="214" t="s">
        <v>617</v>
      </c>
      <c r="D1762" s="214" t="s">
        <v>2453</v>
      </c>
      <c r="E1762" s="314">
        <v>357</v>
      </c>
      <c r="F1762" s="214" t="s">
        <v>2454</v>
      </c>
    </row>
    <row r="1763" spans="1:6" s="214" customFormat="1" x14ac:dyDescent="0.35">
      <c r="A1763" s="311" t="s">
        <v>616</v>
      </c>
      <c r="B1763" s="312">
        <v>44834</v>
      </c>
      <c r="C1763" s="214" t="s">
        <v>617</v>
      </c>
      <c r="D1763" s="214" t="s">
        <v>2453</v>
      </c>
      <c r="E1763" s="314">
        <v>2439.5</v>
      </c>
      <c r="F1763" s="214" t="s">
        <v>2455</v>
      </c>
    </row>
    <row r="1764" spans="1:6" s="214" customFormat="1" x14ac:dyDescent="0.35">
      <c r="A1764" s="311" t="s">
        <v>616</v>
      </c>
      <c r="B1764" s="312">
        <v>44865</v>
      </c>
      <c r="C1764" s="214" t="s">
        <v>617</v>
      </c>
      <c r="D1764" s="214" t="s">
        <v>2456</v>
      </c>
      <c r="E1764" s="314">
        <v>476</v>
      </c>
      <c r="F1764" s="214" t="s">
        <v>2457</v>
      </c>
    </row>
    <row r="1765" spans="1:6" s="214" customFormat="1" x14ac:dyDescent="0.35">
      <c r="A1765" s="311" t="s">
        <v>616</v>
      </c>
      <c r="B1765" s="312">
        <v>44865</v>
      </c>
      <c r="C1765" s="214" t="s">
        <v>617</v>
      </c>
      <c r="D1765" s="214" t="s">
        <v>2456</v>
      </c>
      <c r="E1765" s="314">
        <v>833</v>
      </c>
      <c r="F1765" s="214" t="s">
        <v>2458</v>
      </c>
    </row>
    <row r="1766" spans="1:6" s="214" customFormat="1" x14ac:dyDescent="0.35">
      <c r="A1766" s="311" t="s">
        <v>616</v>
      </c>
      <c r="B1766" s="312">
        <v>44895</v>
      </c>
      <c r="C1766" s="214" t="s">
        <v>617</v>
      </c>
      <c r="D1766" s="214" t="s">
        <v>2459</v>
      </c>
      <c r="E1766" s="314">
        <v>654.5</v>
      </c>
      <c r="F1766" s="214" t="s">
        <v>2460</v>
      </c>
    </row>
    <row r="1767" spans="1:6" s="214" customFormat="1" x14ac:dyDescent="0.35">
      <c r="A1767" s="311" t="s">
        <v>616</v>
      </c>
      <c r="B1767" s="312">
        <v>44926</v>
      </c>
      <c r="C1767" s="214" t="s">
        <v>617</v>
      </c>
      <c r="D1767" s="214" t="s">
        <v>2461</v>
      </c>
      <c r="E1767" s="314">
        <v>3883.5</v>
      </c>
      <c r="F1767" s="214" t="s">
        <v>2462</v>
      </c>
    </row>
    <row r="1768" spans="1:6" s="214" customFormat="1" x14ac:dyDescent="0.35">
      <c r="A1768" s="311" t="s">
        <v>616</v>
      </c>
      <c r="B1768" s="312">
        <v>44927</v>
      </c>
      <c r="C1768" s="214" t="s">
        <v>617</v>
      </c>
      <c r="D1768" s="214" t="s">
        <v>2463</v>
      </c>
      <c r="E1768" s="310">
        <v>1177</v>
      </c>
      <c r="F1768" s="214" t="s">
        <v>2464</v>
      </c>
    </row>
    <row r="1769" spans="1:6" s="214" customFormat="1" x14ac:dyDescent="0.35">
      <c r="A1769" s="311" t="s">
        <v>616</v>
      </c>
      <c r="B1769" s="312">
        <v>44957</v>
      </c>
      <c r="C1769" s="214" t="s">
        <v>617</v>
      </c>
      <c r="D1769" s="214" t="s">
        <v>2465</v>
      </c>
      <c r="E1769" s="310">
        <v>2799</v>
      </c>
      <c r="F1769" s="214" t="s">
        <v>2466</v>
      </c>
    </row>
    <row r="1770" spans="1:6" s="214" customFormat="1" x14ac:dyDescent="0.35">
      <c r="A1770" s="311" t="s">
        <v>616</v>
      </c>
      <c r="B1770" s="312">
        <v>44985</v>
      </c>
      <c r="C1770" s="214" t="s">
        <v>617</v>
      </c>
      <c r="D1770" s="214" t="s">
        <v>2467</v>
      </c>
      <c r="E1770" s="310">
        <v>527</v>
      </c>
      <c r="F1770" s="214" t="s">
        <v>2468</v>
      </c>
    </row>
    <row r="1771" spans="1:6" s="214" customFormat="1" x14ac:dyDescent="0.35">
      <c r="A1771" s="311" t="s">
        <v>616</v>
      </c>
      <c r="B1771" s="312">
        <v>45016</v>
      </c>
      <c r="C1771" s="214" t="s">
        <v>617</v>
      </c>
      <c r="D1771" s="214" t="s">
        <v>2463</v>
      </c>
      <c r="E1771" s="310">
        <v>1177</v>
      </c>
      <c r="F1771" s="214" t="s">
        <v>2469</v>
      </c>
    </row>
    <row r="1772" spans="1:6" s="214" customFormat="1" x14ac:dyDescent="0.35">
      <c r="A1772" s="311" t="s">
        <v>616</v>
      </c>
      <c r="B1772" s="312">
        <v>45016</v>
      </c>
      <c r="C1772" s="214" t="s">
        <v>617</v>
      </c>
      <c r="D1772" s="214" t="s">
        <v>2463</v>
      </c>
      <c r="E1772" s="310">
        <v>9083.2000000000007</v>
      </c>
      <c r="F1772" s="214" t="s">
        <v>2470</v>
      </c>
    </row>
    <row r="1773" spans="1:6" s="214" customFormat="1" x14ac:dyDescent="0.35">
      <c r="A1773" s="311" t="s">
        <v>616</v>
      </c>
      <c r="B1773" s="312">
        <v>45046</v>
      </c>
      <c r="C1773" s="214" t="s">
        <v>617</v>
      </c>
      <c r="D1773" s="214" t="s">
        <v>2471</v>
      </c>
      <c r="E1773" s="310">
        <v>5334</v>
      </c>
      <c r="F1773" s="214" t="s">
        <v>2472</v>
      </c>
    </row>
    <row r="1774" spans="1:6" s="214" customFormat="1" x14ac:dyDescent="0.35">
      <c r="A1774" s="311" t="s">
        <v>616</v>
      </c>
      <c r="B1774" s="312">
        <v>45077</v>
      </c>
      <c r="C1774" s="214" t="s">
        <v>617</v>
      </c>
      <c r="D1774" s="214" t="s">
        <v>2473</v>
      </c>
      <c r="E1774" s="310">
        <v>1841.5</v>
      </c>
      <c r="F1774" s="214" t="s">
        <v>2474</v>
      </c>
    </row>
    <row r="1775" spans="1:6" s="214" customFormat="1" x14ac:dyDescent="0.35">
      <c r="A1775" s="311" t="s">
        <v>616</v>
      </c>
      <c r="B1775" s="312">
        <v>45077</v>
      </c>
      <c r="C1775" s="214" t="s">
        <v>617</v>
      </c>
      <c r="D1775" s="214" t="s">
        <v>2475</v>
      </c>
      <c r="E1775" s="310">
        <v>7352</v>
      </c>
      <c r="F1775" s="214" t="s">
        <v>2476</v>
      </c>
    </row>
    <row r="1776" spans="1:6" s="214" customFormat="1" x14ac:dyDescent="0.35">
      <c r="A1776" s="311" t="s">
        <v>616</v>
      </c>
      <c r="B1776" s="312">
        <v>45107</v>
      </c>
      <c r="C1776" s="214" t="s">
        <v>617</v>
      </c>
      <c r="D1776" s="214" t="s">
        <v>2477</v>
      </c>
      <c r="E1776" s="310">
        <v>5207</v>
      </c>
      <c r="F1776" s="214" t="s">
        <v>2478</v>
      </c>
    </row>
    <row r="1777" spans="1:6" s="214" customFormat="1" x14ac:dyDescent="0.35">
      <c r="A1777" s="311" t="s">
        <v>616</v>
      </c>
      <c r="B1777" s="312">
        <v>45107</v>
      </c>
      <c r="C1777" s="214" t="s">
        <v>617</v>
      </c>
      <c r="D1777" s="214" t="s">
        <v>2479</v>
      </c>
      <c r="E1777" s="310">
        <v>1664.5</v>
      </c>
      <c r="F1777" s="214" t="s">
        <v>2480</v>
      </c>
    </row>
    <row r="1778" spans="1:6" s="214" customFormat="1" x14ac:dyDescent="0.35">
      <c r="A1778" s="311" t="s">
        <v>618</v>
      </c>
      <c r="B1778" s="312">
        <v>45006</v>
      </c>
      <c r="C1778" s="214" t="s">
        <v>619</v>
      </c>
      <c r="D1778" s="214" t="s">
        <v>2481</v>
      </c>
      <c r="E1778" s="310">
        <v>10500</v>
      </c>
      <c r="F1778" s="214" t="s">
        <v>2482</v>
      </c>
    </row>
    <row r="1779" spans="1:6" s="214" customFormat="1" x14ac:dyDescent="0.35">
      <c r="A1779" s="311" t="s">
        <v>623</v>
      </c>
      <c r="B1779" s="312">
        <v>44749</v>
      </c>
      <c r="C1779" s="214" t="s">
        <v>123</v>
      </c>
      <c r="D1779" s="214" t="s">
        <v>2483</v>
      </c>
      <c r="E1779" s="314">
        <v>1232.5</v>
      </c>
      <c r="F1779" s="214" t="s">
        <v>2484</v>
      </c>
    </row>
    <row r="1780" spans="1:6" s="214" customFormat="1" x14ac:dyDescent="0.35">
      <c r="A1780" s="311" t="s">
        <v>623</v>
      </c>
      <c r="B1780" s="312">
        <v>44750</v>
      </c>
      <c r="C1780" s="214" t="s">
        <v>123</v>
      </c>
      <c r="D1780" s="214" t="s">
        <v>2485</v>
      </c>
      <c r="E1780" s="314">
        <v>1290</v>
      </c>
      <c r="F1780" s="214" t="s">
        <v>2486</v>
      </c>
    </row>
    <row r="1781" spans="1:6" s="214" customFormat="1" x14ac:dyDescent="0.35">
      <c r="A1781" s="311" t="s">
        <v>623</v>
      </c>
      <c r="B1781" s="312">
        <v>44783</v>
      </c>
      <c r="C1781" s="214" t="s">
        <v>123</v>
      </c>
      <c r="D1781" s="214" t="s">
        <v>2485</v>
      </c>
      <c r="E1781" s="314">
        <v>1567.5</v>
      </c>
      <c r="F1781" s="214" t="s">
        <v>2487</v>
      </c>
    </row>
    <row r="1782" spans="1:6" s="214" customFormat="1" x14ac:dyDescent="0.35">
      <c r="A1782" s="311" t="s">
        <v>623</v>
      </c>
      <c r="B1782" s="312">
        <v>44791</v>
      </c>
      <c r="C1782" s="214" t="s">
        <v>123</v>
      </c>
      <c r="D1782" s="214" t="s">
        <v>2488</v>
      </c>
      <c r="E1782" s="314">
        <v>408</v>
      </c>
      <c r="F1782" s="214" t="s">
        <v>2489</v>
      </c>
    </row>
    <row r="1783" spans="1:6" s="214" customFormat="1" x14ac:dyDescent="0.35">
      <c r="A1783" s="311" t="s">
        <v>623</v>
      </c>
      <c r="B1783" s="312">
        <v>44808</v>
      </c>
      <c r="C1783" s="214" t="s">
        <v>123</v>
      </c>
      <c r="D1783" s="214" t="s">
        <v>2490</v>
      </c>
      <c r="E1783" s="314">
        <v>510</v>
      </c>
      <c r="F1783" s="214" t="s">
        <v>2491</v>
      </c>
    </row>
    <row r="1784" spans="1:6" s="214" customFormat="1" x14ac:dyDescent="0.35">
      <c r="A1784" s="311" t="s">
        <v>623</v>
      </c>
      <c r="B1784" s="312">
        <v>44881</v>
      </c>
      <c r="C1784" s="214" t="s">
        <v>123</v>
      </c>
      <c r="D1784" s="214" t="s">
        <v>2492</v>
      </c>
      <c r="E1784" s="314">
        <v>510</v>
      </c>
      <c r="F1784" s="214" t="s">
        <v>2493</v>
      </c>
    </row>
    <row r="1785" spans="1:6" s="214" customFormat="1" x14ac:dyDescent="0.35">
      <c r="A1785" s="311" t="s">
        <v>623</v>
      </c>
      <c r="B1785" s="312">
        <v>44926</v>
      </c>
      <c r="C1785" s="214" t="s">
        <v>123</v>
      </c>
      <c r="D1785" s="214" t="s">
        <v>1114</v>
      </c>
      <c r="E1785" s="314">
        <v>-3027</v>
      </c>
      <c r="F1785" s="214" t="s">
        <v>1115</v>
      </c>
    </row>
    <row r="1786" spans="1:6" s="214" customFormat="1" x14ac:dyDescent="0.35">
      <c r="A1786" s="311" t="s">
        <v>662</v>
      </c>
      <c r="B1786" s="312">
        <v>44743</v>
      </c>
      <c r="C1786" s="214" t="s">
        <v>663</v>
      </c>
      <c r="D1786" s="214" t="s">
        <v>2494</v>
      </c>
      <c r="E1786" s="314">
        <v>5.25</v>
      </c>
      <c r="F1786" s="214" t="s">
        <v>2495</v>
      </c>
    </row>
    <row r="1787" spans="1:6" s="214" customFormat="1" x14ac:dyDescent="0.35">
      <c r="A1787" s="311" t="s">
        <v>662</v>
      </c>
      <c r="B1787" s="312">
        <v>44773</v>
      </c>
      <c r="C1787" s="214" t="s">
        <v>663</v>
      </c>
      <c r="D1787" s="214" t="s">
        <v>2496</v>
      </c>
      <c r="E1787" s="314">
        <v>30</v>
      </c>
      <c r="F1787" s="214" t="s">
        <v>2497</v>
      </c>
    </row>
    <row r="1788" spans="1:6" s="214" customFormat="1" x14ac:dyDescent="0.35">
      <c r="A1788" s="311" t="s">
        <v>662</v>
      </c>
      <c r="B1788" s="312">
        <v>44783</v>
      </c>
      <c r="C1788" s="214" t="s">
        <v>663</v>
      </c>
      <c r="D1788" s="214" t="s">
        <v>2494</v>
      </c>
      <c r="E1788" s="314">
        <v>5.25</v>
      </c>
      <c r="F1788" s="214" t="s">
        <v>2498</v>
      </c>
    </row>
    <row r="1789" spans="1:6" s="214" customFormat="1" x14ac:dyDescent="0.35">
      <c r="A1789" s="311" t="s">
        <v>662</v>
      </c>
      <c r="B1789" s="312">
        <v>44804</v>
      </c>
      <c r="C1789" s="214" t="s">
        <v>663</v>
      </c>
      <c r="D1789" s="214" t="s">
        <v>2499</v>
      </c>
      <c r="E1789" s="314">
        <v>30</v>
      </c>
      <c r="F1789" s="214" t="s">
        <v>2500</v>
      </c>
    </row>
    <row r="1790" spans="1:6" s="214" customFormat="1" x14ac:dyDescent="0.35">
      <c r="A1790" s="311" t="s">
        <v>662</v>
      </c>
      <c r="B1790" s="312">
        <v>44805</v>
      </c>
      <c r="C1790" s="214" t="s">
        <v>663</v>
      </c>
      <c r="D1790" s="214" t="s">
        <v>2494</v>
      </c>
      <c r="E1790" s="314">
        <v>5.25</v>
      </c>
      <c r="F1790" s="214" t="s">
        <v>2501</v>
      </c>
    </row>
    <row r="1791" spans="1:6" s="214" customFormat="1" x14ac:dyDescent="0.35">
      <c r="A1791" s="311" t="s">
        <v>662</v>
      </c>
      <c r="B1791" s="312">
        <v>44834</v>
      </c>
      <c r="C1791" s="214" t="s">
        <v>663</v>
      </c>
      <c r="D1791" s="214" t="s">
        <v>2502</v>
      </c>
      <c r="E1791" s="314">
        <v>30</v>
      </c>
      <c r="F1791" s="214" t="s">
        <v>2503</v>
      </c>
    </row>
    <row r="1792" spans="1:6" s="214" customFormat="1" x14ac:dyDescent="0.35">
      <c r="A1792" s="311" t="s">
        <v>662</v>
      </c>
      <c r="B1792" s="312">
        <v>44835</v>
      </c>
      <c r="C1792" s="214" t="s">
        <v>663</v>
      </c>
      <c r="D1792" s="214" t="s">
        <v>2494</v>
      </c>
      <c r="E1792" s="314">
        <v>8.75</v>
      </c>
      <c r="F1792" s="214" t="s">
        <v>2504</v>
      </c>
    </row>
    <row r="1793" spans="1:6" s="214" customFormat="1" x14ac:dyDescent="0.35">
      <c r="A1793" s="311" t="s">
        <v>662</v>
      </c>
      <c r="B1793" s="312">
        <v>44865</v>
      </c>
      <c r="C1793" s="214" t="s">
        <v>663</v>
      </c>
      <c r="D1793" s="214" t="s">
        <v>2505</v>
      </c>
      <c r="E1793" s="314">
        <v>30</v>
      </c>
      <c r="F1793" s="214" t="s">
        <v>2506</v>
      </c>
    </row>
    <row r="1794" spans="1:6" s="214" customFormat="1" x14ac:dyDescent="0.35">
      <c r="A1794" s="311" t="s">
        <v>662</v>
      </c>
      <c r="B1794" s="312">
        <v>44866</v>
      </c>
      <c r="C1794" s="214" t="s">
        <v>663</v>
      </c>
      <c r="D1794" s="214" t="s">
        <v>2494</v>
      </c>
      <c r="E1794" s="314">
        <v>7</v>
      </c>
      <c r="F1794" s="214" t="s">
        <v>2507</v>
      </c>
    </row>
    <row r="1795" spans="1:6" s="214" customFormat="1" x14ac:dyDescent="0.35">
      <c r="A1795" s="311" t="s">
        <v>662</v>
      </c>
      <c r="B1795" s="312">
        <v>44895</v>
      </c>
      <c r="C1795" s="214" t="s">
        <v>663</v>
      </c>
      <c r="D1795" s="214" t="s">
        <v>2508</v>
      </c>
      <c r="E1795" s="314">
        <v>30</v>
      </c>
      <c r="F1795" s="214" t="s">
        <v>2509</v>
      </c>
    </row>
    <row r="1796" spans="1:6" s="214" customFormat="1" x14ac:dyDescent="0.35">
      <c r="A1796" s="311" t="s">
        <v>662</v>
      </c>
      <c r="B1796" s="312">
        <v>44896</v>
      </c>
      <c r="C1796" s="214" t="s">
        <v>663</v>
      </c>
      <c r="D1796" s="214" t="s">
        <v>2494</v>
      </c>
      <c r="E1796" s="314">
        <v>7</v>
      </c>
      <c r="F1796" s="214" t="s">
        <v>2510</v>
      </c>
    </row>
    <row r="1797" spans="1:6" s="214" customFormat="1" x14ac:dyDescent="0.35">
      <c r="A1797" s="311" t="s">
        <v>662</v>
      </c>
      <c r="B1797" s="312">
        <v>44926</v>
      </c>
      <c r="C1797" s="214" t="s">
        <v>663</v>
      </c>
      <c r="D1797" s="214" t="s">
        <v>2511</v>
      </c>
      <c r="E1797" s="314">
        <v>30</v>
      </c>
      <c r="F1797" s="214" t="s">
        <v>2512</v>
      </c>
    </row>
    <row r="1798" spans="1:6" s="214" customFormat="1" x14ac:dyDescent="0.35">
      <c r="A1798" s="311" t="s">
        <v>662</v>
      </c>
      <c r="B1798" s="312">
        <v>44927</v>
      </c>
      <c r="C1798" s="214" t="s">
        <v>663</v>
      </c>
      <c r="D1798" s="214" t="s">
        <v>2494</v>
      </c>
      <c r="E1798" s="310">
        <v>7</v>
      </c>
      <c r="F1798" s="214" t="s">
        <v>2513</v>
      </c>
    </row>
    <row r="1799" spans="1:6" s="214" customFormat="1" x14ac:dyDescent="0.35">
      <c r="A1799" s="311" t="s">
        <v>662</v>
      </c>
      <c r="B1799" s="312">
        <v>44957</v>
      </c>
      <c r="C1799" s="214" t="s">
        <v>663</v>
      </c>
      <c r="D1799" s="214" t="s">
        <v>2514</v>
      </c>
      <c r="E1799" s="310">
        <v>30</v>
      </c>
      <c r="F1799" s="214" t="s">
        <v>2515</v>
      </c>
    </row>
    <row r="1800" spans="1:6" s="214" customFormat="1" x14ac:dyDescent="0.35">
      <c r="A1800" s="311" t="s">
        <v>662</v>
      </c>
      <c r="B1800" s="312">
        <v>44958</v>
      </c>
      <c r="C1800" s="214" t="s">
        <v>663</v>
      </c>
      <c r="D1800" s="214" t="s">
        <v>2494</v>
      </c>
      <c r="E1800" s="310">
        <v>7</v>
      </c>
      <c r="F1800" s="214" t="s">
        <v>2516</v>
      </c>
    </row>
    <row r="1801" spans="1:6" s="214" customFormat="1" x14ac:dyDescent="0.35">
      <c r="A1801" s="311" t="s">
        <v>662</v>
      </c>
      <c r="B1801" s="312">
        <v>44985</v>
      </c>
      <c r="C1801" s="214" t="s">
        <v>663</v>
      </c>
      <c r="D1801" s="214" t="s">
        <v>2517</v>
      </c>
      <c r="E1801" s="310">
        <v>30</v>
      </c>
      <c r="F1801" s="214" t="s">
        <v>2518</v>
      </c>
    </row>
    <row r="1802" spans="1:6" s="214" customFormat="1" x14ac:dyDescent="0.35">
      <c r="A1802" s="311" t="s">
        <v>662</v>
      </c>
      <c r="B1802" s="312">
        <v>44986</v>
      </c>
      <c r="C1802" s="214" t="s">
        <v>663</v>
      </c>
      <c r="D1802" s="214" t="s">
        <v>2494</v>
      </c>
      <c r="E1802" s="310">
        <v>7</v>
      </c>
      <c r="F1802" s="214" t="s">
        <v>2519</v>
      </c>
    </row>
    <row r="1803" spans="1:6" s="214" customFormat="1" x14ac:dyDescent="0.35">
      <c r="A1803" s="311" t="s">
        <v>662</v>
      </c>
      <c r="B1803" s="312">
        <v>45016</v>
      </c>
      <c r="C1803" s="214" t="s">
        <v>663</v>
      </c>
      <c r="D1803" s="214" t="s">
        <v>2520</v>
      </c>
      <c r="E1803" s="310">
        <v>30</v>
      </c>
      <c r="F1803" s="214" t="s">
        <v>2521</v>
      </c>
    </row>
    <row r="1804" spans="1:6" s="214" customFormat="1" x14ac:dyDescent="0.35">
      <c r="A1804" s="311" t="s">
        <v>662</v>
      </c>
      <c r="B1804" s="312">
        <v>45017</v>
      </c>
      <c r="C1804" s="214" t="s">
        <v>663</v>
      </c>
      <c r="D1804" s="214" t="s">
        <v>2494</v>
      </c>
      <c r="E1804" s="310">
        <v>7</v>
      </c>
      <c r="F1804" s="214" t="s">
        <v>2522</v>
      </c>
    </row>
    <row r="1805" spans="1:6" s="214" customFormat="1" x14ac:dyDescent="0.35">
      <c r="A1805" s="311" t="s">
        <v>662</v>
      </c>
      <c r="B1805" s="312">
        <v>45046</v>
      </c>
      <c r="C1805" s="214" t="s">
        <v>663</v>
      </c>
      <c r="D1805" s="214" t="s">
        <v>2523</v>
      </c>
      <c r="E1805" s="310">
        <v>30</v>
      </c>
      <c r="F1805" s="214" t="s">
        <v>2524</v>
      </c>
    </row>
    <row r="1806" spans="1:6" s="214" customFormat="1" x14ac:dyDescent="0.35">
      <c r="A1806" s="311" t="s">
        <v>662</v>
      </c>
      <c r="B1806" s="312">
        <v>45047</v>
      </c>
      <c r="C1806" s="214" t="s">
        <v>663</v>
      </c>
      <c r="D1806" s="214" t="s">
        <v>2494</v>
      </c>
      <c r="E1806" s="310">
        <v>7</v>
      </c>
      <c r="F1806" s="214" t="s">
        <v>2525</v>
      </c>
    </row>
    <row r="1807" spans="1:6" s="214" customFormat="1" x14ac:dyDescent="0.35">
      <c r="A1807" s="311" t="s">
        <v>662</v>
      </c>
      <c r="B1807" s="312">
        <v>45071</v>
      </c>
      <c r="C1807" s="214" t="s">
        <v>663</v>
      </c>
      <c r="D1807" s="214" t="s">
        <v>2526</v>
      </c>
      <c r="E1807" s="310">
        <v>30</v>
      </c>
      <c r="F1807" s="214" t="s">
        <v>2527</v>
      </c>
    </row>
    <row r="1808" spans="1:6" s="214" customFormat="1" x14ac:dyDescent="0.35">
      <c r="A1808" s="311" t="s">
        <v>662</v>
      </c>
      <c r="B1808" s="312">
        <v>45078</v>
      </c>
      <c r="C1808" s="214" t="s">
        <v>663</v>
      </c>
      <c r="D1808" s="214" t="s">
        <v>2494</v>
      </c>
      <c r="E1808" s="310">
        <v>7</v>
      </c>
      <c r="F1808" s="214" t="s">
        <v>2528</v>
      </c>
    </row>
    <row r="1809" spans="1:6" s="214" customFormat="1" x14ac:dyDescent="0.35">
      <c r="A1809" s="311" t="s">
        <v>662</v>
      </c>
      <c r="B1809" s="312">
        <v>45107</v>
      </c>
      <c r="C1809" s="214" t="s">
        <v>663</v>
      </c>
      <c r="D1809" s="214" t="s">
        <v>2529</v>
      </c>
      <c r="E1809" s="310">
        <v>30</v>
      </c>
      <c r="F1809" s="214" t="s">
        <v>2530</v>
      </c>
    </row>
    <row r="1810" spans="1:6" s="214" customFormat="1" x14ac:dyDescent="0.35">
      <c r="A1810" s="311" t="s">
        <v>625</v>
      </c>
      <c r="B1810" s="312">
        <v>44760</v>
      </c>
      <c r="C1810" s="214" t="s">
        <v>626</v>
      </c>
      <c r="D1810" s="214" t="s">
        <v>2531</v>
      </c>
      <c r="E1810" s="314">
        <v>1449</v>
      </c>
      <c r="F1810" s="214" t="s">
        <v>2532</v>
      </c>
    </row>
    <row r="1811" spans="1:6" s="214" customFormat="1" x14ac:dyDescent="0.35">
      <c r="A1811" s="311" t="s">
        <v>625</v>
      </c>
      <c r="B1811" s="312">
        <v>44799</v>
      </c>
      <c r="C1811" s="214" t="s">
        <v>626</v>
      </c>
      <c r="D1811" s="214" t="s">
        <v>1303</v>
      </c>
      <c r="E1811" s="314">
        <v>-1000</v>
      </c>
      <c r="F1811" s="214" t="s">
        <v>2533</v>
      </c>
    </row>
    <row r="1812" spans="1:6" s="214" customFormat="1" x14ac:dyDescent="0.35">
      <c r="A1812" s="311" t="s">
        <v>625</v>
      </c>
      <c r="B1812" s="312">
        <v>44799</v>
      </c>
      <c r="C1812" s="214" t="s">
        <v>626</v>
      </c>
      <c r="D1812" s="214" t="s">
        <v>1270</v>
      </c>
      <c r="E1812" s="314">
        <v>1000</v>
      </c>
      <c r="F1812" s="214" t="s">
        <v>1271</v>
      </c>
    </row>
    <row r="1813" spans="1:6" s="214" customFormat="1" x14ac:dyDescent="0.35">
      <c r="A1813" s="311" t="s">
        <v>625</v>
      </c>
      <c r="B1813" s="312">
        <v>44824</v>
      </c>
      <c r="C1813" s="214" t="s">
        <v>626</v>
      </c>
      <c r="D1813" s="214" t="s">
        <v>1303</v>
      </c>
      <c r="E1813" s="314">
        <v>-1000</v>
      </c>
      <c r="F1813" s="214" t="s">
        <v>2534</v>
      </c>
    </row>
    <row r="1814" spans="1:6" s="214" customFormat="1" x14ac:dyDescent="0.35">
      <c r="A1814" s="311" t="s">
        <v>625</v>
      </c>
      <c r="B1814" s="312">
        <v>44824</v>
      </c>
      <c r="C1814" s="214" t="s">
        <v>626</v>
      </c>
      <c r="D1814" s="214" t="s">
        <v>1272</v>
      </c>
      <c r="E1814" s="314">
        <v>1100</v>
      </c>
      <c r="F1814" s="214" t="s">
        <v>1273</v>
      </c>
    </row>
    <row r="1815" spans="1:6" s="214" customFormat="1" x14ac:dyDescent="0.35">
      <c r="A1815" s="311" t="s">
        <v>625</v>
      </c>
      <c r="B1815" s="312">
        <v>44867</v>
      </c>
      <c r="C1815" s="214" t="s">
        <v>626</v>
      </c>
      <c r="D1815" s="214" t="s">
        <v>2535</v>
      </c>
      <c r="E1815" s="314">
        <v>-900</v>
      </c>
      <c r="F1815" s="214" t="s">
        <v>2536</v>
      </c>
    </row>
    <row r="1816" spans="1:6" s="214" customFormat="1" x14ac:dyDescent="0.35">
      <c r="A1816" s="311" t="s">
        <v>625</v>
      </c>
      <c r="B1816" s="312">
        <v>44867</v>
      </c>
      <c r="C1816" s="214" t="s">
        <v>626</v>
      </c>
      <c r="D1816" s="214" t="s">
        <v>1274</v>
      </c>
      <c r="E1816" s="314">
        <v>1000</v>
      </c>
      <c r="F1816" s="214" t="s">
        <v>1275</v>
      </c>
    </row>
    <row r="1817" spans="1:6" s="214" customFormat="1" x14ac:dyDescent="0.35">
      <c r="A1817" s="311" t="s">
        <v>625</v>
      </c>
      <c r="B1817" s="312">
        <v>44924</v>
      </c>
      <c r="C1817" s="214" t="s">
        <v>626</v>
      </c>
      <c r="D1817" s="214" t="s">
        <v>1303</v>
      </c>
      <c r="E1817" s="314">
        <v>-1000</v>
      </c>
      <c r="F1817" s="214" t="s">
        <v>2537</v>
      </c>
    </row>
    <row r="1818" spans="1:6" s="214" customFormat="1" x14ac:dyDescent="0.35">
      <c r="A1818" s="311" t="s">
        <v>625</v>
      </c>
      <c r="B1818" s="312">
        <v>44924</v>
      </c>
      <c r="C1818" s="214" t="s">
        <v>626</v>
      </c>
      <c r="D1818" s="214" t="s">
        <v>1276</v>
      </c>
      <c r="E1818" s="314">
        <v>1000</v>
      </c>
      <c r="F1818" s="214" t="s">
        <v>1277</v>
      </c>
    </row>
    <row r="1819" spans="1:6" s="214" customFormat="1" x14ac:dyDescent="0.35">
      <c r="A1819" s="311" t="s">
        <v>625</v>
      </c>
      <c r="B1819" s="312">
        <v>44985</v>
      </c>
      <c r="C1819" s="214" t="s">
        <v>626</v>
      </c>
      <c r="D1819" s="214" t="s">
        <v>1278</v>
      </c>
      <c r="E1819" s="310">
        <v>1000</v>
      </c>
      <c r="F1819" s="214" t="s">
        <v>1279</v>
      </c>
    </row>
    <row r="1820" spans="1:6" s="214" customFormat="1" x14ac:dyDescent="0.35">
      <c r="A1820" s="311" t="s">
        <v>625</v>
      </c>
      <c r="B1820" s="312">
        <v>44985</v>
      </c>
      <c r="C1820" s="214" t="s">
        <v>626</v>
      </c>
      <c r="D1820" s="214" t="s">
        <v>2538</v>
      </c>
      <c r="E1820" s="310">
        <v>-1200</v>
      </c>
      <c r="F1820" s="214" t="s">
        <v>2539</v>
      </c>
    </row>
    <row r="1821" spans="1:6" s="214" customFormat="1" x14ac:dyDescent="0.35">
      <c r="A1821" s="311" t="s">
        <v>625</v>
      </c>
      <c r="B1821" s="312">
        <v>44995</v>
      </c>
      <c r="C1821" s="214" t="s">
        <v>626</v>
      </c>
      <c r="D1821" s="214" t="s">
        <v>1301</v>
      </c>
      <c r="E1821" s="310">
        <v>1000</v>
      </c>
      <c r="F1821" s="214" t="s">
        <v>1302</v>
      </c>
    </row>
    <row r="1822" spans="1:6" s="214" customFormat="1" x14ac:dyDescent="0.35">
      <c r="A1822" s="311" t="s">
        <v>625</v>
      </c>
      <c r="B1822" s="312">
        <v>44995</v>
      </c>
      <c r="C1822" s="214" t="s">
        <v>626</v>
      </c>
      <c r="D1822" s="214" t="s">
        <v>2540</v>
      </c>
      <c r="E1822" s="310">
        <v>-1100</v>
      </c>
      <c r="F1822" s="214" t="s">
        <v>2541</v>
      </c>
    </row>
    <row r="1823" spans="1:6" s="214" customFormat="1" x14ac:dyDescent="0.35">
      <c r="A1823" s="311" t="s">
        <v>625</v>
      </c>
      <c r="B1823" s="312">
        <v>45055</v>
      </c>
      <c r="C1823" s="214" t="s">
        <v>626</v>
      </c>
      <c r="D1823" s="214" t="s">
        <v>1280</v>
      </c>
      <c r="E1823" s="310">
        <v>1000</v>
      </c>
      <c r="F1823" s="214" t="s">
        <v>1281</v>
      </c>
    </row>
    <row r="1824" spans="1:6" s="214" customFormat="1" x14ac:dyDescent="0.35">
      <c r="A1824" s="311" t="s">
        <v>625</v>
      </c>
      <c r="B1824" s="312">
        <v>45055</v>
      </c>
      <c r="C1824" s="214" t="s">
        <v>626</v>
      </c>
      <c r="D1824" s="214" t="s">
        <v>1280</v>
      </c>
      <c r="E1824" s="310">
        <v>-1000</v>
      </c>
      <c r="F1824" s="214" t="s">
        <v>1282</v>
      </c>
    </row>
    <row r="1825" spans="1:6" s="214" customFormat="1" x14ac:dyDescent="0.35">
      <c r="A1825" s="311" t="s">
        <v>625</v>
      </c>
      <c r="B1825" s="312">
        <v>45055</v>
      </c>
      <c r="C1825" s="214" t="s">
        <v>626</v>
      </c>
      <c r="D1825" s="214" t="s">
        <v>1283</v>
      </c>
      <c r="E1825" s="310">
        <v>1000</v>
      </c>
      <c r="F1825" s="214" t="s">
        <v>1284</v>
      </c>
    </row>
    <row r="1826" spans="1:6" s="214" customFormat="1" x14ac:dyDescent="0.35">
      <c r="A1826" s="311" t="s">
        <v>625</v>
      </c>
      <c r="B1826" s="312">
        <v>45055</v>
      </c>
      <c r="C1826" s="214" t="s">
        <v>626</v>
      </c>
      <c r="D1826" s="214" t="s">
        <v>1305</v>
      </c>
      <c r="E1826" s="310">
        <v>-1000</v>
      </c>
      <c r="F1826" s="214" t="s">
        <v>1306</v>
      </c>
    </row>
    <row r="1827" spans="1:6" s="214" customFormat="1" x14ac:dyDescent="0.35">
      <c r="A1827" s="311" t="s">
        <v>625</v>
      </c>
      <c r="B1827" s="312">
        <v>45057</v>
      </c>
      <c r="C1827" s="214" t="s">
        <v>626</v>
      </c>
      <c r="D1827" s="214" t="s">
        <v>2542</v>
      </c>
      <c r="E1827" s="310">
        <v>440</v>
      </c>
      <c r="F1827" s="214" t="s">
        <v>2543</v>
      </c>
    </row>
    <row r="1828" spans="1:6" s="214" customFormat="1" x14ac:dyDescent="0.35">
      <c r="A1828" s="311" t="s">
        <v>625</v>
      </c>
      <c r="B1828" s="312">
        <v>45107</v>
      </c>
      <c r="C1828" s="214" t="s">
        <v>626</v>
      </c>
      <c r="D1828" s="214" t="s">
        <v>1285</v>
      </c>
      <c r="E1828" s="310">
        <v>800</v>
      </c>
      <c r="F1828" s="214" t="s">
        <v>1286</v>
      </c>
    </row>
    <row r="1829" spans="1:6" s="214" customFormat="1" x14ac:dyDescent="0.35">
      <c r="A1829" s="311" t="s">
        <v>625</v>
      </c>
      <c r="B1829" s="312">
        <v>45107</v>
      </c>
      <c r="C1829" s="214" t="s">
        <v>626</v>
      </c>
      <c r="D1829" s="214" t="s">
        <v>2544</v>
      </c>
      <c r="E1829" s="310">
        <v>-800</v>
      </c>
      <c r="F1829" s="214" t="s">
        <v>2545</v>
      </c>
    </row>
    <row r="1830" spans="1:6" s="214" customFormat="1" x14ac:dyDescent="0.35">
      <c r="A1830" s="311" t="s">
        <v>627</v>
      </c>
      <c r="B1830" s="312">
        <v>44748</v>
      </c>
      <c r="C1830" s="214" t="s">
        <v>126</v>
      </c>
      <c r="D1830" s="214" t="s">
        <v>2546</v>
      </c>
      <c r="E1830" s="314">
        <v>270.02999999999997</v>
      </c>
      <c r="F1830" s="214" t="s">
        <v>2547</v>
      </c>
    </row>
    <row r="1831" spans="1:6" s="214" customFormat="1" x14ac:dyDescent="0.35">
      <c r="A1831" s="311" t="s">
        <v>627</v>
      </c>
      <c r="B1831" s="312">
        <v>44773</v>
      </c>
      <c r="C1831" s="214" t="s">
        <v>126</v>
      </c>
      <c r="D1831" s="214" t="s">
        <v>2548</v>
      </c>
      <c r="E1831" s="314">
        <v>44.63</v>
      </c>
      <c r="F1831" s="214" t="s">
        <v>2549</v>
      </c>
    </row>
    <row r="1832" spans="1:6" s="214" customFormat="1" x14ac:dyDescent="0.35">
      <c r="A1832" s="311" t="s">
        <v>627</v>
      </c>
      <c r="B1832" s="312">
        <v>44773</v>
      </c>
      <c r="C1832" s="214" t="s">
        <v>126</v>
      </c>
      <c r="D1832" s="214" t="s">
        <v>2550</v>
      </c>
      <c r="E1832" s="314">
        <v>53.43</v>
      </c>
      <c r="F1832" s="214" t="s">
        <v>2551</v>
      </c>
    </row>
    <row r="1833" spans="1:6" s="214" customFormat="1" x14ac:dyDescent="0.35">
      <c r="A1833" s="311" t="s">
        <v>627</v>
      </c>
      <c r="B1833" s="312">
        <v>44773</v>
      </c>
      <c r="C1833" s="214" t="s">
        <v>126</v>
      </c>
      <c r="D1833" s="214" t="s">
        <v>2552</v>
      </c>
      <c r="E1833" s="314">
        <v>59.34</v>
      </c>
      <c r="F1833" s="214" t="s">
        <v>2553</v>
      </c>
    </row>
    <row r="1834" spans="1:6" s="214" customFormat="1" x14ac:dyDescent="0.35">
      <c r="A1834" s="311" t="s">
        <v>627</v>
      </c>
      <c r="B1834" s="312">
        <v>44773</v>
      </c>
      <c r="C1834" s="214" t="s">
        <v>126</v>
      </c>
      <c r="D1834" s="214" t="s">
        <v>2554</v>
      </c>
      <c r="E1834" s="314">
        <v>73.290000000000006</v>
      </c>
      <c r="F1834" s="214" t="s">
        <v>2555</v>
      </c>
    </row>
    <row r="1835" spans="1:6" s="214" customFormat="1" x14ac:dyDescent="0.35">
      <c r="A1835" s="311" t="s">
        <v>627</v>
      </c>
      <c r="B1835" s="312">
        <v>44797</v>
      </c>
      <c r="C1835" s="214" t="s">
        <v>126</v>
      </c>
      <c r="D1835" s="214" t="s">
        <v>2556</v>
      </c>
      <c r="E1835" s="314">
        <v>425</v>
      </c>
      <c r="F1835" s="214" t="s">
        <v>2557</v>
      </c>
    </row>
    <row r="1836" spans="1:6" s="214" customFormat="1" x14ac:dyDescent="0.35">
      <c r="A1836" s="311" t="s">
        <v>627</v>
      </c>
      <c r="B1836" s="312">
        <v>44804</v>
      </c>
      <c r="C1836" s="214" t="s">
        <v>126</v>
      </c>
      <c r="D1836" s="214" t="s">
        <v>2558</v>
      </c>
      <c r="E1836" s="314">
        <v>44.63</v>
      </c>
      <c r="F1836" s="214" t="s">
        <v>2559</v>
      </c>
    </row>
    <row r="1837" spans="1:6" s="214" customFormat="1" x14ac:dyDescent="0.35">
      <c r="A1837" s="311" t="s">
        <v>627</v>
      </c>
      <c r="B1837" s="312">
        <v>44804</v>
      </c>
      <c r="C1837" s="214" t="s">
        <v>126</v>
      </c>
      <c r="D1837" s="214" t="s">
        <v>2560</v>
      </c>
      <c r="E1837" s="314">
        <v>53.43</v>
      </c>
      <c r="F1837" s="214" t="s">
        <v>2561</v>
      </c>
    </row>
    <row r="1838" spans="1:6" s="214" customFormat="1" x14ac:dyDescent="0.35">
      <c r="A1838" s="311" t="s">
        <v>627</v>
      </c>
      <c r="B1838" s="312">
        <v>44804</v>
      </c>
      <c r="C1838" s="214" t="s">
        <v>126</v>
      </c>
      <c r="D1838" s="214" t="s">
        <v>2562</v>
      </c>
      <c r="E1838" s="314">
        <v>59.34</v>
      </c>
      <c r="F1838" s="214" t="s">
        <v>2563</v>
      </c>
    </row>
    <row r="1839" spans="1:6" s="214" customFormat="1" x14ac:dyDescent="0.35">
      <c r="A1839" s="311" t="s">
        <v>627</v>
      </c>
      <c r="B1839" s="312">
        <v>44804</v>
      </c>
      <c r="C1839" s="214" t="s">
        <v>126</v>
      </c>
      <c r="D1839" s="214" t="s">
        <v>2564</v>
      </c>
      <c r="E1839" s="314">
        <v>73.290000000000006</v>
      </c>
      <c r="F1839" s="214" t="s">
        <v>2565</v>
      </c>
    </row>
    <row r="1840" spans="1:6" s="214" customFormat="1" x14ac:dyDescent="0.35">
      <c r="A1840" s="311" t="s">
        <v>627</v>
      </c>
      <c r="B1840" s="312">
        <v>44817</v>
      </c>
      <c r="C1840" s="214" t="s">
        <v>126</v>
      </c>
      <c r="D1840" s="214" t="s">
        <v>2566</v>
      </c>
      <c r="E1840" s="314">
        <v>269.75</v>
      </c>
      <c r="F1840" s="214" t="s">
        <v>2567</v>
      </c>
    </row>
    <row r="1841" spans="1:6" s="214" customFormat="1" x14ac:dyDescent="0.35">
      <c r="A1841" s="311" t="s">
        <v>627</v>
      </c>
      <c r="B1841" s="312">
        <v>44834</v>
      </c>
      <c r="C1841" s="214" t="s">
        <v>126</v>
      </c>
      <c r="D1841" s="214" t="s">
        <v>2568</v>
      </c>
      <c r="E1841" s="314">
        <v>36.96</v>
      </c>
      <c r="F1841" s="214" t="s">
        <v>2569</v>
      </c>
    </row>
    <row r="1842" spans="1:6" s="214" customFormat="1" x14ac:dyDescent="0.35">
      <c r="A1842" s="311" t="s">
        <v>627</v>
      </c>
      <c r="B1842" s="312">
        <v>44834</v>
      </c>
      <c r="C1842" s="214" t="s">
        <v>126</v>
      </c>
      <c r="D1842" s="214" t="s">
        <v>2570</v>
      </c>
      <c r="E1842" s="314">
        <v>44.63</v>
      </c>
      <c r="F1842" s="214" t="s">
        <v>2571</v>
      </c>
    </row>
    <row r="1843" spans="1:6" s="214" customFormat="1" x14ac:dyDescent="0.35">
      <c r="A1843" s="311" t="s">
        <v>627</v>
      </c>
      <c r="B1843" s="312">
        <v>44834</v>
      </c>
      <c r="C1843" s="214" t="s">
        <v>126</v>
      </c>
      <c r="D1843" s="214" t="s">
        <v>2572</v>
      </c>
      <c r="E1843" s="314">
        <v>53.43</v>
      </c>
      <c r="F1843" s="214" t="s">
        <v>2573</v>
      </c>
    </row>
    <row r="1844" spans="1:6" s="214" customFormat="1" x14ac:dyDescent="0.35">
      <c r="A1844" s="311" t="s">
        <v>627</v>
      </c>
      <c r="B1844" s="312">
        <v>44834</v>
      </c>
      <c r="C1844" s="214" t="s">
        <v>126</v>
      </c>
      <c r="D1844" s="214" t="s">
        <v>2574</v>
      </c>
      <c r="E1844" s="314">
        <v>59.34</v>
      </c>
      <c r="F1844" s="214" t="s">
        <v>2575</v>
      </c>
    </row>
    <row r="1845" spans="1:6" s="214" customFormat="1" x14ac:dyDescent="0.35">
      <c r="A1845" s="311" t="s">
        <v>627</v>
      </c>
      <c r="B1845" s="312">
        <v>44834</v>
      </c>
      <c r="C1845" s="214" t="s">
        <v>126</v>
      </c>
      <c r="D1845" s="214" t="s">
        <v>2576</v>
      </c>
      <c r="E1845" s="314">
        <v>73.290000000000006</v>
      </c>
      <c r="F1845" s="214" t="s">
        <v>2577</v>
      </c>
    </row>
    <row r="1846" spans="1:6" s="214" customFormat="1" x14ac:dyDescent="0.35">
      <c r="A1846" s="311" t="s">
        <v>627</v>
      </c>
      <c r="B1846" s="312">
        <v>44865</v>
      </c>
      <c r="C1846" s="214" t="s">
        <v>126</v>
      </c>
      <c r="D1846" s="214" t="s">
        <v>2578</v>
      </c>
      <c r="E1846" s="314">
        <v>36.96</v>
      </c>
      <c r="F1846" s="214" t="s">
        <v>2579</v>
      </c>
    </row>
    <row r="1847" spans="1:6" s="214" customFormat="1" x14ac:dyDescent="0.35">
      <c r="A1847" s="311" t="s">
        <v>627</v>
      </c>
      <c r="B1847" s="312">
        <v>44865</v>
      </c>
      <c r="C1847" s="214" t="s">
        <v>126</v>
      </c>
      <c r="D1847" s="214" t="s">
        <v>2580</v>
      </c>
      <c r="E1847" s="314">
        <v>44.63</v>
      </c>
      <c r="F1847" s="214" t="s">
        <v>2581</v>
      </c>
    </row>
    <row r="1848" spans="1:6" s="214" customFormat="1" x14ac:dyDescent="0.35">
      <c r="A1848" s="311" t="s">
        <v>627</v>
      </c>
      <c r="B1848" s="312">
        <v>44865</v>
      </c>
      <c r="C1848" s="214" t="s">
        <v>126</v>
      </c>
      <c r="D1848" s="214" t="s">
        <v>2582</v>
      </c>
      <c r="E1848" s="314">
        <v>53.43</v>
      </c>
      <c r="F1848" s="214" t="s">
        <v>2583</v>
      </c>
    </row>
    <row r="1849" spans="1:6" s="214" customFormat="1" x14ac:dyDescent="0.35">
      <c r="A1849" s="311" t="s">
        <v>627</v>
      </c>
      <c r="B1849" s="312">
        <v>44865</v>
      </c>
      <c r="C1849" s="214" t="s">
        <v>126</v>
      </c>
      <c r="D1849" s="214" t="s">
        <v>2584</v>
      </c>
      <c r="E1849" s="314">
        <v>59.34</v>
      </c>
      <c r="F1849" s="214" t="s">
        <v>2585</v>
      </c>
    </row>
    <row r="1850" spans="1:6" s="214" customFormat="1" x14ac:dyDescent="0.35">
      <c r="A1850" s="311" t="s">
        <v>627</v>
      </c>
      <c r="B1850" s="312">
        <v>44865</v>
      </c>
      <c r="C1850" s="214" t="s">
        <v>126</v>
      </c>
      <c r="D1850" s="214" t="s">
        <v>2586</v>
      </c>
      <c r="E1850" s="314">
        <v>73.290000000000006</v>
      </c>
      <c r="F1850" s="214" t="s">
        <v>2587</v>
      </c>
    </row>
    <row r="1851" spans="1:6" s="214" customFormat="1" x14ac:dyDescent="0.35">
      <c r="A1851" s="311" t="s">
        <v>627</v>
      </c>
      <c r="B1851" s="312">
        <v>44873</v>
      </c>
      <c r="C1851" s="214" t="s">
        <v>126</v>
      </c>
      <c r="D1851" s="214" t="s">
        <v>2588</v>
      </c>
      <c r="E1851" s="314">
        <v>262.25</v>
      </c>
      <c r="F1851" s="214" t="s">
        <v>2589</v>
      </c>
    </row>
    <row r="1852" spans="1:6" s="214" customFormat="1" x14ac:dyDescent="0.35">
      <c r="A1852" s="311" t="s">
        <v>627</v>
      </c>
      <c r="B1852" s="312">
        <v>44895</v>
      </c>
      <c r="C1852" s="214" t="s">
        <v>126</v>
      </c>
      <c r="D1852" s="214" t="s">
        <v>2590</v>
      </c>
      <c r="E1852" s="314">
        <v>36.96</v>
      </c>
      <c r="F1852" s="214" t="s">
        <v>2591</v>
      </c>
    </row>
    <row r="1853" spans="1:6" s="214" customFormat="1" x14ac:dyDescent="0.35">
      <c r="A1853" s="311" t="s">
        <v>627</v>
      </c>
      <c r="B1853" s="312">
        <v>44895</v>
      </c>
      <c r="C1853" s="214" t="s">
        <v>126</v>
      </c>
      <c r="D1853" s="214" t="s">
        <v>2592</v>
      </c>
      <c r="E1853" s="314">
        <v>44.63</v>
      </c>
      <c r="F1853" s="214" t="s">
        <v>2593</v>
      </c>
    </row>
    <row r="1854" spans="1:6" s="214" customFormat="1" x14ac:dyDescent="0.35">
      <c r="A1854" s="311" t="s">
        <v>627</v>
      </c>
      <c r="B1854" s="312">
        <v>44895</v>
      </c>
      <c r="C1854" s="214" t="s">
        <v>126</v>
      </c>
      <c r="D1854" s="214" t="s">
        <v>2594</v>
      </c>
      <c r="E1854" s="314">
        <v>53.43</v>
      </c>
      <c r="F1854" s="214" t="s">
        <v>2595</v>
      </c>
    </row>
    <row r="1855" spans="1:6" s="214" customFormat="1" x14ac:dyDescent="0.35">
      <c r="A1855" s="311" t="s">
        <v>627</v>
      </c>
      <c r="B1855" s="312">
        <v>44895</v>
      </c>
      <c r="C1855" s="214" t="s">
        <v>126</v>
      </c>
      <c r="D1855" s="214" t="s">
        <v>2596</v>
      </c>
      <c r="E1855" s="314">
        <v>59.34</v>
      </c>
      <c r="F1855" s="214" t="s">
        <v>2597</v>
      </c>
    </row>
    <row r="1856" spans="1:6" s="214" customFormat="1" x14ac:dyDescent="0.35">
      <c r="A1856" s="311" t="s">
        <v>627</v>
      </c>
      <c r="B1856" s="312">
        <v>44895</v>
      </c>
      <c r="C1856" s="214" t="s">
        <v>126</v>
      </c>
      <c r="D1856" s="214" t="s">
        <v>2598</v>
      </c>
      <c r="E1856" s="314">
        <v>73.290000000000006</v>
      </c>
      <c r="F1856" s="214" t="s">
        <v>2599</v>
      </c>
    </row>
    <row r="1857" spans="1:6" s="214" customFormat="1" x14ac:dyDescent="0.35">
      <c r="A1857" s="311" t="s">
        <v>627</v>
      </c>
      <c r="B1857" s="312">
        <v>44926</v>
      </c>
      <c r="C1857" s="214" t="s">
        <v>126</v>
      </c>
      <c r="D1857" s="214" t="s">
        <v>2600</v>
      </c>
      <c r="E1857" s="314">
        <v>36.96</v>
      </c>
      <c r="F1857" s="214" t="s">
        <v>2601</v>
      </c>
    </row>
    <row r="1858" spans="1:6" s="214" customFormat="1" x14ac:dyDescent="0.35">
      <c r="A1858" s="311" t="s">
        <v>627</v>
      </c>
      <c r="B1858" s="312">
        <v>44926</v>
      </c>
      <c r="C1858" s="214" t="s">
        <v>126</v>
      </c>
      <c r="D1858" s="214" t="s">
        <v>2602</v>
      </c>
      <c r="E1858" s="314">
        <v>44.53</v>
      </c>
      <c r="F1858" s="214" t="s">
        <v>2603</v>
      </c>
    </row>
    <row r="1859" spans="1:6" s="214" customFormat="1" x14ac:dyDescent="0.35">
      <c r="A1859" s="311" t="s">
        <v>627</v>
      </c>
      <c r="B1859" s="312">
        <v>44926</v>
      </c>
      <c r="C1859" s="214" t="s">
        <v>126</v>
      </c>
      <c r="D1859" s="214" t="s">
        <v>2604</v>
      </c>
      <c r="E1859" s="314">
        <v>53.43</v>
      </c>
      <c r="F1859" s="214" t="s">
        <v>2605</v>
      </c>
    </row>
    <row r="1860" spans="1:6" s="214" customFormat="1" x14ac:dyDescent="0.35">
      <c r="A1860" s="311" t="s">
        <v>627</v>
      </c>
      <c r="B1860" s="312">
        <v>44926</v>
      </c>
      <c r="C1860" s="214" t="s">
        <v>126</v>
      </c>
      <c r="D1860" s="214" t="s">
        <v>2606</v>
      </c>
      <c r="E1860" s="314">
        <v>59.34</v>
      </c>
      <c r="F1860" s="214" t="s">
        <v>2607</v>
      </c>
    </row>
    <row r="1861" spans="1:6" s="214" customFormat="1" x14ac:dyDescent="0.35">
      <c r="A1861" s="311" t="s">
        <v>627</v>
      </c>
      <c r="B1861" s="312">
        <v>44926</v>
      </c>
      <c r="C1861" s="214" t="s">
        <v>126</v>
      </c>
      <c r="D1861" s="214" t="s">
        <v>2608</v>
      </c>
      <c r="E1861" s="314">
        <v>73.290000000000006</v>
      </c>
      <c r="F1861" s="214" t="s">
        <v>2609</v>
      </c>
    </row>
    <row r="1862" spans="1:6" s="214" customFormat="1" x14ac:dyDescent="0.35">
      <c r="A1862" s="311" t="s">
        <v>627</v>
      </c>
      <c r="B1862" s="312">
        <v>44944</v>
      </c>
      <c r="C1862" s="214" t="s">
        <v>126</v>
      </c>
      <c r="D1862" s="214" t="s">
        <v>2610</v>
      </c>
      <c r="E1862" s="310">
        <v>221.75</v>
      </c>
      <c r="F1862" s="214" t="s">
        <v>2611</v>
      </c>
    </row>
    <row r="1863" spans="1:6" s="214" customFormat="1" x14ac:dyDescent="0.35">
      <c r="A1863" s="311" t="s">
        <v>627</v>
      </c>
      <c r="B1863" s="312">
        <v>44957</v>
      </c>
      <c r="C1863" s="214" t="s">
        <v>126</v>
      </c>
      <c r="D1863" s="214" t="s">
        <v>2612</v>
      </c>
      <c r="E1863" s="310">
        <v>36.96</v>
      </c>
      <c r="F1863" s="214" t="s">
        <v>2613</v>
      </c>
    </row>
    <row r="1864" spans="1:6" s="214" customFormat="1" x14ac:dyDescent="0.35">
      <c r="A1864" s="311" t="s">
        <v>627</v>
      </c>
      <c r="B1864" s="312">
        <v>44957</v>
      </c>
      <c r="C1864" s="214" t="s">
        <v>126</v>
      </c>
      <c r="D1864" s="214" t="s">
        <v>2614</v>
      </c>
      <c r="E1864" s="310">
        <v>73.260000000000005</v>
      </c>
      <c r="F1864" s="214" t="s">
        <v>2615</v>
      </c>
    </row>
    <row r="1865" spans="1:6" s="214" customFormat="1" x14ac:dyDescent="0.35">
      <c r="A1865" s="311" t="s">
        <v>627</v>
      </c>
      <c r="B1865" s="312">
        <v>44957</v>
      </c>
      <c r="C1865" s="214" t="s">
        <v>126</v>
      </c>
      <c r="D1865" s="214" t="s">
        <v>2616</v>
      </c>
      <c r="E1865" s="310">
        <v>59.34</v>
      </c>
      <c r="F1865" s="214" t="s">
        <v>2617</v>
      </c>
    </row>
    <row r="1866" spans="1:6" s="214" customFormat="1" x14ac:dyDescent="0.35">
      <c r="A1866" s="311" t="s">
        <v>627</v>
      </c>
      <c r="B1866" s="312">
        <v>44957</v>
      </c>
      <c r="C1866" s="214" t="s">
        <v>126</v>
      </c>
      <c r="D1866" s="214" t="s">
        <v>2618</v>
      </c>
      <c r="E1866" s="310">
        <v>116.75</v>
      </c>
      <c r="F1866" s="214" t="s">
        <v>2619</v>
      </c>
    </row>
    <row r="1867" spans="1:6" s="214" customFormat="1" x14ac:dyDescent="0.35">
      <c r="A1867" s="311" t="s">
        <v>627</v>
      </c>
      <c r="B1867" s="312">
        <v>44985</v>
      </c>
      <c r="C1867" s="214" t="s">
        <v>126</v>
      </c>
      <c r="D1867" s="214" t="s">
        <v>2620</v>
      </c>
      <c r="E1867" s="310">
        <v>36.96</v>
      </c>
      <c r="F1867" s="214" t="s">
        <v>2621</v>
      </c>
    </row>
    <row r="1868" spans="1:6" s="214" customFormat="1" x14ac:dyDescent="0.35">
      <c r="A1868" s="311" t="s">
        <v>627</v>
      </c>
      <c r="B1868" s="312">
        <v>44985</v>
      </c>
      <c r="C1868" s="214" t="s">
        <v>126</v>
      </c>
      <c r="D1868" s="214" t="s">
        <v>2622</v>
      </c>
      <c r="E1868" s="310">
        <v>160.13</v>
      </c>
      <c r="F1868" s="214" t="s">
        <v>2623</v>
      </c>
    </row>
    <row r="1869" spans="1:6" s="214" customFormat="1" x14ac:dyDescent="0.35">
      <c r="A1869" s="311" t="s">
        <v>627</v>
      </c>
      <c r="B1869" s="312">
        <v>44985</v>
      </c>
      <c r="C1869" s="214" t="s">
        <v>126</v>
      </c>
      <c r="D1869" s="214" t="s">
        <v>2624</v>
      </c>
      <c r="E1869" s="310">
        <v>178.85</v>
      </c>
      <c r="F1869" s="214" t="s">
        <v>2625</v>
      </c>
    </row>
    <row r="1870" spans="1:6" s="214" customFormat="1" x14ac:dyDescent="0.35">
      <c r="A1870" s="311" t="s">
        <v>627</v>
      </c>
      <c r="B1870" s="312">
        <v>44985</v>
      </c>
      <c r="C1870" s="214" t="s">
        <v>126</v>
      </c>
      <c r="D1870" s="214" t="s">
        <v>2626</v>
      </c>
      <c r="E1870" s="310">
        <v>116.75</v>
      </c>
      <c r="F1870" s="214" t="s">
        <v>2627</v>
      </c>
    </row>
    <row r="1871" spans="1:6" s="214" customFormat="1" x14ac:dyDescent="0.35">
      <c r="A1871" s="311" t="s">
        <v>627</v>
      </c>
      <c r="B1871" s="312">
        <v>44998</v>
      </c>
      <c r="C1871" s="214" t="s">
        <v>126</v>
      </c>
      <c r="D1871" s="214" t="s">
        <v>2628</v>
      </c>
      <c r="E1871" s="310">
        <v>56.9</v>
      </c>
      <c r="F1871" s="214" t="s">
        <v>2629</v>
      </c>
    </row>
    <row r="1872" spans="1:6" s="214" customFormat="1" x14ac:dyDescent="0.35">
      <c r="A1872" s="311" t="s">
        <v>627</v>
      </c>
      <c r="B1872" s="312">
        <v>45013</v>
      </c>
      <c r="C1872" s="214" t="s">
        <v>126</v>
      </c>
      <c r="D1872" s="214" t="s">
        <v>2630</v>
      </c>
      <c r="E1872" s="310">
        <v>251.52</v>
      </c>
      <c r="F1872" s="214" t="s">
        <v>2631</v>
      </c>
    </row>
    <row r="1873" spans="1:6" s="214" customFormat="1" x14ac:dyDescent="0.35">
      <c r="A1873" s="311" t="s">
        <v>627</v>
      </c>
      <c r="B1873" s="312">
        <v>45016</v>
      </c>
      <c r="C1873" s="214" t="s">
        <v>126</v>
      </c>
      <c r="D1873" s="214" t="s">
        <v>2632</v>
      </c>
      <c r="E1873" s="310">
        <v>36.96</v>
      </c>
      <c r="F1873" s="214" t="s">
        <v>2633</v>
      </c>
    </row>
    <row r="1874" spans="1:6" s="214" customFormat="1" x14ac:dyDescent="0.35">
      <c r="A1874" s="311" t="s">
        <v>627</v>
      </c>
      <c r="B1874" s="312">
        <v>45016</v>
      </c>
      <c r="C1874" s="214" t="s">
        <v>126</v>
      </c>
      <c r="D1874" s="214" t="s">
        <v>2634</v>
      </c>
      <c r="E1874" s="310">
        <v>160.13</v>
      </c>
      <c r="F1874" s="214" t="s">
        <v>2635</v>
      </c>
    </row>
    <row r="1875" spans="1:6" s="214" customFormat="1" x14ac:dyDescent="0.35">
      <c r="A1875" s="311" t="s">
        <v>627</v>
      </c>
      <c r="B1875" s="312">
        <v>45016</v>
      </c>
      <c r="C1875" s="214" t="s">
        <v>126</v>
      </c>
      <c r="D1875" s="214" t="s">
        <v>2636</v>
      </c>
      <c r="E1875" s="310">
        <v>178.85</v>
      </c>
      <c r="F1875" s="214" t="s">
        <v>2637</v>
      </c>
    </row>
    <row r="1876" spans="1:6" s="214" customFormat="1" x14ac:dyDescent="0.35">
      <c r="A1876" s="311" t="s">
        <v>627</v>
      </c>
      <c r="B1876" s="312">
        <v>45016</v>
      </c>
      <c r="C1876" s="214" t="s">
        <v>126</v>
      </c>
      <c r="D1876" s="214" t="s">
        <v>2638</v>
      </c>
      <c r="E1876" s="310">
        <v>116.75</v>
      </c>
      <c r="F1876" s="214" t="s">
        <v>2639</v>
      </c>
    </row>
    <row r="1877" spans="1:6" s="214" customFormat="1" x14ac:dyDescent="0.35">
      <c r="A1877" s="311" t="s">
        <v>627</v>
      </c>
      <c r="B1877" s="312">
        <v>45020</v>
      </c>
      <c r="C1877" s="214" t="s">
        <v>126</v>
      </c>
      <c r="D1877" s="214" t="s">
        <v>2640</v>
      </c>
      <c r="E1877" s="310">
        <v>104.54</v>
      </c>
      <c r="F1877" s="214" t="s">
        <v>2641</v>
      </c>
    </row>
    <row r="1878" spans="1:6" s="214" customFormat="1" x14ac:dyDescent="0.35">
      <c r="A1878" s="311" t="s">
        <v>627</v>
      </c>
      <c r="B1878" s="312">
        <v>45046</v>
      </c>
      <c r="C1878" s="214" t="s">
        <v>126</v>
      </c>
      <c r="D1878" s="214" t="s">
        <v>2642</v>
      </c>
      <c r="E1878" s="310">
        <v>36.96</v>
      </c>
      <c r="F1878" s="214" t="s">
        <v>2643</v>
      </c>
    </row>
    <row r="1879" spans="1:6" s="214" customFormat="1" x14ac:dyDescent="0.35">
      <c r="A1879" s="311" t="s">
        <v>627</v>
      </c>
      <c r="B1879" s="312">
        <v>45046</v>
      </c>
      <c r="C1879" s="214" t="s">
        <v>126</v>
      </c>
      <c r="D1879" s="214" t="s">
        <v>2644</v>
      </c>
      <c r="E1879" s="310">
        <v>160.13</v>
      </c>
      <c r="F1879" s="214" t="s">
        <v>2645</v>
      </c>
    </row>
    <row r="1880" spans="1:6" s="214" customFormat="1" x14ac:dyDescent="0.35">
      <c r="A1880" s="311" t="s">
        <v>627</v>
      </c>
      <c r="B1880" s="312">
        <v>45046</v>
      </c>
      <c r="C1880" s="214" t="s">
        <v>126</v>
      </c>
      <c r="D1880" s="214" t="s">
        <v>2646</v>
      </c>
      <c r="E1880" s="310">
        <v>178.85</v>
      </c>
      <c r="F1880" s="214" t="s">
        <v>2647</v>
      </c>
    </row>
    <row r="1881" spans="1:6" s="214" customFormat="1" x14ac:dyDescent="0.35">
      <c r="A1881" s="311" t="s">
        <v>627</v>
      </c>
      <c r="B1881" s="312">
        <v>45046</v>
      </c>
      <c r="C1881" s="214" t="s">
        <v>126</v>
      </c>
      <c r="D1881" s="214" t="s">
        <v>2648</v>
      </c>
      <c r="E1881" s="310">
        <v>116.75</v>
      </c>
      <c r="F1881" s="214" t="s">
        <v>2649</v>
      </c>
    </row>
    <row r="1882" spans="1:6" s="214" customFormat="1" x14ac:dyDescent="0.35">
      <c r="A1882" s="311" t="s">
        <v>627</v>
      </c>
      <c r="B1882" s="312">
        <v>45048</v>
      </c>
      <c r="C1882" s="214" t="s">
        <v>126</v>
      </c>
      <c r="D1882" s="214" t="s">
        <v>2650</v>
      </c>
      <c r="E1882" s="310">
        <v>88.03</v>
      </c>
      <c r="F1882" s="214" t="s">
        <v>2651</v>
      </c>
    </row>
    <row r="1883" spans="1:6" s="214" customFormat="1" x14ac:dyDescent="0.35">
      <c r="A1883" s="311" t="s">
        <v>627</v>
      </c>
      <c r="B1883" s="312">
        <v>45077</v>
      </c>
      <c r="C1883" s="214" t="s">
        <v>126</v>
      </c>
      <c r="D1883" s="214" t="s">
        <v>2652</v>
      </c>
      <c r="E1883" s="310">
        <v>36.96</v>
      </c>
      <c r="F1883" s="214" t="s">
        <v>2653</v>
      </c>
    </row>
    <row r="1884" spans="1:6" s="214" customFormat="1" x14ac:dyDescent="0.35">
      <c r="A1884" s="311" t="s">
        <v>627</v>
      </c>
      <c r="B1884" s="312">
        <v>45077</v>
      </c>
      <c r="C1884" s="214" t="s">
        <v>126</v>
      </c>
      <c r="D1884" s="214" t="s">
        <v>2654</v>
      </c>
      <c r="E1884" s="310">
        <v>160.13</v>
      </c>
      <c r="F1884" s="214" t="s">
        <v>2655</v>
      </c>
    </row>
    <row r="1885" spans="1:6" s="214" customFormat="1" x14ac:dyDescent="0.35">
      <c r="A1885" s="311" t="s">
        <v>627</v>
      </c>
      <c r="B1885" s="312">
        <v>45077</v>
      </c>
      <c r="C1885" s="214" t="s">
        <v>126</v>
      </c>
      <c r="D1885" s="214" t="s">
        <v>2656</v>
      </c>
      <c r="E1885" s="310">
        <v>178.85</v>
      </c>
      <c r="F1885" s="214" t="s">
        <v>2657</v>
      </c>
    </row>
    <row r="1886" spans="1:6" s="214" customFormat="1" x14ac:dyDescent="0.35">
      <c r="A1886" s="311" t="s">
        <v>627</v>
      </c>
      <c r="B1886" s="312">
        <v>45077</v>
      </c>
      <c r="C1886" s="214" t="s">
        <v>126</v>
      </c>
      <c r="D1886" s="214" t="s">
        <v>2658</v>
      </c>
      <c r="E1886" s="310">
        <v>116.75</v>
      </c>
      <c r="F1886" s="214" t="s">
        <v>2659</v>
      </c>
    </row>
    <row r="1887" spans="1:6" s="214" customFormat="1" x14ac:dyDescent="0.35">
      <c r="A1887" s="311" t="s">
        <v>627</v>
      </c>
      <c r="B1887" s="312">
        <v>45083</v>
      </c>
      <c r="C1887" s="214" t="s">
        <v>126</v>
      </c>
      <c r="D1887" s="214" t="s">
        <v>2660</v>
      </c>
      <c r="E1887" s="310">
        <v>133.36000000000001</v>
      </c>
      <c r="F1887" s="214" t="s">
        <v>2661</v>
      </c>
    </row>
    <row r="1888" spans="1:6" s="214" customFormat="1" x14ac:dyDescent="0.35">
      <c r="A1888" s="311" t="s">
        <v>627</v>
      </c>
      <c r="B1888" s="312">
        <v>45107</v>
      </c>
      <c r="C1888" s="214" t="s">
        <v>126</v>
      </c>
      <c r="D1888" s="214" t="s">
        <v>2662</v>
      </c>
      <c r="E1888" s="310">
        <v>36.96</v>
      </c>
      <c r="F1888" s="214" t="s">
        <v>2663</v>
      </c>
    </row>
    <row r="1889" spans="1:6" s="214" customFormat="1" x14ac:dyDescent="0.35">
      <c r="A1889" s="311" t="s">
        <v>627</v>
      </c>
      <c r="B1889" s="312">
        <v>45107</v>
      </c>
      <c r="C1889" s="214" t="s">
        <v>126</v>
      </c>
      <c r="D1889" s="214" t="s">
        <v>2664</v>
      </c>
      <c r="E1889" s="310">
        <v>160.13</v>
      </c>
      <c r="F1889" s="214" t="s">
        <v>2665</v>
      </c>
    </row>
    <row r="1890" spans="1:6" s="214" customFormat="1" x14ac:dyDescent="0.35">
      <c r="A1890" s="311" t="s">
        <v>627</v>
      </c>
      <c r="B1890" s="312">
        <v>45107</v>
      </c>
      <c r="C1890" s="214" t="s">
        <v>126</v>
      </c>
      <c r="D1890" s="214" t="s">
        <v>2666</v>
      </c>
      <c r="E1890" s="310">
        <v>178.85</v>
      </c>
      <c r="F1890" s="214" t="s">
        <v>2667</v>
      </c>
    </row>
    <row r="1891" spans="1:6" s="214" customFormat="1" x14ac:dyDescent="0.35">
      <c r="A1891" s="311" t="s">
        <v>627</v>
      </c>
      <c r="B1891" s="312">
        <v>45107</v>
      </c>
      <c r="C1891" s="214" t="s">
        <v>126</v>
      </c>
      <c r="D1891" s="214" t="s">
        <v>2668</v>
      </c>
      <c r="E1891" s="310">
        <v>116.75</v>
      </c>
      <c r="F1891" s="214" t="s">
        <v>2669</v>
      </c>
    </row>
    <row r="1892" spans="1:6" s="214" customFormat="1" x14ac:dyDescent="0.35">
      <c r="A1892" s="311" t="s">
        <v>605</v>
      </c>
      <c r="B1892" s="312">
        <v>44750</v>
      </c>
      <c r="C1892" s="214" t="s">
        <v>606</v>
      </c>
      <c r="D1892" s="214" t="s">
        <v>2670</v>
      </c>
      <c r="E1892" s="314">
        <v>32.08</v>
      </c>
      <c r="F1892" s="214" t="s">
        <v>2671</v>
      </c>
    </row>
    <row r="1893" spans="1:6" s="214" customFormat="1" x14ac:dyDescent="0.35">
      <c r="A1893" s="311" t="s">
        <v>605</v>
      </c>
      <c r="B1893" s="312">
        <v>44764</v>
      </c>
      <c r="C1893" s="214" t="s">
        <v>606</v>
      </c>
      <c r="D1893" s="214" t="s">
        <v>2672</v>
      </c>
      <c r="E1893" s="314">
        <v>517.5</v>
      </c>
      <c r="F1893" s="214" t="s">
        <v>2673</v>
      </c>
    </row>
    <row r="1894" spans="1:6" s="214" customFormat="1" x14ac:dyDescent="0.35">
      <c r="A1894" s="311" t="s">
        <v>605</v>
      </c>
      <c r="B1894" s="312">
        <v>44768</v>
      </c>
      <c r="C1894" s="214" t="s">
        <v>606</v>
      </c>
      <c r="D1894" s="214" t="s">
        <v>2674</v>
      </c>
      <c r="E1894" s="314">
        <v>59.46</v>
      </c>
      <c r="F1894" s="214" t="s">
        <v>2675</v>
      </c>
    </row>
    <row r="1895" spans="1:6" s="214" customFormat="1" x14ac:dyDescent="0.35">
      <c r="A1895" s="311" t="s">
        <v>605</v>
      </c>
      <c r="B1895" s="312">
        <v>44777</v>
      </c>
      <c r="C1895" s="214" t="s">
        <v>606</v>
      </c>
      <c r="D1895" s="214" t="s">
        <v>2676</v>
      </c>
      <c r="E1895" s="314">
        <v>52.1</v>
      </c>
      <c r="F1895" s="214" t="s">
        <v>2677</v>
      </c>
    </row>
    <row r="1896" spans="1:6" s="214" customFormat="1" x14ac:dyDescent="0.35">
      <c r="A1896" s="311" t="s">
        <v>605</v>
      </c>
      <c r="B1896" s="312">
        <v>44778</v>
      </c>
      <c r="C1896" s="214" t="s">
        <v>606</v>
      </c>
      <c r="D1896" s="214" t="s">
        <v>2678</v>
      </c>
      <c r="E1896" s="314">
        <v>6.41</v>
      </c>
      <c r="F1896" s="214" t="s">
        <v>2679</v>
      </c>
    </row>
    <row r="1897" spans="1:6" s="214" customFormat="1" x14ac:dyDescent="0.35">
      <c r="A1897" s="311" t="s">
        <v>605</v>
      </c>
      <c r="B1897" s="312">
        <v>44784</v>
      </c>
      <c r="C1897" s="214" t="s">
        <v>606</v>
      </c>
      <c r="D1897" s="214" t="s">
        <v>2680</v>
      </c>
      <c r="E1897" s="314">
        <v>36</v>
      </c>
      <c r="F1897" s="214" t="s">
        <v>2681</v>
      </c>
    </row>
    <row r="1898" spans="1:6" s="214" customFormat="1" x14ac:dyDescent="0.35">
      <c r="A1898" s="311" t="s">
        <v>605</v>
      </c>
      <c r="B1898" s="312">
        <v>44785</v>
      </c>
      <c r="C1898" s="214" t="s">
        <v>606</v>
      </c>
      <c r="D1898" s="214" t="s">
        <v>2682</v>
      </c>
      <c r="E1898" s="314">
        <v>275.5</v>
      </c>
      <c r="F1898" s="214" t="s">
        <v>2683</v>
      </c>
    </row>
    <row r="1899" spans="1:6" s="214" customFormat="1" x14ac:dyDescent="0.35">
      <c r="A1899" s="311" t="s">
        <v>605</v>
      </c>
      <c r="B1899" s="312">
        <v>44802</v>
      </c>
      <c r="C1899" s="214" t="s">
        <v>606</v>
      </c>
      <c r="D1899" s="214" t="s">
        <v>2684</v>
      </c>
      <c r="E1899" s="314">
        <v>58.9</v>
      </c>
      <c r="F1899" s="214" t="s">
        <v>2685</v>
      </c>
    </row>
    <row r="1900" spans="1:6" s="214" customFormat="1" x14ac:dyDescent="0.35">
      <c r="A1900" s="311" t="s">
        <v>605</v>
      </c>
      <c r="B1900" s="312">
        <v>44812</v>
      </c>
      <c r="C1900" s="214" t="s">
        <v>606</v>
      </c>
      <c r="D1900" s="214" t="s">
        <v>2686</v>
      </c>
      <c r="E1900" s="314">
        <v>74.349999999999994</v>
      </c>
      <c r="F1900" s="214" t="s">
        <v>2687</v>
      </c>
    </row>
    <row r="1901" spans="1:6" s="214" customFormat="1" x14ac:dyDescent="0.35">
      <c r="A1901" s="311" t="s">
        <v>605</v>
      </c>
      <c r="B1901" s="312">
        <v>44837</v>
      </c>
      <c r="C1901" s="214" t="s">
        <v>606</v>
      </c>
      <c r="D1901" s="214" t="s">
        <v>2688</v>
      </c>
      <c r="E1901" s="314">
        <v>6.41</v>
      </c>
      <c r="F1901" s="214" t="s">
        <v>2689</v>
      </c>
    </row>
    <row r="1902" spans="1:6" s="214" customFormat="1" x14ac:dyDescent="0.35">
      <c r="A1902" s="311" t="s">
        <v>605</v>
      </c>
      <c r="B1902" s="312">
        <v>44838</v>
      </c>
      <c r="C1902" s="214" t="s">
        <v>606</v>
      </c>
      <c r="D1902" s="214" t="s">
        <v>2690</v>
      </c>
      <c r="E1902" s="314">
        <v>10.43</v>
      </c>
      <c r="F1902" s="214" t="s">
        <v>2691</v>
      </c>
    </row>
    <row r="1903" spans="1:6" s="214" customFormat="1" x14ac:dyDescent="0.35">
      <c r="A1903" s="311" t="s">
        <v>605</v>
      </c>
      <c r="B1903" s="312">
        <v>44847</v>
      </c>
      <c r="C1903" s="214" t="s">
        <v>606</v>
      </c>
      <c r="D1903" s="214" t="s">
        <v>2692</v>
      </c>
      <c r="E1903" s="314">
        <v>6.41</v>
      </c>
      <c r="F1903" s="214" t="s">
        <v>2693</v>
      </c>
    </row>
    <row r="1904" spans="1:6" s="214" customFormat="1" x14ac:dyDescent="0.35">
      <c r="A1904" s="311" t="s">
        <v>605</v>
      </c>
      <c r="B1904" s="312">
        <v>44847</v>
      </c>
      <c r="C1904" s="214" t="s">
        <v>606</v>
      </c>
      <c r="D1904" s="214" t="s">
        <v>2694</v>
      </c>
      <c r="E1904" s="314">
        <v>42</v>
      </c>
      <c r="F1904" s="214" t="s">
        <v>2695</v>
      </c>
    </row>
    <row r="1905" spans="1:6" s="214" customFormat="1" x14ac:dyDescent="0.35">
      <c r="A1905" s="311" t="s">
        <v>605</v>
      </c>
      <c r="B1905" s="312">
        <v>44868</v>
      </c>
      <c r="C1905" s="214" t="s">
        <v>606</v>
      </c>
      <c r="D1905" s="214" t="s">
        <v>2696</v>
      </c>
      <c r="E1905" s="314">
        <v>10.81</v>
      </c>
      <c r="F1905" s="214" t="s">
        <v>2697</v>
      </c>
    </row>
    <row r="1906" spans="1:6" s="214" customFormat="1" x14ac:dyDescent="0.35">
      <c r="A1906" s="311" t="s">
        <v>605</v>
      </c>
      <c r="B1906" s="312">
        <v>44883</v>
      </c>
      <c r="C1906" s="214" t="s">
        <v>606</v>
      </c>
      <c r="D1906" s="214" t="s">
        <v>2698</v>
      </c>
      <c r="E1906" s="314">
        <v>-17.66</v>
      </c>
      <c r="F1906" s="214" t="s">
        <v>2699</v>
      </c>
    </row>
    <row r="1907" spans="1:6" s="214" customFormat="1" x14ac:dyDescent="0.35">
      <c r="A1907" s="311" t="s">
        <v>605</v>
      </c>
      <c r="B1907" s="312">
        <v>44883</v>
      </c>
      <c r="C1907" s="214" t="s">
        <v>606</v>
      </c>
      <c r="D1907" s="214" t="s">
        <v>2700</v>
      </c>
      <c r="E1907" s="314">
        <v>56.9</v>
      </c>
      <c r="F1907" s="214" t="s">
        <v>2701</v>
      </c>
    </row>
    <row r="1908" spans="1:6" s="214" customFormat="1" x14ac:dyDescent="0.35">
      <c r="A1908" s="311" t="s">
        <v>605</v>
      </c>
      <c r="B1908" s="312">
        <v>44884</v>
      </c>
      <c r="C1908" s="214" t="s">
        <v>606</v>
      </c>
      <c r="D1908" s="214" t="s">
        <v>2702</v>
      </c>
      <c r="E1908" s="314">
        <v>627.85</v>
      </c>
      <c r="F1908" s="214" t="s">
        <v>2703</v>
      </c>
    </row>
    <row r="1909" spans="1:6" s="214" customFormat="1" x14ac:dyDescent="0.35">
      <c r="A1909" s="311" t="s">
        <v>605</v>
      </c>
      <c r="B1909" s="312">
        <v>44900</v>
      </c>
      <c r="C1909" s="214" t="s">
        <v>606</v>
      </c>
      <c r="D1909" s="214" t="s">
        <v>2704</v>
      </c>
      <c r="E1909" s="314">
        <v>1630</v>
      </c>
      <c r="F1909" s="214" t="s">
        <v>2705</v>
      </c>
    </row>
    <row r="1910" spans="1:6" s="214" customFormat="1" x14ac:dyDescent="0.35">
      <c r="A1910" s="311" t="s">
        <v>605</v>
      </c>
      <c r="B1910" s="312">
        <v>44924</v>
      </c>
      <c r="C1910" s="214" t="s">
        <v>606</v>
      </c>
      <c r="D1910" s="214" t="s">
        <v>2706</v>
      </c>
      <c r="E1910" s="314">
        <v>366.93</v>
      </c>
      <c r="F1910" s="214" t="s">
        <v>2707</v>
      </c>
    </row>
    <row r="1911" spans="1:6" s="214" customFormat="1" x14ac:dyDescent="0.35">
      <c r="A1911" s="311" t="s">
        <v>605</v>
      </c>
      <c r="B1911" s="312">
        <v>44925</v>
      </c>
      <c r="C1911" s="214" t="s">
        <v>606</v>
      </c>
      <c r="D1911" s="214" t="s">
        <v>2708</v>
      </c>
      <c r="E1911" s="314">
        <v>13.89</v>
      </c>
      <c r="F1911" s="214" t="s">
        <v>2709</v>
      </c>
    </row>
    <row r="1912" spans="1:6" s="214" customFormat="1" x14ac:dyDescent="0.35">
      <c r="A1912" s="311" t="s">
        <v>605</v>
      </c>
      <c r="B1912" s="312">
        <v>44931</v>
      </c>
      <c r="C1912" s="214" t="s">
        <v>606</v>
      </c>
      <c r="D1912" s="214" t="s">
        <v>2710</v>
      </c>
      <c r="E1912" s="310">
        <v>37.42</v>
      </c>
      <c r="F1912" s="214" t="s">
        <v>2711</v>
      </c>
    </row>
    <row r="1913" spans="1:6" s="214" customFormat="1" x14ac:dyDescent="0.35">
      <c r="A1913" s="311" t="s">
        <v>605</v>
      </c>
      <c r="B1913" s="312">
        <v>44958</v>
      </c>
      <c r="C1913" s="214" t="s">
        <v>606</v>
      </c>
      <c r="D1913" s="214" t="s">
        <v>2712</v>
      </c>
      <c r="E1913" s="310">
        <v>67.78</v>
      </c>
      <c r="F1913" s="214" t="s">
        <v>2713</v>
      </c>
    </row>
    <row r="1914" spans="1:6" s="214" customFormat="1" x14ac:dyDescent="0.35">
      <c r="A1914" s="311" t="s">
        <v>605</v>
      </c>
      <c r="B1914" s="312">
        <v>44965</v>
      </c>
      <c r="C1914" s="214" t="s">
        <v>606</v>
      </c>
      <c r="D1914" s="214" t="s">
        <v>2714</v>
      </c>
      <c r="E1914" s="310">
        <v>51.94</v>
      </c>
      <c r="F1914" s="214" t="s">
        <v>2715</v>
      </c>
    </row>
    <row r="1915" spans="1:6" s="214" customFormat="1" x14ac:dyDescent="0.35">
      <c r="A1915" s="311" t="s">
        <v>605</v>
      </c>
      <c r="B1915" s="312">
        <v>44966</v>
      </c>
      <c r="C1915" s="214" t="s">
        <v>606</v>
      </c>
      <c r="D1915" s="214" t="s">
        <v>2716</v>
      </c>
      <c r="E1915" s="310">
        <v>12.83</v>
      </c>
      <c r="F1915" s="214" t="s">
        <v>2717</v>
      </c>
    </row>
    <row r="1916" spans="1:6" s="214" customFormat="1" x14ac:dyDescent="0.35">
      <c r="A1916" s="311" t="s">
        <v>605</v>
      </c>
      <c r="B1916" s="312">
        <v>44967</v>
      </c>
      <c r="C1916" s="214" t="s">
        <v>606</v>
      </c>
      <c r="D1916" s="214" t="s">
        <v>2718</v>
      </c>
      <c r="E1916" s="310">
        <v>35.43</v>
      </c>
      <c r="F1916" s="214" t="s">
        <v>2719</v>
      </c>
    </row>
    <row r="1917" spans="1:6" s="214" customFormat="1" x14ac:dyDescent="0.35">
      <c r="A1917" s="311" t="s">
        <v>605</v>
      </c>
      <c r="B1917" s="312">
        <v>44968</v>
      </c>
      <c r="C1917" s="214" t="s">
        <v>606</v>
      </c>
      <c r="D1917" s="214" t="s">
        <v>2720</v>
      </c>
      <c r="E1917" s="310">
        <v>28.24</v>
      </c>
      <c r="F1917" s="214" t="s">
        <v>2721</v>
      </c>
    </row>
    <row r="1918" spans="1:6" s="214" customFormat="1" x14ac:dyDescent="0.35">
      <c r="A1918" s="311" t="s">
        <v>605</v>
      </c>
      <c r="B1918" s="312">
        <v>44970</v>
      </c>
      <c r="C1918" s="214" t="s">
        <v>606</v>
      </c>
      <c r="D1918" s="214" t="s">
        <v>2722</v>
      </c>
      <c r="E1918" s="310">
        <v>26.95</v>
      </c>
      <c r="F1918" s="214" t="s">
        <v>2723</v>
      </c>
    </row>
    <row r="1919" spans="1:6" s="214" customFormat="1" x14ac:dyDescent="0.35">
      <c r="A1919" s="311" t="s">
        <v>605</v>
      </c>
      <c r="B1919" s="312">
        <v>45015</v>
      </c>
      <c r="C1919" s="214" t="s">
        <v>606</v>
      </c>
      <c r="D1919" s="214" t="s">
        <v>2724</v>
      </c>
      <c r="E1919" s="310">
        <v>6.94</v>
      </c>
      <c r="F1919" s="214" t="s">
        <v>2725</v>
      </c>
    </row>
    <row r="1920" spans="1:6" s="214" customFormat="1" x14ac:dyDescent="0.35">
      <c r="A1920" s="311" t="s">
        <v>605</v>
      </c>
      <c r="B1920" s="312">
        <v>45019</v>
      </c>
      <c r="C1920" s="214" t="s">
        <v>606</v>
      </c>
      <c r="D1920" s="214" t="s">
        <v>2726</v>
      </c>
      <c r="E1920" s="310">
        <v>51.48</v>
      </c>
      <c r="F1920" s="214" t="s">
        <v>2727</v>
      </c>
    </row>
    <row r="1921" spans="1:6" s="214" customFormat="1" x14ac:dyDescent="0.35">
      <c r="A1921" s="311" t="s">
        <v>605</v>
      </c>
      <c r="B1921" s="312">
        <v>45020</v>
      </c>
      <c r="C1921" s="214" t="s">
        <v>606</v>
      </c>
      <c r="D1921" s="214" t="s">
        <v>2728</v>
      </c>
      <c r="E1921" s="310">
        <v>46.77</v>
      </c>
      <c r="F1921" s="214" t="s">
        <v>2729</v>
      </c>
    </row>
    <row r="1922" spans="1:6" s="214" customFormat="1" x14ac:dyDescent="0.35">
      <c r="A1922" s="311" t="s">
        <v>605</v>
      </c>
      <c r="B1922" s="312">
        <v>45035</v>
      </c>
      <c r="C1922" s="214" t="s">
        <v>606</v>
      </c>
      <c r="D1922" s="214" t="s">
        <v>2730</v>
      </c>
      <c r="E1922" s="310">
        <v>716</v>
      </c>
      <c r="F1922" s="214" t="s">
        <v>2731</v>
      </c>
    </row>
    <row r="1923" spans="1:6" s="214" customFormat="1" x14ac:dyDescent="0.35">
      <c r="A1923" s="311" t="s">
        <v>605</v>
      </c>
      <c r="B1923" s="312">
        <v>45054</v>
      </c>
      <c r="C1923" s="214" t="s">
        <v>606</v>
      </c>
      <c r="D1923" s="214" t="s">
        <v>2732</v>
      </c>
      <c r="E1923" s="310">
        <v>190</v>
      </c>
      <c r="F1923" s="214" t="s">
        <v>2733</v>
      </c>
    </row>
    <row r="1924" spans="1:6" s="214" customFormat="1" x14ac:dyDescent="0.35">
      <c r="A1924" s="311" t="s">
        <v>605</v>
      </c>
      <c r="B1924" s="312">
        <v>45062</v>
      </c>
      <c r="C1924" s="214" t="s">
        <v>606</v>
      </c>
      <c r="D1924" s="214" t="s">
        <v>2734</v>
      </c>
      <c r="E1924" s="310">
        <v>33.96</v>
      </c>
      <c r="F1924" s="214" t="s">
        <v>2735</v>
      </c>
    </row>
    <row r="1925" spans="1:6" s="214" customFormat="1" x14ac:dyDescent="0.35">
      <c r="A1925" s="311" t="s">
        <v>605</v>
      </c>
      <c r="B1925" s="312">
        <v>45070</v>
      </c>
      <c r="C1925" s="214" t="s">
        <v>606</v>
      </c>
      <c r="D1925" s="214" t="s">
        <v>2736</v>
      </c>
      <c r="E1925" s="310">
        <v>720</v>
      </c>
      <c r="F1925" s="214" t="s">
        <v>2737</v>
      </c>
    </row>
    <row r="1926" spans="1:6" s="214" customFormat="1" x14ac:dyDescent="0.35">
      <c r="A1926" s="311" t="s">
        <v>605</v>
      </c>
      <c r="B1926" s="312">
        <v>45106</v>
      </c>
      <c r="C1926" s="214" t="s">
        <v>606</v>
      </c>
      <c r="D1926" s="214" t="s">
        <v>2738</v>
      </c>
      <c r="E1926" s="310">
        <v>28.57</v>
      </c>
      <c r="F1926" s="214" t="s">
        <v>2739</v>
      </c>
    </row>
    <row r="1927" spans="1:6" s="214" customFormat="1" x14ac:dyDescent="0.35">
      <c r="A1927" s="311" t="s">
        <v>605</v>
      </c>
      <c r="B1927" s="312">
        <v>45107</v>
      </c>
      <c r="C1927" s="214" t="s">
        <v>606</v>
      </c>
      <c r="D1927" s="214" t="s">
        <v>2740</v>
      </c>
      <c r="E1927" s="310">
        <v>40.1</v>
      </c>
      <c r="F1927" s="214" t="s">
        <v>2741</v>
      </c>
    </row>
    <row r="1928" spans="1:6" s="214" customFormat="1" x14ac:dyDescent="0.35">
      <c r="A1928" s="311" t="s">
        <v>605</v>
      </c>
      <c r="B1928" s="312">
        <v>45107</v>
      </c>
      <c r="C1928" s="214" t="s">
        <v>606</v>
      </c>
      <c r="D1928" s="214" t="s">
        <v>2628</v>
      </c>
      <c r="E1928" s="310">
        <v>67.849999999999994</v>
      </c>
      <c r="F1928" s="214" t="s">
        <v>2742</v>
      </c>
    </row>
    <row r="1929" spans="1:6" s="214" customFormat="1" x14ac:dyDescent="0.35">
      <c r="A1929" s="311" t="s">
        <v>652</v>
      </c>
      <c r="B1929" s="312">
        <v>44767</v>
      </c>
      <c r="C1929" s="214" t="s">
        <v>653</v>
      </c>
      <c r="D1929" s="214" t="s">
        <v>2743</v>
      </c>
      <c r="E1929" s="314">
        <v>39</v>
      </c>
      <c r="F1929" s="214" t="s">
        <v>2744</v>
      </c>
    </row>
    <row r="1930" spans="1:6" s="214" customFormat="1" x14ac:dyDescent="0.35">
      <c r="A1930" s="311" t="s">
        <v>652</v>
      </c>
      <c r="B1930" s="312">
        <v>44894</v>
      </c>
      <c r="C1930" s="214" t="s">
        <v>653</v>
      </c>
      <c r="D1930" s="214" t="s">
        <v>2745</v>
      </c>
      <c r="E1930" s="314">
        <v>178</v>
      </c>
      <c r="F1930" s="214" t="s">
        <v>2746</v>
      </c>
    </row>
    <row r="1931" spans="1:6" s="214" customFormat="1" x14ac:dyDescent="0.35">
      <c r="A1931" s="311" t="s">
        <v>652</v>
      </c>
      <c r="B1931" s="312">
        <v>44936</v>
      </c>
      <c r="C1931" s="214" t="s">
        <v>653</v>
      </c>
      <c r="D1931" s="214" t="s">
        <v>2747</v>
      </c>
      <c r="E1931" s="310">
        <v>135</v>
      </c>
      <c r="F1931" s="214" t="s">
        <v>2748</v>
      </c>
    </row>
    <row r="1932" spans="1:6" s="214" customFormat="1" x14ac:dyDescent="0.35">
      <c r="A1932" s="311" t="s">
        <v>652</v>
      </c>
      <c r="B1932" s="312">
        <v>45042</v>
      </c>
      <c r="C1932" s="214" t="s">
        <v>653</v>
      </c>
      <c r="D1932" s="214" t="s">
        <v>2749</v>
      </c>
      <c r="E1932" s="310">
        <v>134.88</v>
      </c>
      <c r="F1932" s="214" t="s">
        <v>2750</v>
      </c>
    </row>
    <row r="1933" spans="1:6" s="214" customFormat="1" x14ac:dyDescent="0.35">
      <c r="A1933" s="311" t="s">
        <v>652</v>
      </c>
      <c r="B1933" s="312">
        <v>45048</v>
      </c>
      <c r="C1933" s="214" t="s">
        <v>653</v>
      </c>
      <c r="D1933" s="214" t="s">
        <v>2751</v>
      </c>
      <c r="E1933" s="310">
        <v>39</v>
      </c>
      <c r="F1933" s="214" t="s">
        <v>2752</v>
      </c>
    </row>
    <row r="1934" spans="1:6" s="214" customFormat="1" x14ac:dyDescent="0.35">
      <c r="A1934" s="311" t="s">
        <v>652</v>
      </c>
      <c r="B1934" s="312">
        <v>45091</v>
      </c>
      <c r="C1934" s="214" t="s">
        <v>653</v>
      </c>
      <c r="D1934" s="214" t="s">
        <v>2753</v>
      </c>
      <c r="E1934" s="310">
        <v>89</v>
      </c>
      <c r="F1934" s="214" t="s">
        <v>2754</v>
      </c>
    </row>
    <row r="1935" spans="1:6" s="214" customFormat="1" x14ac:dyDescent="0.35">
      <c r="A1935" s="311" t="s">
        <v>628</v>
      </c>
      <c r="B1935" s="312">
        <v>44796</v>
      </c>
      <c r="C1935" s="214" t="s">
        <v>629</v>
      </c>
      <c r="D1935" s="214" t="s">
        <v>2755</v>
      </c>
      <c r="E1935" s="314">
        <v>1997.6</v>
      </c>
      <c r="F1935" s="214" t="s">
        <v>2756</v>
      </c>
    </row>
    <row r="1936" spans="1:6" s="214" customFormat="1" x14ac:dyDescent="0.35">
      <c r="A1936" s="311" t="s">
        <v>628</v>
      </c>
      <c r="B1936" s="312">
        <v>44804</v>
      </c>
      <c r="C1936" s="214" t="s">
        <v>629</v>
      </c>
      <c r="D1936" s="214" t="s">
        <v>2757</v>
      </c>
      <c r="E1936" s="314">
        <v>654.39</v>
      </c>
      <c r="F1936" s="214" t="s">
        <v>2758</v>
      </c>
    </row>
    <row r="1937" spans="1:6" s="214" customFormat="1" x14ac:dyDescent="0.35">
      <c r="A1937" s="311" t="s">
        <v>628</v>
      </c>
      <c r="B1937" s="312">
        <v>44834</v>
      </c>
      <c r="C1937" s="214" t="s">
        <v>629</v>
      </c>
      <c r="D1937" s="214" t="s">
        <v>2757</v>
      </c>
      <c r="E1937" s="314">
        <v>79.7</v>
      </c>
      <c r="F1937" s="214" t="s">
        <v>2759</v>
      </c>
    </row>
    <row r="1938" spans="1:6" s="214" customFormat="1" x14ac:dyDescent="0.35">
      <c r="A1938" s="311" t="s">
        <v>628</v>
      </c>
      <c r="B1938" s="312">
        <v>44865</v>
      </c>
      <c r="C1938" s="214" t="s">
        <v>629</v>
      </c>
      <c r="D1938" s="214" t="s">
        <v>2757</v>
      </c>
      <c r="E1938" s="314">
        <v>673.24</v>
      </c>
      <c r="F1938" s="214" t="s">
        <v>2760</v>
      </c>
    </row>
    <row r="1939" spans="1:6" s="214" customFormat="1" x14ac:dyDescent="0.35">
      <c r="A1939" s="311" t="s">
        <v>628</v>
      </c>
      <c r="B1939" s="312">
        <v>44869</v>
      </c>
      <c r="C1939" s="214" t="s">
        <v>629</v>
      </c>
      <c r="D1939" s="214" t="s">
        <v>2761</v>
      </c>
      <c r="E1939" s="314">
        <v>1596.09</v>
      </c>
      <c r="F1939" s="214" t="s">
        <v>2762</v>
      </c>
    </row>
    <row r="1940" spans="1:6" s="214" customFormat="1" x14ac:dyDescent="0.35">
      <c r="A1940" s="311" t="s">
        <v>628</v>
      </c>
      <c r="B1940" s="312">
        <v>44926</v>
      </c>
      <c r="C1940" s="214" t="s">
        <v>629</v>
      </c>
      <c r="D1940" s="214" t="s">
        <v>2757</v>
      </c>
      <c r="E1940" s="314">
        <v>91.5</v>
      </c>
      <c r="F1940" s="214" t="s">
        <v>2763</v>
      </c>
    </row>
    <row r="1941" spans="1:6" s="214" customFormat="1" x14ac:dyDescent="0.35">
      <c r="A1941" s="311" t="s">
        <v>628</v>
      </c>
      <c r="B1941" s="312">
        <v>45016</v>
      </c>
      <c r="C1941" s="214" t="s">
        <v>629</v>
      </c>
      <c r="D1941" s="214" t="s">
        <v>2757</v>
      </c>
      <c r="E1941" s="310">
        <v>463</v>
      </c>
      <c r="F1941" s="214" t="s">
        <v>2764</v>
      </c>
    </row>
    <row r="1942" spans="1:6" s="214" customFormat="1" x14ac:dyDescent="0.35">
      <c r="A1942" s="311" t="s">
        <v>628</v>
      </c>
      <c r="B1942" s="312">
        <v>45077</v>
      </c>
      <c r="C1942" s="214" t="s">
        <v>629</v>
      </c>
      <c r="D1942" s="214" t="s">
        <v>2765</v>
      </c>
      <c r="E1942" s="310">
        <v>105</v>
      </c>
      <c r="F1942" s="214" t="s">
        <v>2766</v>
      </c>
    </row>
    <row r="1943" spans="1:6" s="214" customFormat="1" x14ac:dyDescent="0.35">
      <c r="A1943" s="311" t="s">
        <v>628</v>
      </c>
      <c r="B1943" s="312">
        <v>45080</v>
      </c>
      <c r="C1943" s="214" t="s">
        <v>629</v>
      </c>
      <c r="D1943" s="214" t="s">
        <v>2757</v>
      </c>
      <c r="E1943" s="310">
        <v>105</v>
      </c>
      <c r="F1943" s="214" t="s">
        <v>2767</v>
      </c>
    </row>
    <row r="1944" spans="1:6" s="214" customFormat="1" x14ac:dyDescent="0.35">
      <c r="A1944" s="311" t="s">
        <v>628</v>
      </c>
      <c r="B1944" s="312">
        <v>45080</v>
      </c>
      <c r="C1944" s="214" t="s">
        <v>629</v>
      </c>
      <c r="D1944" s="214" t="s">
        <v>2768</v>
      </c>
      <c r="E1944" s="310">
        <v>-105</v>
      </c>
      <c r="F1944" s="214" t="s">
        <v>2769</v>
      </c>
    </row>
    <row r="1945" spans="1:6" s="214" customFormat="1" x14ac:dyDescent="0.35">
      <c r="A1945" s="311" t="s">
        <v>628</v>
      </c>
      <c r="B1945" s="312">
        <v>45082</v>
      </c>
      <c r="C1945" s="214" t="s">
        <v>629</v>
      </c>
      <c r="D1945" s="214" t="s">
        <v>2770</v>
      </c>
      <c r="E1945" s="310">
        <v>951.41</v>
      </c>
      <c r="F1945" s="214" t="s">
        <v>2771</v>
      </c>
    </row>
    <row r="1946" spans="1:6" s="214" customFormat="1" x14ac:dyDescent="0.35">
      <c r="A1946" s="311" t="s">
        <v>630</v>
      </c>
      <c r="B1946" s="312">
        <v>44754</v>
      </c>
      <c r="C1946" s="214" t="s">
        <v>631</v>
      </c>
      <c r="D1946" s="214" t="s">
        <v>2772</v>
      </c>
      <c r="E1946" s="314">
        <v>20.09</v>
      </c>
      <c r="F1946" s="214" t="s">
        <v>2773</v>
      </c>
    </row>
    <row r="1947" spans="1:6" s="214" customFormat="1" x14ac:dyDescent="0.35">
      <c r="A1947" s="311" t="s">
        <v>630</v>
      </c>
      <c r="B1947" s="312">
        <v>44773</v>
      </c>
      <c r="C1947" s="214" t="s">
        <v>631</v>
      </c>
      <c r="D1947" s="214" t="s">
        <v>2774</v>
      </c>
      <c r="E1947" s="314">
        <v>-269.95</v>
      </c>
      <c r="F1947" s="214" t="s">
        <v>2775</v>
      </c>
    </row>
    <row r="1948" spans="1:6" s="214" customFormat="1" x14ac:dyDescent="0.35">
      <c r="A1948" s="311" t="s">
        <v>630</v>
      </c>
      <c r="B1948" s="312">
        <v>44773</v>
      </c>
      <c r="C1948" s="214" t="s">
        <v>631</v>
      </c>
      <c r="D1948" s="214" t="s">
        <v>2776</v>
      </c>
      <c r="E1948" s="314">
        <v>4420.84</v>
      </c>
      <c r="F1948" s="214" t="s">
        <v>2777</v>
      </c>
    </row>
    <row r="1949" spans="1:6" s="214" customFormat="1" x14ac:dyDescent="0.35">
      <c r="A1949" s="311" t="s">
        <v>630</v>
      </c>
      <c r="B1949" s="312">
        <v>44776</v>
      </c>
      <c r="C1949" s="214" t="s">
        <v>631</v>
      </c>
      <c r="D1949" s="214" t="s">
        <v>2778</v>
      </c>
      <c r="E1949" s="314">
        <v>-4420.84</v>
      </c>
      <c r="F1949" s="214" t="s">
        <v>2779</v>
      </c>
    </row>
    <row r="1950" spans="1:6" s="214" customFormat="1" x14ac:dyDescent="0.35">
      <c r="A1950" s="311" t="s">
        <v>630</v>
      </c>
      <c r="B1950" s="312">
        <v>44776</v>
      </c>
      <c r="C1950" s="214" t="s">
        <v>631</v>
      </c>
      <c r="D1950" s="214" t="s">
        <v>2778</v>
      </c>
      <c r="E1950" s="314">
        <v>4420.84</v>
      </c>
      <c r="F1950" s="214" t="s">
        <v>2780</v>
      </c>
    </row>
    <row r="1951" spans="1:6" s="214" customFormat="1" x14ac:dyDescent="0.35">
      <c r="A1951" s="311" t="s">
        <v>630</v>
      </c>
      <c r="B1951" s="312">
        <v>44804</v>
      </c>
      <c r="C1951" s="214" t="s">
        <v>631</v>
      </c>
      <c r="D1951" s="214" t="s">
        <v>2781</v>
      </c>
      <c r="E1951" s="314">
        <v>-240.28</v>
      </c>
      <c r="F1951" s="214" t="s">
        <v>2782</v>
      </c>
    </row>
    <row r="1952" spans="1:6" s="214" customFormat="1" x14ac:dyDescent="0.35">
      <c r="A1952" s="311" t="s">
        <v>630</v>
      </c>
      <c r="B1952" s="312">
        <v>44804</v>
      </c>
      <c r="C1952" s="214" t="s">
        <v>631</v>
      </c>
      <c r="D1952" s="214" t="s">
        <v>2757</v>
      </c>
      <c r="E1952" s="314">
        <v>3319.22</v>
      </c>
      <c r="F1952" s="214" t="s">
        <v>2758</v>
      </c>
    </row>
    <row r="1953" spans="1:6" s="214" customFormat="1" x14ac:dyDescent="0.35">
      <c r="A1953" s="311" t="s">
        <v>630</v>
      </c>
      <c r="B1953" s="312">
        <v>44834</v>
      </c>
      <c r="C1953" s="214" t="s">
        <v>631</v>
      </c>
      <c r="D1953" s="214" t="s">
        <v>2783</v>
      </c>
      <c r="E1953" s="314">
        <v>-183.39</v>
      </c>
      <c r="F1953" s="214" t="s">
        <v>2784</v>
      </c>
    </row>
    <row r="1954" spans="1:6" s="214" customFormat="1" x14ac:dyDescent="0.35">
      <c r="A1954" s="311" t="s">
        <v>630</v>
      </c>
      <c r="B1954" s="312">
        <v>44834</v>
      </c>
      <c r="C1954" s="214" t="s">
        <v>631</v>
      </c>
      <c r="D1954" s="214" t="s">
        <v>2757</v>
      </c>
      <c r="E1954" s="314">
        <v>2829.61</v>
      </c>
      <c r="F1954" s="214" t="s">
        <v>2759</v>
      </c>
    </row>
    <row r="1955" spans="1:6" s="214" customFormat="1" x14ac:dyDescent="0.35">
      <c r="A1955" s="311" t="s">
        <v>630</v>
      </c>
      <c r="B1955" s="312">
        <v>44865</v>
      </c>
      <c r="C1955" s="214" t="s">
        <v>631</v>
      </c>
      <c r="D1955" s="214" t="s">
        <v>2785</v>
      </c>
      <c r="E1955" s="314">
        <v>-161.13999999999999</v>
      </c>
      <c r="F1955" s="214" t="s">
        <v>2786</v>
      </c>
    </row>
    <row r="1956" spans="1:6" s="214" customFormat="1" x14ac:dyDescent="0.35">
      <c r="A1956" s="311" t="s">
        <v>630</v>
      </c>
      <c r="B1956" s="312">
        <v>44865</v>
      </c>
      <c r="C1956" s="214" t="s">
        <v>631</v>
      </c>
      <c r="D1956" s="214" t="s">
        <v>2757</v>
      </c>
      <c r="E1956" s="314">
        <v>2757.56</v>
      </c>
      <c r="F1956" s="214" t="s">
        <v>2760</v>
      </c>
    </row>
    <row r="1957" spans="1:6" s="214" customFormat="1" x14ac:dyDescent="0.35">
      <c r="A1957" s="311" t="s">
        <v>630</v>
      </c>
      <c r="B1957" s="312">
        <v>44869</v>
      </c>
      <c r="C1957" s="214" t="s">
        <v>631</v>
      </c>
      <c r="D1957" s="214" t="s">
        <v>2787</v>
      </c>
      <c r="E1957" s="314">
        <v>76.790000000000006</v>
      </c>
      <c r="F1957" s="214" t="s">
        <v>2788</v>
      </c>
    </row>
    <row r="1958" spans="1:6" s="214" customFormat="1" x14ac:dyDescent="0.35">
      <c r="A1958" s="311" t="s">
        <v>630</v>
      </c>
      <c r="B1958" s="312">
        <v>44882</v>
      </c>
      <c r="C1958" s="214" t="s">
        <v>631</v>
      </c>
      <c r="D1958" s="214" t="s">
        <v>2789</v>
      </c>
      <c r="E1958" s="314">
        <v>74.42</v>
      </c>
      <c r="F1958" s="214" t="s">
        <v>2790</v>
      </c>
    </row>
    <row r="1959" spans="1:6" s="214" customFormat="1" x14ac:dyDescent="0.35">
      <c r="A1959" s="311" t="s">
        <v>630</v>
      </c>
      <c r="B1959" s="312">
        <v>44890</v>
      </c>
      <c r="C1959" s="214" t="s">
        <v>631</v>
      </c>
      <c r="D1959" s="214" t="s">
        <v>2791</v>
      </c>
      <c r="E1959" s="314">
        <v>0.06</v>
      </c>
      <c r="F1959" s="214" t="s">
        <v>2792</v>
      </c>
    </row>
    <row r="1960" spans="1:6" s="214" customFormat="1" x14ac:dyDescent="0.35">
      <c r="A1960" s="311" t="s">
        <v>630</v>
      </c>
      <c r="B1960" s="312">
        <v>44895</v>
      </c>
      <c r="C1960" s="214" t="s">
        <v>631</v>
      </c>
      <c r="D1960" s="214" t="s">
        <v>2793</v>
      </c>
      <c r="E1960" s="314">
        <v>-162.57</v>
      </c>
      <c r="F1960" s="214" t="s">
        <v>2794</v>
      </c>
    </row>
    <row r="1961" spans="1:6" s="214" customFormat="1" x14ac:dyDescent="0.35">
      <c r="A1961" s="311" t="s">
        <v>630</v>
      </c>
      <c r="B1961" s="312">
        <v>44895</v>
      </c>
      <c r="C1961" s="214" t="s">
        <v>631</v>
      </c>
      <c r="D1961" s="214" t="s">
        <v>2795</v>
      </c>
      <c r="E1961" s="314">
        <v>2746.87</v>
      </c>
      <c r="F1961" s="214" t="s">
        <v>2796</v>
      </c>
    </row>
    <row r="1962" spans="1:6" s="214" customFormat="1" x14ac:dyDescent="0.35">
      <c r="A1962" s="311" t="s">
        <v>630</v>
      </c>
      <c r="B1962" s="312">
        <v>44926</v>
      </c>
      <c r="C1962" s="214" t="s">
        <v>631</v>
      </c>
      <c r="D1962" s="214" t="s">
        <v>2797</v>
      </c>
      <c r="E1962" s="314">
        <v>-126.57</v>
      </c>
      <c r="F1962" s="214" t="s">
        <v>2798</v>
      </c>
    </row>
    <row r="1963" spans="1:6" s="214" customFormat="1" x14ac:dyDescent="0.35">
      <c r="A1963" s="311" t="s">
        <v>630</v>
      </c>
      <c r="B1963" s="312">
        <v>44926</v>
      </c>
      <c r="C1963" s="214" t="s">
        <v>631</v>
      </c>
      <c r="D1963" s="214" t="s">
        <v>2757</v>
      </c>
      <c r="E1963" s="314">
        <v>1830.51</v>
      </c>
      <c r="F1963" s="214" t="s">
        <v>2763</v>
      </c>
    </row>
    <row r="1964" spans="1:6" s="214" customFormat="1" x14ac:dyDescent="0.35">
      <c r="A1964" s="311" t="s">
        <v>630</v>
      </c>
      <c r="B1964" s="312">
        <v>44957</v>
      </c>
      <c r="C1964" s="214" t="s">
        <v>631</v>
      </c>
      <c r="D1964" s="214" t="s">
        <v>2799</v>
      </c>
      <c r="E1964" s="310">
        <v>2510.59</v>
      </c>
      <c r="F1964" s="214" t="s">
        <v>2800</v>
      </c>
    </row>
    <row r="1965" spans="1:6" s="214" customFormat="1" x14ac:dyDescent="0.35">
      <c r="A1965" s="311" t="s">
        <v>630</v>
      </c>
      <c r="B1965" s="312">
        <v>44957</v>
      </c>
      <c r="C1965" s="214" t="s">
        <v>631</v>
      </c>
      <c r="D1965" s="214" t="s">
        <v>2801</v>
      </c>
      <c r="E1965" s="310">
        <v>-146.65</v>
      </c>
      <c r="F1965" s="214" t="s">
        <v>2802</v>
      </c>
    </row>
    <row r="1966" spans="1:6" s="214" customFormat="1" x14ac:dyDescent="0.35">
      <c r="A1966" s="311" t="s">
        <v>630</v>
      </c>
      <c r="B1966" s="312">
        <v>44985</v>
      </c>
      <c r="C1966" s="214" t="s">
        <v>631</v>
      </c>
      <c r="D1966" s="214" t="s">
        <v>2803</v>
      </c>
      <c r="E1966" s="310">
        <v>2062.62</v>
      </c>
      <c r="F1966" s="214" t="s">
        <v>2804</v>
      </c>
    </row>
    <row r="1967" spans="1:6" s="214" customFormat="1" x14ac:dyDescent="0.35">
      <c r="A1967" s="311" t="s">
        <v>630</v>
      </c>
      <c r="B1967" s="312">
        <v>44985</v>
      </c>
      <c r="C1967" s="214" t="s">
        <v>631</v>
      </c>
      <c r="D1967" s="214" t="s">
        <v>2805</v>
      </c>
      <c r="E1967" s="310">
        <v>-108.99</v>
      </c>
      <c r="F1967" s="214" t="s">
        <v>2806</v>
      </c>
    </row>
    <row r="1968" spans="1:6" s="214" customFormat="1" x14ac:dyDescent="0.35">
      <c r="A1968" s="311" t="s">
        <v>630</v>
      </c>
      <c r="B1968" s="312">
        <v>45016</v>
      </c>
      <c r="C1968" s="214" t="s">
        <v>631</v>
      </c>
      <c r="D1968" s="214" t="s">
        <v>2757</v>
      </c>
      <c r="E1968" s="310">
        <v>2641.82</v>
      </c>
      <c r="F1968" s="214" t="s">
        <v>2764</v>
      </c>
    </row>
    <row r="1969" spans="1:6" s="214" customFormat="1" x14ac:dyDescent="0.35">
      <c r="A1969" s="311" t="s">
        <v>630</v>
      </c>
      <c r="B1969" s="312">
        <v>45016</v>
      </c>
      <c r="C1969" s="214" t="s">
        <v>631</v>
      </c>
      <c r="D1969" s="214" t="s">
        <v>2807</v>
      </c>
      <c r="E1969" s="310">
        <v>-144.88</v>
      </c>
      <c r="F1969" s="214" t="s">
        <v>2808</v>
      </c>
    </row>
    <row r="1970" spans="1:6" s="214" customFormat="1" x14ac:dyDescent="0.35">
      <c r="A1970" s="311" t="s">
        <v>630</v>
      </c>
      <c r="B1970" s="312">
        <v>45046</v>
      </c>
      <c r="C1970" s="214" t="s">
        <v>631</v>
      </c>
      <c r="D1970" s="214" t="s">
        <v>2809</v>
      </c>
      <c r="E1970" s="310">
        <v>2686.81</v>
      </c>
      <c r="F1970" s="214" t="s">
        <v>2810</v>
      </c>
    </row>
    <row r="1971" spans="1:6" s="214" customFormat="1" x14ac:dyDescent="0.35">
      <c r="A1971" s="311" t="s">
        <v>630</v>
      </c>
      <c r="B1971" s="312">
        <v>45046</v>
      </c>
      <c r="C1971" s="214" t="s">
        <v>631</v>
      </c>
      <c r="D1971" s="214" t="s">
        <v>2811</v>
      </c>
      <c r="E1971" s="310">
        <v>-138.04</v>
      </c>
      <c r="F1971" s="214" t="s">
        <v>2812</v>
      </c>
    </row>
    <row r="1972" spans="1:6" s="214" customFormat="1" x14ac:dyDescent="0.35">
      <c r="A1972" s="311" t="s">
        <v>630</v>
      </c>
      <c r="B1972" s="312">
        <v>45077</v>
      </c>
      <c r="C1972" s="214" t="s">
        <v>631</v>
      </c>
      <c r="D1972" s="214" t="s">
        <v>2813</v>
      </c>
      <c r="E1972" s="310">
        <v>-157.33000000000001</v>
      </c>
      <c r="F1972" s="214" t="s">
        <v>2814</v>
      </c>
    </row>
    <row r="1973" spans="1:6" s="214" customFormat="1" x14ac:dyDescent="0.35">
      <c r="A1973" s="311" t="s">
        <v>630</v>
      </c>
      <c r="B1973" s="312">
        <v>45077</v>
      </c>
      <c r="C1973" s="214" t="s">
        <v>631</v>
      </c>
      <c r="D1973" s="214" t="s">
        <v>2765</v>
      </c>
      <c r="E1973" s="310">
        <v>2820.38</v>
      </c>
      <c r="F1973" s="214" t="s">
        <v>2766</v>
      </c>
    </row>
    <row r="1974" spans="1:6" s="214" customFormat="1" x14ac:dyDescent="0.35">
      <c r="A1974" s="311" t="s">
        <v>630</v>
      </c>
      <c r="B1974" s="312">
        <v>45080</v>
      </c>
      <c r="C1974" s="214" t="s">
        <v>631</v>
      </c>
      <c r="D1974" s="214" t="s">
        <v>2757</v>
      </c>
      <c r="E1974" s="310">
        <v>2820.38</v>
      </c>
      <c r="F1974" s="214" t="s">
        <v>2767</v>
      </c>
    </row>
    <row r="1975" spans="1:6" s="214" customFormat="1" x14ac:dyDescent="0.35">
      <c r="A1975" s="311" t="s">
        <v>630</v>
      </c>
      <c r="B1975" s="312">
        <v>45080</v>
      </c>
      <c r="C1975" s="214" t="s">
        <v>631</v>
      </c>
      <c r="D1975" s="214" t="s">
        <v>2768</v>
      </c>
      <c r="E1975" s="310">
        <v>-2820.38</v>
      </c>
      <c r="F1975" s="214" t="s">
        <v>2769</v>
      </c>
    </row>
    <row r="1976" spans="1:6" s="214" customFormat="1" x14ac:dyDescent="0.35">
      <c r="A1976" s="311" t="s">
        <v>630</v>
      </c>
      <c r="B1976" s="312">
        <v>45107</v>
      </c>
      <c r="C1976" s="214" t="s">
        <v>631</v>
      </c>
      <c r="D1976" s="214" t="s">
        <v>2815</v>
      </c>
      <c r="E1976" s="310">
        <v>2640.86</v>
      </c>
      <c r="F1976" s="214" t="s">
        <v>2816</v>
      </c>
    </row>
    <row r="1977" spans="1:6" s="214" customFormat="1" x14ac:dyDescent="0.35">
      <c r="A1977" s="311" t="s">
        <v>630</v>
      </c>
      <c r="B1977" s="312">
        <v>45107</v>
      </c>
      <c r="C1977" s="214" t="s">
        <v>631</v>
      </c>
      <c r="D1977" s="214" t="s">
        <v>2817</v>
      </c>
      <c r="E1977" s="310">
        <v>24</v>
      </c>
      <c r="F1977" s="214" t="s">
        <v>2818</v>
      </c>
    </row>
    <row r="1978" spans="1:6" s="214" customFormat="1" x14ac:dyDescent="0.35">
      <c r="A1978" s="311" t="s">
        <v>630</v>
      </c>
      <c r="B1978" s="312">
        <v>45107</v>
      </c>
      <c r="C1978" s="214" t="s">
        <v>631</v>
      </c>
      <c r="D1978" s="214" t="s">
        <v>2819</v>
      </c>
      <c r="E1978" s="310">
        <v>-147.19</v>
      </c>
      <c r="F1978" s="214" t="s">
        <v>2820</v>
      </c>
    </row>
    <row r="1979" spans="1:6" s="214" customFormat="1" x14ac:dyDescent="0.35">
      <c r="A1979" s="311" t="s">
        <v>632</v>
      </c>
      <c r="B1979" s="312">
        <v>44773</v>
      </c>
      <c r="C1979" s="214" t="s">
        <v>633</v>
      </c>
      <c r="D1979" s="214" t="s">
        <v>2821</v>
      </c>
      <c r="E1979" s="314">
        <v>711.79</v>
      </c>
      <c r="F1979" s="214" t="s">
        <v>2822</v>
      </c>
    </row>
    <row r="1980" spans="1:6" s="214" customFormat="1" x14ac:dyDescent="0.35">
      <c r="A1980" s="311" t="s">
        <v>632</v>
      </c>
      <c r="B1980" s="312">
        <v>44804</v>
      </c>
      <c r="C1980" s="214" t="s">
        <v>633</v>
      </c>
      <c r="D1980" s="214" t="s">
        <v>2823</v>
      </c>
      <c r="E1980" s="314">
        <v>711.79</v>
      </c>
      <c r="F1980" s="214" t="s">
        <v>2824</v>
      </c>
    </row>
    <row r="1981" spans="1:6" s="214" customFormat="1" x14ac:dyDescent="0.35">
      <c r="A1981" s="311" t="s">
        <v>632</v>
      </c>
      <c r="B1981" s="312">
        <v>44834</v>
      </c>
      <c r="C1981" s="214" t="s">
        <v>633</v>
      </c>
      <c r="D1981" s="214" t="s">
        <v>2825</v>
      </c>
      <c r="E1981" s="314">
        <v>711.79</v>
      </c>
      <c r="F1981" s="214" t="s">
        <v>2826</v>
      </c>
    </row>
    <row r="1982" spans="1:6" s="214" customFormat="1" x14ac:dyDescent="0.35">
      <c r="A1982" s="311" t="s">
        <v>632</v>
      </c>
      <c r="B1982" s="312">
        <v>44865</v>
      </c>
      <c r="C1982" s="214" t="s">
        <v>633</v>
      </c>
      <c r="D1982" s="214" t="s">
        <v>2827</v>
      </c>
      <c r="E1982" s="314">
        <v>618.88</v>
      </c>
      <c r="F1982" s="214" t="s">
        <v>2828</v>
      </c>
    </row>
    <row r="1983" spans="1:6" s="214" customFormat="1" x14ac:dyDescent="0.35">
      <c r="A1983" s="311" t="s">
        <v>632</v>
      </c>
      <c r="B1983" s="312">
        <v>44868</v>
      </c>
      <c r="C1983" s="214" t="s">
        <v>633</v>
      </c>
      <c r="D1983" s="214" t="s">
        <v>2829</v>
      </c>
      <c r="E1983" s="314">
        <v>618.88</v>
      </c>
      <c r="F1983" s="214" t="s">
        <v>2830</v>
      </c>
    </row>
    <row r="1984" spans="1:6" s="214" customFormat="1" x14ac:dyDescent="0.35">
      <c r="A1984" s="311" t="s">
        <v>632</v>
      </c>
      <c r="B1984" s="312">
        <v>44926</v>
      </c>
      <c r="C1984" s="214" t="s">
        <v>633</v>
      </c>
      <c r="D1984" s="214" t="s">
        <v>2831</v>
      </c>
      <c r="E1984" s="314">
        <v>618.88</v>
      </c>
      <c r="F1984" s="214" t="s">
        <v>2832</v>
      </c>
    </row>
    <row r="1985" spans="1:6" s="214" customFormat="1" x14ac:dyDescent="0.35">
      <c r="A1985" s="311" t="s">
        <v>632</v>
      </c>
      <c r="B1985" s="312">
        <v>44957</v>
      </c>
      <c r="C1985" s="214" t="s">
        <v>633</v>
      </c>
      <c r="D1985" s="214" t="s">
        <v>2833</v>
      </c>
      <c r="E1985" s="310">
        <v>618.88</v>
      </c>
      <c r="F1985" s="214" t="s">
        <v>2834</v>
      </c>
    </row>
    <row r="1986" spans="1:6" s="214" customFormat="1" x14ac:dyDescent="0.35">
      <c r="A1986" s="311" t="s">
        <v>632</v>
      </c>
      <c r="B1986" s="312">
        <v>44985</v>
      </c>
      <c r="C1986" s="214" t="s">
        <v>633</v>
      </c>
      <c r="D1986" s="214" t="s">
        <v>2835</v>
      </c>
      <c r="E1986" s="310">
        <v>618.88</v>
      </c>
      <c r="F1986" s="214" t="s">
        <v>2836</v>
      </c>
    </row>
    <row r="1987" spans="1:6" s="214" customFormat="1" x14ac:dyDescent="0.35">
      <c r="A1987" s="311" t="s">
        <v>632</v>
      </c>
      <c r="B1987" s="312">
        <v>45016</v>
      </c>
      <c r="C1987" s="214" t="s">
        <v>633</v>
      </c>
      <c r="D1987" s="214" t="s">
        <v>2837</v>
      </c>
      <c r="E1987" s="310">
        <v>618.88</v>
      </c>
      <c r="F1987" s="214" t="s">
        <v>2838</v>
      </c>
    </row>
    <row r="1988" spans="1:6" s="214" customFormat="1" x14ac:dyDescent="0.35">
      <c r="A1988" s="311" t="s">
        <v>632</v>
      </c>
      <c r="B1988" s="312">
        <v>45046</v>
      </c>
      <c r="C1988" s="214" t="s">
        <v>633</v>
      </c>
      <c r="D1988" s="214" t="s">
        <v>2839</v>
      </c>
      <c r="E1988" s="310">
        <v>618.88</v>
      </c>
      <c r="F1988" s="214" t="s">
        <v>2840</v>
      </c>
    </row>
    <row r="1989" spans="1:6" s="214" customFormat="1" x14ac:dyDescent="0.35">
      <c r="A1989" s="311" t="s">
        <v>632</v>
      </c>
      <c r="B1989" s="312">
        <v>45077</v>
      </c>
      <c r="C1989" s="214" t="s">
        <v>633</v>
      </c>
      <c r="D1989" s="214" t="s">
        <v>2841</v>
      </c>
      <c r="E1989" s="310">
        <v>618.88</v>
      </c>
      <c r="F1989" s="214" t="s">
        <v>2842</v>
      </c>
    </row>
    <row r="1990" spans="1:6" s="214" customFormat="1" x14ac:dyDescent="0.35">
      <c r="A1990" s="311" t="s">
        <v>632</v>
      </c>
      <c r="B1990" s="312">
        <v>45107</v>
      </c>
      <c r="C1990" s="214" t="s">
        <v>633</v>
      </c>
      <c r="D1990" s="214" t="s">
        <v>2843</v>
      </c>
      <c r="E1990" s="310">
        <v>618.88</v>
      </c>
      <c r="F1990" s="214" t="s">
        <v>2844</v>
      </c>
    </row>
    <row r="1991" spans="1:6" s="214" customFormat="1" x14ac:dyDescent="0.35">
      <c r="A1991" s="311" t="s">
        <v>634</v>
      </c>
      <c r="B1991" s="312">
        <v>44769</v>
      </c>
      <c r="C1991" s="214" t="s">
        <v>635</v>
      </c>
      <c r="D1991" s="214" t="s">
        <v>2845</v>
      </c>
      <c r="E1991" s="314">
        <v>36</v>
      </c>
      <c r="F1991" s="214" t="s">
        <v>2846</v>
      </c>
    </row>
    <row r="1992" spans="1:6" s="214" customFormat="1" x14ac:dyDescent="0.35">
      <c r="A1992" s="311" t="s">
        <v>634</v>
      </c>
      <c r="B1992" s="312">
        <v>44773</v>
      </c>
      <c r="C1992" s="214" t="s">
        <v>635</v>
      </c>
      <c r="D1992" s="214" t="s">
        <v>2847</v>
      </c>
      <c r="E1992" s="314">
        <v>84.05</v>
      </c>
      <c r="F1992" s="214" t="s">
        <v>2848</v>
      </c>
    </row>
    <row r="1993" spans="1:6" s="214" customFormat="1" x14ac:dyDescent="0.35">
      <c r="A1993" s="311" t="s">
        <v>634</v>
      </c>
      <c r="B1993" s="312">
        <v>44773</v>
      </c>
      <c r="C1993" s="214" t="s">
        <v>635</v>
      </c>
      <c r="D1993" s="214" t="s">
        <v>2849</v>
      </c>
      <c r="E1993" s="314">
        <v>115.75</v>
      </c>
      <c r="F1993" s="214" t="s">
        <v>2850</v>
      </c>
    </row>
    <row r="1994" spans="1:6" s="214" customFormat="1" x14ac:dyDescent="0.35">
      <c r="A1994" s="311" t="s">
        <v>634</v>
      </c>
      <c r="B1994" s="312">
        <v>44773</v>
      </c>
      <c r="C1994" s="214" t="s">
        <v>635</v>
      </c>
      <c r="D1994" s="214" t="s">
        <v>2821</v>
      </c>
      <c r="E1994" s="314">
        <v>639.41999999999996</v>
      </c>
      <c r="F1994" s="214" t="s">
        <v>2822</v>
      </c>
    </row>
    <row r="1995" spans="1:6" s="214" customFormat="1" x14ac:dyDescent="0.35">
      <c r="A1995" s="311" t="s">
        <v>634</v>
      </c>
      <c r="B1995" s="312">
        <v>44804</v>
      </c>
      <c r="C1995" s="214" t="s">
        <v>635</v>
      </c>
      <c r="D1995" s="214" t="s">
        <v>2851</v>
      </c>
      <c r="E1995" s="314">
        <v>115.75</v>
      </c>
      <c r="F1995" s="214" t="s">
        <v>2852</v>
      </c>
    </row>
    <row r="1996" spans="1:6" s="214" customFormat="1" x14ac:dyDescent="0.35">
      <c r="A1996" s="311" t="s">
        <v>634</v>
      </c>
      <c r="B1996" s="312">
        <v>44804</v>
      </c>
      <c r="C1996" s="214" t="s">
        <v>635</v>
      </c>
      <c r="D1996" s="214" t="s">
        <v>2853</v>
      </c>
      <c r="E1996" s="314">
        <v>166.99</v>
      </c>
      <c r="F1996" s="214" t="s">
        <v>2854</v>
      </c>
    </row>
    <row r="1997" spans="1:6" s="214" customFormat="1" x14ac:dyDescent="0.35">
      <c r="A1997" s="311" t="s">
        <v>634</v>
      </c>
      <c r="B1997" s="312">
        <v>44804</v>
      </c>
      <c r="C1997" s="214" t="s">
        <v>635</v>
      </c>
      <c r="D1997" s="214" t="s">
        <v>2823</v>
      </c>
      <c r="E1997" s="314">
        <v>639.41999999999996</v>
      </c>
      <c r="F1997" s="214" t="s">
        <v>2824</v>
      </c>
    </row>
    <row r="1998" spans="1:6" s="214" customFormat="1" x14ac:dyDescent="0.35">
      <c r="A1998" s="311" t="s">
        <v>634</v>
      </c>
      <c r="B1998" s="312">
        <v>44834</v>
      </c>
      <c r="C1998" s="214" t="s">
        <v>635</v>
      </c>
      <c r="D1998" s="214" t="s">
        <v>2855</v>
      </c>
      <c r="E1998" s="314">
        <v>115.75</v>
      </c>
      <c r="F1998" s="214" t="s">
        <v>2856</v>
      </c>
    </row>
    <row r="1999" spans="1:6" s="214" customFormat="1" x14ac:dyDescent="0.35">
      <c r="A1999" s="311" t="s">
        <v>634</v>
      </c>
      <c r="B1999" s="312">
        <v>44834</v>
      </c>
      <c r="C1999" s="214" t="s">
        <v>635</v>
      </c>
      <c r="D1999" s="214" t="s">
        <v>2857</v>
      </c>
      <c r="E1999" s="314">
        <v>166.99</v>
      </c>
      <c r="F1999" s="214" t="s">
        <v>2858</v>
      </c>
    </row>
    <row r="2000" spans="1:6" s="214" customFormat="1" x14ac:dyDescent="0.35">
      <c r="A2000" s="311" t="s">
        <v>634</v>
      </c>
      <c r="B2000" s="312">
        <v>44834</v>
      </c>
      <c r="C2000" s="214" t="s">
        <v>635</v>
      </c>
      <c r="D2000" s="214" t="s">
        <v>2825</v>
      </c>
      <c r="E2000" s="314">
        <v>639.41999999999996</v>
      </c>
      <c r="F2000" s="214" t="s">
        <v>2826</v>
      </c>
    </row>
    <row r="2001" spans="1:6" s="214" customFormat="1" x14ac:dyDescent="0.35">
      <c r="A2001" s="311" t="s">
        <v>634</v>
      </c>
      <c r="B2001" s="312">
        <v>44865</v>
      </c>
      <c r="C2001" s="214" t="s">
        <v>635</v>
      </c>
      <c r="D2001" s="214" t="s">
        <v>2859</v>
      </c>
      <c r="E2001" s="314">
        <v>115.75</v>
      </c>
      <c r="F2001" s="214" t="s">
        <v>2860</v>
      </c>
    </row>
    <row r="2002" spans="1:6" s="214" customFormat="1" x14ac:dyDescent="0.35">
      <c r="A2002" s="311" t="s">
        <v>634</v>
      </c>
      <c r="B2002" s="312">
        <v>44865</v>
      </c>
      <c r="C2002" s="214" t="s">
        <v>635</v>
      </c>
      <c r="D2002" s="214" t="s">
        <v>2861</v>
      </c>
      <c r="E2002" s="314">
        <v>166.99</v>
      </c>
      <c r="F2002" s="214" t="s">
        <v>2862</v>
      </c>
    </row>
    <row r="2003" spans="1:6" s="214" customFormat="1" x14ac:dyDescent="0.35">
      <c r="A2003" s="311" t="s">
        <v>634</v>
      </c>
      <c r="B2003" s="312">
        <v>44865</v>
      </c>
      <c r="C2003" s="214" t="s">
        <v>635</v>
      </c>
      <c r="D2003" s="214" t="s">
        <v>2827</v>
      </c>
      <c r="E2003" s="314">
        <v>997.16</v>
      </c>
      <c r="F2003" s="214" t="s">
        <v>2828</v>
      </c>
    </row>
    <row r="2004" spans="1:6" s="214" customFormat="1" x14ac:dyDescent="0.35">
      <c r="A2004" s="311" t="s">
        <v>634</v>
      </c>
      <c r="B2004" s="312">
        <v>44868</v>
      </c>
      <c r="C2004" s="214" t="s">
        <v>635</v>
      </c>
      <c r="D2004" s="214" t="s">
        <v>2829</v>
      </c>
      <c r="E2004" s="314">
        <v>997.16</v>
      </c>
      <c r="F2004" s="214" t="s">
        <v>2830</v>
      </c>
    </row>
    <row r="2005" spans="1:6" s="214" customFormat="1" x14ac:dyDescent="0.35">
      <c r="A2005" s="311" t="s">
        <v>634</v>
      </c>
      <c r="B2005" s="312">
        <v>44895</v>
      </c>
      <c r="C2005" s="214" t="s">
        <v>635</v>
      </c>
      <c r="D2005" s="214" t="s">
        <v>2863</v>
      </c>
      <c r="E2005" s="314">
        <v>115.75</v>
      </c>
      <c r="F2005" s="214" t="s">
        <v>2864</v>
      </c>
    </row>
    <row r="2006" spans="1:6" s="214" customFormat="1" x14ac:dyDescent="0.35">
      <c r="A2006" s="311" t="s">
        <v>634</v>
      </c>
      <c r="B2006" s="312">
        <v>44895</v>
      </c>
      <c r="C2006" s="214" t="s">
        <v>635</v>
      </c>
      <c r="D2006" s="214" t="s">
        <v>2865</v>
      </c>
      <c r="E2006" s="314">
        <v>166.99</v>
      </c>
      <c r="F2006" s="214" t="s">
        <v>2866</v>
      </c>
    </row>
    <row r="2007" spans="1:6" s="214" customFormat="1" x14ac:dyDescent="0.35">
      <c r="A2007" s="311" t="s">
        <v>634</v>
      </c>
      <c r="B2007" s="312">
        <v>44922</v>
      </c>
      <c r="C2007" s="214" t="s">
        <v>635</v>
      </c>
      <c r="D2007" s="214" t="s">
        <v>2867</v>
      </c>
      <c r="E2007" s="314">
        <v>118</v>
      </c>
      <c r="F2007" s="214" t="s">
        <v>2868</v>
      </c>
    </row>
    <row r="2008" spans="1:6" s="214" customFormat="1" x14ac:dyDescent="0.35">
      <c r="A2008" s="311" t="s">
        <v>634</v>
      </c>
      <c r="B2008" s="312">
        <v>44926</v>
      </c>
      <c r="C2008" s="214" t="s">
        <v>635</v>
      </c>
      <c r="D2008" s="214" t="s">
        <v>2869</v>
      </c>
      <c r="E2008" s="314">
        <v>115.75</v>
      </c>
      <c r="F2008" s="214" t="s">
        <v>2870</v>
      </c>
    </row>
    <row r="2009" spans="1:6" s="214" customFormat="1" x14ac:dyDescent="0.35">
      <c r="A2009" s="311" t="s">
        <v>634</v>
      </c>
      <c r="B2009" s="312">
        <v>44926</v>
      </c>
      <c r="C2009" s="214" t="s">
        <v>635</v>
      </c>
      <c r="D2009" s="214" t="s">
        <v>2871</v>
      </c>
      <c r="E2009" s="314">
        <v>166.99</v>
      </c>
      <c r="F2009" s="214" t="s">
        <v>2872</v>
      </c>
    </row>
    <row r="2010" spans="1:6" s="214" customFormat="1" x14ac:dyDescent="0.35">
      <c r="A2010" s="311" t="s">
        <v>634</v>
      </c>
      <c r="B2010" s="312">
        <v>44926</v>
      </c>
      <c r="C2010" s="214" t="s">
        <v>635</v>
      </c>
      <c r="D2010" s="214" t="s">
        <v>2831</v>
      </c>
      <c r="E2010" s="314">
        <v>997.16</v>
      </c>
      <c r="F2010" s="214" t="s">
        <v>2832</v>
      </c>
    </row>
    <row r="2011" spans="1:6" s="214" customFormat="1" x14ac:dyDescent="0.35">
      <c r="A2011" s="311" t="s">
        <v>634</v>
      </c>
      <c r="B2011" s="312">
        <v>44957</v>
      </c>
      <c r="C2011" s="214" t="s">
        <v>635</v>
      </c>
      <c r="D2011" s="214" t="s">
        <v>2833</v>
      </c>
      <c r="E2011" s="310">
        <v>997.16</v>
      </c>
      <c r="F2011" s="214" t="s">
        <v>2834</v>
      </c>
    </row>
    <row r="2012" spans="1:6" s="214" customFormat="1" x14ac:dyDescent="0.35">
      <c r="A2012" s="311" t="s">
        <v>634</v>
      </c>
      <c r="B2012" s="312">
        <v>44957</v>
      </c>
      <c r="C2012" s="214" t="s">
        <v>635</v>
      </c>
      <c r="D2012" s="214" t="s">
        <v>2873</v>
      </c>
      <c r="E2012" s="310">
        <v>115.75</v>
      </c>
      <c r="F2012" s="214" t="s">
        <v>2874</v>
      </c>
    </row>
    <row r="2013" spans="1:6" s="214" customFormat="1" x14ac:dyDescent="0.35">
      <c r="A2013" s="311" t="s">
        <v>634</v>
      </c>
      <c r="B2013" s="312">
        <v>44957</v>
      </c>
      <c r="C2013" s="214" t="s">
        <v>635</v>
      </c>
      <c r="D2013" s="214" t="s">
        <v>2875</v>
      </c>
      <c r="E2013" s="310">
        <v>166.99</v>
      </c>
      <c r="F2013" s="214" t="s">
        <v>2876</v>
      </c>
    </row>
    <row r="2014" spans="1:6" s="214" customFormat="1" x14ac:dyDescent="0.35">
      <c r="A2014" s="311" t="s">
        <v>634</v>
      </c>
      <c r="B2014" s="312">
        <v>44985</v>
      </c>
      <c r="C2014" s="214" t="s">
        <v>635</v>
      </c>
      <c r="D2014" s="214" t="s">
        <v>2835</v>
      </c>
      <c r="E2014" s="310">
        <v>997.16</v>
      </c>
      <c r="F2014" s="214" t="s">
        <v>2836</v>
      </c>
    </row>
    <row r="2015" spans="1:6" s="214" customFormat="1" x14ac:dyDescent="0.35">
      <c r="A2015" s="311" t="s">
        <v>634</v>
      </c>
      <c r="B2015" s="312">
        <v>44985</v>
      </c>
      <c r="C2015" s="214" t="s">
        <v>635</v>
      </c>
      <c r="D2015" s="214" t="s">
        <v>2877</v>
      </c>
      <c r="E2015" s="310">
        <v>115.75</v>
      </c>
      <c r="F2015" s="214" t="s">
        <v>2878</v>
      </c>
    </row>
    <row r="2016" spans="1:6" s="214" customFormat="1" x14ac:dyDescent="0.35">
      <c r="A2016" s="311" t="s">
        <v>634</v>
      </c>
      <c r="B2016" s="312">
        <v>44985</v>
      </c>
      <c r="C2016" s="214" t="s">
        <v>635</v>
      </c>
      <c r="D2016" s="214" t="s">
        <v>2879</v>
      </c>
      <c r="E2016" s="310">
        <v>166.99</v>
      </c>
      <c r="F2016" s="214" t="s">
        <v>2880</v>
      </c>
    </row>
    <row r="2017" spans="1:6" s="214" customFormat="1" x14ac:dyDescent="0.35">
      <c r="A2017" s="311" t="s">
        <v>634</v>
      </c>
      <c r="B2017" s="312">
        <v>45016</v>
      </c>
      <c r="C2017" s="214" t="s">
        <v>635</v>
      </c>
      <c r="D2017" s="214" t="s">
        <v>2837</v>
      </c>
      <c r="E2017" s="310">
        <v>997.16</v>
      </c>
      <c r="F2017" s="214" t="s">
        <v>2838</v>
      </c>
    </row>
    <row r="2018" spans="1:6" s="214" customFormat="1" x14ac:dyDescent="0.35">
      <c r="A2018" s="311" t="s">
        <v>634</v>
      </c>
      <c r="B2018" s="312">
        <v>45016</v>
      </c>
      <c r="C2018" s="214" t="s">
        <v>635</v>
      </c>
      <c r="D2018" s="214" t="s">
        <v>2881</v>
      </c>
      <c r="E2018" s="310">
        <v>115.75</v>
      </c>
      <c r="F2018" s="214" t="s">
        <v>2882</v>
      </c>
    </row>
    <row r="2019" spans="1:6" s="214" customFormat="1" x14ac:dyDescent="0.35">
      <c r="A2019" s="311" t="s">
        <v>634</v>
      </c>
      <c r="B2019" s="312">
        <v>45016</v>
      </c>
      <c r="C2019" s="214" t="s">
        <v>635</v>
      </c>
      <c r="D2019" s="214" t="s">
        <v>2883</v>
      </c>
      <c r="E2019" s="310">
        <v>166.99</v>
      </c>
      <c r="F2019" s="214" t="s">
        <v>2884</v>
      </c>
    </row>
    <row r="2020" spans="1:6" s="214" customFormat="1" x14ac:dyDescent="0.35">
      <c r="A2020" s="311" t="s">
        <v>634</v>
      </c>
      <c r="B2020" s="312">
        <v>45046</v>
      </c>
      <c r="C2020" s="214" t="s">
        <v>635</v>
      </c>
      <c r="D2020" s="214" t="s">
        <v>2839</v>
      </c>
      <c r="E2020" s="310">
        <v>997.16</v>
      </c>
      <c r="F2020" s="214" t="s">
        <v>2840</v>
      </c>
    </row>
    <row r="2021" spans="1:6" s="214" customFormat="1" x14ac:dyDescent="0.35">
      <c r="A2021" s="311" t="s">
        <v>634</v>
      </c>
      <c r="B2021" s="312">
        <v>45046</v>
      </c>
      <c r="C2021" s="214" t="s">
        <v>635</v>
      </c>
      <c r="D2021" s="214" t="s">
        <v>2885</v>
      </c>
      <c r="E2021" s="310">
        <v>115.75</v>
      </c>
      <c r="F2021" s="214" t="s">
        <v>2886</v>
      </c>
    </row>
    <row r="2022" spans="1:6" s="214" customFormat="1" x14ac:dyDescent="0.35">
      <c r="A2022" s="311" t="s">
        <v>634</v>
      </c>
      <c r="B2022" s="312">
        <v>45046</v>
      </c>
      <c r="C2022" s="214" t="s">
        <v>635</v>
      </c>
      <c r="D2022" s="214" t="s">
        <v>2887</v>
      </c>
      <c r="E2022" s="310">
        <v>166.99</v>
      </c>
      <c r="F2022" s="214" t="s">
        <v>2888</v>
      </c>
    </row>
    <row r="2023" spans="1:6" s="214" customFormat="1" x14ac:dyDescent="0.35">
      <c r="A2023" s="311" t="s">
        <v>634</v>
      </c>
      <c r="B2023" s="312">
        <v>45077</v>
      </c>
      <c r="C2023" s="214" t="s">
        <v>635</v>
      </c>
      <c r="D2023" s="214" t="s">
        <v>2841</v>
      </c>
      <c r="E2023" s="310">
        <v>997.16</v>
      </c>
      <c r="F2023" s="214" t="s">
        <v>2842</v>
      </c>
    </row>
    <row r="2024" spans="1:6" s="214" customFormat="1" x14ac:dyDescent="0.35">
      <c r="A2024" s="311" t="s">
        <v>634</v>
      </c>
      <c r="B2024" s="312">
        <v>45077</v>
      </c>
      <c r="C2024" s="214" t="s">
        <v>635</v>
      </c>
      <c r="D2024" s="214" t="s">
        <v>2889</v>
      </c>
      <c r="E2024" s="310">
        <v>115.75</v>
      </c>
      <c r="F2024" s="214" t="s">
        <v>2890</v>
      </c>
    </row>
    <row r="2025" spans="1:6" s="214" customFormat="1" x14ac:dyDescent="0.35">
      <c r="A2025" s="311" t="s">
        <v>634</v>
      </c>
      <c r="B2025" s="312">
        <v>45077</v>
      </c>
      <c r="C2025" s="214" t="s">
        <v>635</v>
      </c>
      <c r="D2025" s="214" t="s">
        <v>2891</v>
      </c>
      <c r="E2025" s="310">
        <v>166.99</v>
      </c>
      <c r="F2025" s="214" t="s">
        <v>2892</v>
      </c>
    </row>
    <row r="2026" spans="1:6" s="214" customFormat="1" x14ac:dyDescent="0.35">
      <c r="A2026" s="311" t="s">
        <v>634</v>
      </c>
      <c r="B2026" s="312">
        <v>45107</v>
      </c>
      <c r="C2026" s="214" t="s">
        <v>635</v>
      </c>
      <c r="D2026" s="214" t="s">
        <v>2843</v>
      </c>
      <c r="E2026" s="310">
        <v>997.16</v>
      </c>
      <c r="F2026" s="214" t="s">
        <v>2844</v>
      </c>
    </row>
    <row r="2027" spans="1:6" s="214" customFormat="1" x14ac:dyDescent="0.35">
      <c r="A2027" s="311" t="s">
        <v>634</v>
      </c>
      <c r="B2027" s="312">
        <v>45107</v>
      </c>
      <c r="C2027" s="214" t="s">
        <v>635</v>
      </c>
      <c r="D2027" s="214" t="s">
        <v>2893</v>
      </c>
      <c r="E2027" s="310">
        <v>115.75</v>
      </c>
      <c r="F2027" s="214" t="s">
        <v>2894</v>
      </c>
    </row>
    <row r="2028" spans="1:6" s="214" customFormat="1" x14ac:dyDescent="0.35">
      <c r="A2028" s="311" t="s">
        <v>634</v>
      </c>
      <c r="B2028" s="312">
        <v>45107</v>
      </c>
      <c r="C2028" s="214" t="s">
        <v>635</v>
      </c>
      <c r="D2028" s="214" t="s">
        <v>2895</v>
      </c>
      <c r="E2028" s="310">
        <v>166.99</v>
      </c>
      <c r="F2028" s="214" t="s">
        <v>2896</v>
      </c>
    </row>
    <row r="2029" spans="1:6" s="214" customFormat="1" x14ac:dyDescent="0.35">
      <c r="A2029" s="311" t="s">
        <v>636</v>
      </c>
      <c r="B2029" s="312">
        <v>44773</v>
      </c>
      <c r="C2029" s="214" t="s">
        <v>637</v>
      </c>
      <c r="D2029" s="214" t="s">
        <v>2897</v>
      </c>
      <c r="E2029" s="314">
        <v>168.33</v>
      </c>
      <c r="F2029" s="214" t="s">
        <v>2898</v>
      </c>
    </row>
    <row r="2030" spans="1:6" s="214" customFormat="1" x14ac:dyDescent="0.35">
      <c r="A2030" s="311" t="s">
        <v>636</v>
      </c>
      <c r="B2030" s="312">
        <v>44804</v>
      </c>
      <c r="C2030" s="214" t="s">
        <v>637</v>
      </c>
      <c r="D2030" s="214" t="s">
        <v>2899</v>
      </c>
      <c r="E2030" s="314">
        <v>168.33</v>
      </c>
      <c r="F2030" s="214" t="s">
        <v>2900</v>
      </c>
    </row>
    <row r="2031" spans="1:6" s="214" customFormat="1" x14ac:dyDescent="0.35">
      <c r="A2031" s="311" t="s">
        <v>636</v>
      </c>
      <c r="B2031" s="312">
        <v>44834</v>
      </c>
      <c r="C2031" s="214" t="s">
        <v>637</v>
      </c>
      <c r="D2031" s="214" t="s">
        <v>2901</v>
      </c>
      <c r="E2031" s="314">
        <v>168.33</v>
      </c>
      <c r="F2031" s="214" t="s">
        <v>2902</v>
      </c>
    </row>
    <row r="2032" spans="1:6" s="214" customFormat="1" x14ac:dyDescent="0.35">
      <c r="A2032" s="311" t="s">
        <v>636</v>
      </c>
      <c r="B2032" s="312">
        <v>44865</v>
      </c>
      <c r="C2032" s="214" t="s">
        <v>637</v>
      </c>
      <c r="D2032" s="214" t="s">
        <v>2903</v>
      </c>
      <c r="E2032" s="314">
        <v>187.92</v>
      </c>
      <c r="F2032" s="214" t="s">
        <v>2904</v>
      </c>
    </row>
    <row r="2033" spans="1:6" s="214" customFormat="1" x14ac:dyDescent="0.35">
      <c r="A2033" s="311" t="s">
        <v>636</v>
      </c>
      <c r="B2033" s="312">
        <v>44895</v>
      </c>
      <c r="C2033" s="214" t="s">
        <v>637</v>
      </c>
      <c r="D2033" s="214" t="s">
        <v>2905</v>
      </c>
      <c r="E2033" s="314">
        <v>187.92</v>
      </c>
      <c r="F2033" s="214" t="s">
        <v>2906</v>
      </c>
    </row>
    <row r="2034" spans="1:6" s="214" customFormat="1" x14ac:dyDescent="0.35">
      <c r="A2034" s="311" t="s">
        <v>636</v>
      </c>
      <c r="B2034" s="312">
        <v>44926</v>
      </c>
      <c r="C2034" s="214" t="s">
        <v>637</v>
      </c>
      <c r="D2034" s="214" t="s">
        <v>2907</v>
      </c>
      <c r="E2034" s="314">
        <v>187.92</v>
      </c>
      <c r="F2034" s="214" t="s">
        <v>2908</v>
      </c>
    </row>
    <row r="2035" spans="1:6" s="214" customFormat="1" x14ac:dyDescent="0.35">
      <c r="A2035" s="311" t="s">
        <v>636</v>
      </c>
      <c r="B2035" s="312">
        <v>44957</v>
      </c>
      <c r="C2035" s="214" t="s">
        <v>637</v>
      </c>
      <c r="D2035" s="214" t="s">
        <v>2909</v>
      </c>
      <c r="E2035" s="310">
        <v>187.92</v>
      </c>
      <c r="F2035" s="214" t="s">
        <v>2910</v>
      </c>
    </row>
    <row r="2036" spans="1:6" s="214" customFormat="1" x14ac:dyDescent="0.35">
      <c r="A2036" s="311" t="s">
        <v>636</v>
      </c>
      <c r="B2036" s="312">
        <v>44985</v>
      </c>
      <c r="C2036" s="214" t="s">
        <v>637</v>
      </c>
      <c r="D2036" s="214" t="s">
        <v>2911</v>
      </c>
      <c r="E2036" s="310">
        <v>187.92</v>
      </c>
      <c r="F2036" s="214" t="s">
        <v>2912</v>
      </c>
    </row>
    <row r="2037" spans="1:6" s="214" customFormat="1" x14ac:dyDescent="0.35">
      <c r="A2037" s="311" t="s">
        <v>636</v>
      </c>
      <c r="B2037" s="312">
        <v>45016</v>
      </c>
      <c r="C2037" s="214" t="s">
        <v>637</v>
      </c>
      <c r="D2037" s="214" t="s">
        <v>2913</v>
      </c>
      <c r="E2037" s="310">
        <v>187.92</v>
      </c>
      <c r="F2037" s="214" t="s">
        <v>2914</v>
      </c>
    </row>
    <row r="2038" spans="1:6" s="214" customFormat="1" x14ac:dyDescent="0.35">
      <c r="A2038" s="311" t="s">
        <v>636</v>
      </c>
      <c r="B2038" s="312">
        <v>45046</v>
      </c>
      <c r="C2038" s="214" t="s">
        <v>637</v>
      </c>
      <c r="D2038" s="214" t="s">
        <v>2915</v>
      </c>
      <c r="E2038" s="310">
        <v>187.92</v>
      </c>
      <c r="F2038" s="214" t="s">
        <v>2916</v>
      </c>
    </row>
    <row r="2039" spans="1:6" s="214" customFormat="1" x14ac:dyDescent="0.35">
      <c r="A2039" s="311" t="s">
        <v>636</v>
      </c>
      <c r="B2039" s="312">
        <v>45077</v>
      </c>
      <c r="C2039" s="214" t="s">
        <v>637</v>
      </c>
      <c r="D2039" s="214" t="s">
        <v>2917</v>
      </c>
      <c r="E2039" s="310">
        <v>187.92</v>
      </c>
      <c r="F2039" s="214" t="s">
        <v>2918</v>
      </c>
    </row>
    <row r="2040" spans="1:6" s="214" customFormat="1" x14ac:dyDescent="0.35">
      <c r="A2040" s="311" t="s">
        <v>636</v>
      </c>
      <c r="B2040" s="312">
        <v>45107</v>
      </c>
      <c r="C2040" s="214" t="s">
        <v>637</v>
      </c>
      <c r="D2040" s="214" t="s">
        <v>2919</v>
      </c>
      <c r="E2040" s="310">
        <v>187.92</v>
      </c>
      <c r="F2040" s="214" t="s">
        <v>2920</v>
      </c>
    </row>
    <row r="2041" spans="1:6" s="214" customFormat="1" x14ac:dyDescent="0.35">
      <c r="A2041" s="311" t="s">
        <v>638</v>
      </c>
      <c r="B2041" s="312">
        <v>44773</v>
      </c>
      <c r="C2041" s="214" t="s">
        <v>639</v>
      </c>
      <c r="D2041" s="214" t="s">
        <v>2821</v>
      </c>
      <c r="E2041" s="314">
        <v>959.14</v>
      </c>
      <c r="F2041" s="214" t="s">
        <v>2822</v>
      </c>
    </row>
    <row r="2042" spans="1:6" s="214" customFormat="1" x14ac:dyDescent="0.35">
      <c r="A2042" s="311" t="s">
        <v>638</v>
      </c>
      <c r="B2042" s="312">
        <v>44804</v>
      </c>
      <c r="C2042" s="214" t="s">
        <v>639</v>
      </c>
      <c r="D2042" s="214" t="s">
        <v>2823</v>
      </c>
      <c r="E2042" s="314">
        <v>959.14</v>
      </c>
      <c r="F2042" s="214" t="s">
        <v>2824</v>
      </c>
    </row>
    <row r="2043" spans="1:6" s="214" customFormat="1" x14ac:dyDescent="0.35">
      <c r="A2043" s="311" t="s">
        <v>638</v>
      </c>
      <c r="B2043" s="312">
        <v>44834</v>
      </c>
      <c r="C2043" s="214" t="s">
        <v>639</v>
      </c>
      <c r="D2043" s="214" t="s">
        <v>2825</v>
      </c>
      <c r="E2043" s="314">
        <v>959.14</v>
      </c>
      <c r="F2043" s="214" t="s">
        <v>2826</v>
      </c>
    </row>
    <row r="2044" spans="1:6" s="214" customFormat="1" x14ac:dyDescent="0.35">
      <c r="A2044" s="311" t="s">
        <v>638</v>
      </c>
      <c r="B2044" s="312">
        <v>44865</v>
      </c>
      <c r="C2044" s="214" t="s">
        <v>639</v>
      </c>
      <c r="D2044" s="214" t="s">
        <v>2827</v>
      </c>
      <c r="E2044" s="314">
        <v>1014.05</v>
      </c>
      <c r="F2044" s="214" t="s">
        <v>2828</v>
      </c>
    </row>
    <row r="2045" spans="1:6" s="214" customFormat="1" x14ac:dyDescent="0.35">
      <c r="A2045" s="311" t="s">
        <v>638</v>
      </c>
      <c r="B2045" s="312">
        <v>44868</v>
      </c>
      <c r="C2045" s="214" t="s">
        <v>639</v>
      </c>
      <c r="D2045" s="214" t="s">
        <v>2829</v>
      </c>
      <c r="E2045" s="314">
        <v>1014.05</v>
      </c>
      <c r="F2045" s="214" t="s">
        <v>2830</v>
      </c>
    </row>
    <row r="2046" spans="1:6" s="214" customFormat="1" x14ac:dyDescent="0.35">
      <c r="A2046" s="311" t="s">
        <v>638</v>
      </c>
      <c r="B2046" s="312">
        <v>44926</v>
      </c>
      <c r="C2046" s="214" t="s">
        <v>639</v>
      </c>
      <c r="D2046" s="214" t="s">
        <v>2831</v>
      </c>
      <c r="E2046" s="314">
        <v>1014.05</v>
      </c>
      <c r="F2046" s="214" t="s">
        <v>2832</v>
      </c>
    </row>
    <row r="2047" spans="1:6" s="214" customFormat="1" x14ac:dyDescent="0.35">
      <c r="A2047" s="311" t="s">
        <v>638</v>
      </c>
      <c r="B2047" s="312">
        <v>44957</v>
      </c>
      <c r="C2047" s="214" t="s">
        <v>639</v>
      </c>
      <c r="D2047" s="214" t="s">
        <v>2833</v>
      </c>
      <c r="E2047" s="310">
        <v>1014.05</v>
      </c>
      <c r="F2047" s="214" t="s">
        <v>2834</v>
      </c>
    </row>
    <row r="2048" spans="1:6" s="214" customFormat="1" x14ac:dyDescent="0.35">
      <c r="A2048" s="311" t="s">
        <v>638</v>
      </c>
      <c r="B2048" s="312">
        <v>44985</v>
      </c>
      <c r="C2048" s="214" t="s">
        <v>639</v>
      </c>
      <c r="D2048" s="214" t="s">
        <v>2835</v>
      </c>
      <c r="E2048" s="310">
        <v>1014.05</v>
      </c>
      <c r="F2048" s="214" t="s">
        <v>2836</v>
      </c>
    </row>
    <row r="2049" spans="1:6" s="214" customFormat="1" x14ac:dyDescent="0.35">
      <c r="A2049" s="311" t="s">
        <v>638</v>
      </c>
      <c r="B2049" s="312">
        <v>45016</v>
      </c>
      <c r="C2049" s="214" t="s">
        <v>639</v>
      </c>
      <c r="D2049" s="214" t="s">
        <v>2837</v>
      </c>
      <c r="E2049" s="310">
        <v>1014.05</v>
      </c>
      <c r="F2049" s="214" t="s">
        <v>2838</v>
      </c>
    </row>
    <row r="2050" spans="1:6" s="214" customFormat="1" x14ac:dyDescent="0.35">
      <c r="A2050" s="311" t="s">
        <v>638</v>
      </c>
      <c r="B2050" s="312">
        <v>45046</v>
      </c>
      <c r="C2050" s="214" t="s">
        <v>639</v>
      </c>
      <c r="D2050" s="214" t="s">
        <v>2839</v>
      </c>
      <c r="E2050" s="310">
        <v>1014.05</v>
      </c>
      <c r="F2050" s="214" t="s">
        <v>2840</v>
      </c>
    </row>
    <row r="2051" spans="1:6" s="214" customFormat="1" x14ac:dyDescent="0.35">
      <c r="A2051" s="311" t="s">
        <v>638</v>
      </c>
      <c r="B2051" s="312">
        <v>45077</v>
      </c>
      <c r="C2051" s="214" t="s">
        <v>639</v>
      </c>
      <c r="D2051" s="214" t="s">
        <v>2841</v>
      </c>
      <c r="E2051" s="310">
        <v>1014.05</v>
      </c>
      <c r="F2051" s="214" t="s">
        <v>2842</v>
      </c>
    </row>
    <row r="2052" spans="1:6" s="214" customFormat="1" x14ac:dyDescent="0.35">
      <c r="A2052" s="311" t="s">
        <v>638</v>
      </c>
      <c r="B2052" s="312">
        <v>45107</v>
      </c>
      <c r="C2052" s="214" t="s">
        <v>639</v>
      </c>
      <c r="D2052" s="214" t="s">
        <v>2843</v>
      </c>
      <c r="E2052" s="310">
        <v>1014.05</v>
      </c>
      <c r="F2052" s="214" t="s">
        <v>2844</v>
      </c>
    </row>
    <row r="2053" spans="1:6" s="214" customFormat="1" x14ac:dyDescent="0.35">
      <c r="A2053" s="311" t="s">
        <v>640</v>
      </c>
      <c r="B2053" s="312">
        <v>44773</v>
      </c>
      <c r="C2053" s="214" t="s">
        <v>641</v>
      </c>
      <c r="D2053" s="214" t="s">
        <v>2821</v>
      </c>
      <c r="E2053" s="314">
        <v>378.09</v>
      </c>
      <c r="F2053" s="214" t="s">
        <v>2822</v>
      </c>
    </row>
    <row r="2054" spans="1:6" s="214" customFormat="1" x14ac:dyDescent="0.35">
      <c r="A2054" s="311" t="s">
        <v>640</v>
      </c>
      <c r="B2054" s="312">
        <v>44804</v>
      </c>
      <c r="C2054" s="214" t="s">
        <v>641</v>
      </c>
      <c r="D2054" s="214" t="s">
        <v>2823</v>
      </c>
      <c r="E2054" s="314">
        <v>378.09</v>
      </c>
      <c r="F2054" s="214" t="s">
        <v>2824</v>
      </c>
    </row>
    <row r="2055" spans="1:6" s="214" customFormat="1" x14ac:dyDescent="0.35">
      <c r="A2055" s="311" t="s">
        <v>640</v>
      </c>
      <c r="B2055" s="312">
        <v>44834</v>
      </c>
      <c r="C2055" s="214" t="s">
        <v>641</v>
      </c>
      <c r="D2055" s="214" t="s">
        <v>2825</v>
      </c>
      <c r="E2055" s="314">
        <v>378.09</v>
      </c>
      <c r="F2055" s="214" t="s">
        <v>2826</v>
      </c>
    </row>
    <row r="2056" spans="1:6" s="214" customFormat="1" x14ac:dyDescent="0.35">
      <c r="A2056" s="311" t="s">
        <v>640</v>
      </c>
      <c r="B2056" s="312">
        <v>44865</v>
      </c>
      <c r="C2056" s="214" t="s">
        <v>641</v>
      </c>
      <c r="D2056" s="214" t="s">
        <v>2827</v>
      </c>
      <c r="E2056" s="314">
        <v>297.83</v>
      </c>
      <c r="F2056" s="214" t="s">
        <v>2828</v>
      </c>
    </row>
    <row r="2057" spans="1:6" s="214" customFormat="1" x14ac:dyDescent="0.35">
      <c r="A2057" s="311" t="s">
        <v>640</v>
      </c>
      <c r="B2057" s="312">
        <v>44868</v>
      </c>
      <c r="C2057" s="214" t="s">
        <v>641</v>
      </c>
      <c r="D2057" s="214" t="s">
        <v>2829</v>
      </c>
      <c r="E2057" s="314">
        <v>297.83</v>
      </c>
      <c r="F2057" s="214" t="s">
        <v>2830</v>
      </c>
    </row>
    <row r="2058" spans="1:6" s="214" customFormat="1" x14ac:dyDescent="0.35">
      <c r="A2058" s="311" t="s">
        <v>640</v>
      </c>
      <c r="B2058" s="312">
        <v>44926</v>
      </c>
      <c r="C2058" s="214" t="s">
        <v>641</v>
      </c>
      <c r="D2058" s="214" t="s">
        <v>2831</v>
      </c>
      <c r="E2058" s="314">
        <v>297.83</v>
      </c>
      <c r="F2058" s="214" t="s">
        <v>2832</v>
      </c>
    </row>
    <row r="2059" spans="1:6" s="214" customFormat="1" x14ac:dyDescent="0.35">
      <c r="A2059" s="311" t="s">
        <v>640</v>
      </c>
      <c r="B2059" s="312">
        <v>44957</v>
      </c>
      <c r="C2059" s="214" t="s">
        <v>641</v>
      </c>
      <c r="D2059" s="214" t="s">
        <v>2833</v>
      </c>
      <c r="E2059" s="310">
        <v>297.83</v>
      </c>
      <c r="F2059" s="214" t="s">
        <v>2834</v>
      </c>
    </row>
    <row r="2060" spans="1:6" s="214" customFormat="1" x14ac:dyDescent="0.35">
      <c r="A2060" s="311" t="s">
        <v>640</v>
      </c>
      <c r="B2060" s="312">
        <v>44981</v>
      </c>
      <c r="C2060" s="214" t="s">
        <v>641</v>
      </c>
      <c r="D2060" s="214" t="s">
        <v>2921</v>
      </c>
      <c r="E2060" s="310">
        <v>590</v>
      </c>
      <c r="F2060" s="214" t="s">
        <v>2922</v>
      </c>
    </row>
    <row r="2061" spans="1:6" s="214" customFormat="1" x14ac:dyDescent="0.35">
      <c r="A2061" s="311" t="s">
        <v>640</v>
      </c>
      <c r="B2061" s="312">
        <v>44985</v>
      </c>
      <c r="C2061" s="214" t="s">
        <v>641</v>
      </c>
      <c r="D2061" s="214" t="s">
        <v>2835</v>
      </c>
      <c r="E2061" s="310">
        <v>297.83</v>
      </c>
      <c r="F2061" s="214" t="s">
        <v>2836</v>
      </c>
    </row>
    <row r="2062" spans="1:6" s="214" customFormat="1" x14ac:dyDescent="0.35">
      <c r="A2062" s="311" t="s">
        <v>640</v>
      </c>
      <c r="B2062" s="312">
        <v>45016</v>
      </c>
      <c r="C2062" s="214" t="s">
        <v>641</v>
      </c>
      <c r="D2062" s="214" t="s">
        <v>2837</v>
      </c>
      <c r="E2062" s="310">
        <v>375.16</v>
      </c>
      <c r="F2062" s="214" t="s">
        <v>2838</v>
      </c>
    </row>
    <row r="2063" spans="1:6" s="214" customFormat="1" x14ac:dyDescent="0.35">
      <c r="A2063" s="311" t="s">
        <v>640</v>
      </c>
      <c r="B2063" s="312">
        <v>45046</v>
      </c>
      <c r="C2063" s="214" t="s">
        <v>641</v>
      </c>
      <c r="D2063" s="214" t="s">
        <v>2839</v>
      </c>
      <c r="E2063" s="310">
        <v>375.16</v>
      </c>
      <c r="F2063" s="214" t="s">
        <v>2840</v>
      </c>
    </row>
    <row r="2064" spans="1:6" s="214" customFormat="1" x14ac:dyDescent="0.35">
      <c r="A2064" s="311" t="s">
        <v>640</v>
      </c>
      <c r="B2064" s="312">
        <v>45077</v>
      </c>
      <c r="C2064" s="214" t="s">
        <v>641</v>
      </c>
      <c r="D2064" s="214" t="s">
        <v>2841</v>
      </c>
      <c r="E2064" s="310">
        <v>375.16</v>
      </c>
      <c r="F2064" s="214" t="s">
        <v>2842</v>
      </c>
    </row>
    <row r="2065" spans="1:6" s="214" customFormat="1" x14ac:dyDescent="0.35">
      <c r="A2065" s="311" t="s">
        <v>640</v>
      </c>
      <c r="B2065" s="312">
        <v>45107</v>
      </c>
      <c r="C2065" s="214" t="s">
        <v>641</v>
      </c>
      <c r="D2065" s="214" t="s">
        <v>2843</v>
      </c>
      <c r="E2065" s="310">
        <v>375.16</v>
      </c>
      <c r="F2065" s="214" t="s">
        <v>2844</v>
      </c>
    </row>
    <row r="2066" spans="1:6" s="214" customFormat="1" x14ac:dyDescent="0.35">
      <c r="A2066" s="311" t="s">
        <v>575</v>
      </c>
      <c r="B2066" s="312">
        <v>44743</v>
      </c>
      <c r="C2066" s="214" t="s">
        <v>576</v>
      </c>
      <c r="D2066" s="214" t="s">
        <v>2923</v>
      </c>
      <c r="E2066" s="314">
        <v>259.27</v>
      </c>
      <c r="F2066" s="214" t="s">
        <v>2924</v>
      </c>
    </row>
    <row r="2067" spans="1:6" s="214" customFormat="1" x14ac:dyDescent="0.35">
      <c r="A2067" s="311" t="s">
        <v>575</v>
      </c>
      <c r="B2067" s="312">
        <v>44743</v>
      </c>
      <c r="C2067" s="214" t="s">
        <v>576</v>
      </c>
      <c r="D2067" s="214" t="s">
        <v>2925</v>
      </c>
      <c r="E2067" s="314">
        <v>8123.35</v>
      </c>
      <c r="F2067" s="214" t="s">
        <v>2926</v>
      </c>
    </row>
    <row r="2068" spans="1:6" s="214" customFormat="1" x14ac:dyDescent="0.35">
      <c r="A2068" s="311" t="s">
        <v>575</v>
      </c>
      <c r="B2068" s="312">
        <v>44773</v>
      </c>
      <c r="C2068" s="214" t="s">
        <v>576</v>
      </c>
      <c r="D2068" s="214" t="s">
        <v>2927</v>
      </c>
      <c r="E2068" s="314">
        <v>-1521.36</v>
      </c>
      <c r="F2068" s="214" t="s">
        <v>2928</v>
      </c>
    </row>
    <row r="2069" spans="1:6" s="214" customFormat="1" x14ac:dyDescent="0.35">
      <c r="A2069" s="311" t="s">
        <v>575</v>
      </c>
      <c r="B2069" s="312">
        <v>44774</v>
      </c>
      <c r="C2069" s="214" t="s">
        <v>576</v>
      </c>
      <c r="D2069" s="214" t="s">
        <v>2929</v>
      </c>
      <c r="E2069" s="314">
        <v>299.13</v>
      </c>
      <c r="F2069" s="214" t="s">
        <v>2930</v>
      </c>
    </row>
    <row r="2070" spans="1:6" s="214" customFormat="1" x14ac:dyDescent="0.35">
      <c r="A2070" s="311" t="s">
        <v>575</v>
      </c>
      <c r="B2070" s="312">
        <v>44774</v>
      </c>
      <c r="C2070" s="214" t="s">
        <v>576</v>
      </c>
      <c r="D2070" s="214" t="s">
        <v>2931</v>
      </c>
      <c r="E2070" s="314">
        <v>12523.34</v>
      </c>
      <c r="F2070" s="214" t="s">
        <v>2932</v>
      </c>
    </row>
    <row r="2071" spans="1:6" s="214" customFormat="1" x14ac:dyDescent="0.35">
      <c r="A2071" s="311" t="s">
        <v>575</v>
      </c>
      <c r="B2071" s="312">
        <v>44804</v>
      </c>
      <c r="C2071" s="214" t="s">
        <v>576</v>
      </c>
      <c r="D2071" s="214" t="s">
        <v>2933</v>
      </c>
      <c r="E2071" s="314">
        <v>-2158.46</v>
      </c>
      <c r="F2071" s="214" t="s">
        <v>2934</v>
      </c>
    </row>
    <row r="2072" spans="1:6" s="214" customFormat="1" x14ac:dyDescent="0.35">
      <c r="A2072" s="311" t="s">
        <v>575</v>
      </c>
      <c r="B2072" s="312">
        <v>44805</v>
      </c>
      <c r="C2072" s="214" t="s">
        <v>576</v>
      </c>
      <c r="D2072" s="214" t="s">
        <v>2935</v>
      </c>
      <c r="E2072" s="314">
        <v>374.74</v>
      </c>
      <c r="F2072" s="214" t="s">
        <v>2936</v>
      </c>
    </row>
    <row r="2073" spans="1:6" s="214" customFormat="1" x14ac:dyDescent="0.35">
      <c r="A2073" s="311" t="s">
        <v>575</v>
      </c>
      <c r="B2073" s="312">
        <v>44805</v>
      </c>
      <c r="C2073" s="214" t="s">
        <v>576</v>
      </c>
      <c r="D2073" s="214" t="s">
        <v>2937</v>
      </c>
      <c r="E2073" s="314">
        <v>20005.29</v>
      </c>
      <c r="F2073" s="214" t="s">
        <v>2938</v>
      </c>
    </row>
    <row r="2074" spans="1:6" s="214" customFormat="1" x14ac:dyDescent="0.35">
      <c r="A2074" s="311" t="s">
        <v>575</v>
      </c>
      <c r="B2074" s="312">
        <v>44834</v>
      </c>
      <c r="C2074" s="214" t="s">
        <v>576</v>
      </c>
      <c r="D2074" s="214" t="s">
        <v>2939</v>
      </c>
      <c r="E2074" s="314">
        <v>-782.87</v>
      </c>
      <c r="F2074" s="214" t="s">
        <v>2940</v>
      </c>
    </row>
    <row r="2075" spans="1:6" s="214" customFormat="1" x14ac:dyDescent="0.35">
      <c r="A2075" s="311" t="s">
        <v>575</v>
      </c>
      <c r="B2075" s="312">
        <v>44835</v>
      </c>
      <c r="C2075" s="214" t="s">
        <v>576</v>
      </c>
      <c r="D2075" s="214" t="s">
        <v>2941</v>
      </c>
      <c r="E2075" s="314">
        <v>285.36</v>
      </c>
      <c r="F2075" s="214" t="s">
        <v>2942</v>
      </c>
    </row>
    <row r="2076" spans="1:6" s="214" customFormat="1" x14ac:dyDescent="0.35">
      <c r="A2076" s="311" t="s">
        <v>575</v>
      </c>
      <c r="B2076" s="312">
        <v>44835</v>
      </c>
      <c r="C2076" s="214" t="s">
        <v>576</v>
      </c>
      <c r="D2076" s="214" t="s">
        <v>2943</v>
      </c>
      <c r="E2076" s="314">
        <v>5079.95</v>
      </c>
      <c r="F2076" s="214" t="s">
        <v>2944</v>
      </c>
    </row>
    <row r="2077" spans="1:6" s="214" customFormat="1" x14ac:dyDescent="0.35">
      <c r="A2077" s="311" t="s">
        <v>575</v>
      </c>
      <c r="B2077" s="312">
        <v>44865</v>
      </c>
      <c r="C2077" s="214" t="s">
        <v>576</v>
      </c>
      <c r="D2077" s="214" t="s">
        <v>2945</v>
      </c>
      <c r="E2077" s="314">
        <v>-712.61</v>
      </c>
      <c r="F2077" s="214" t="s">
        <v>2946</v>
      </c>
    </row>
    <row r="2078" spans="1:6" s="214" customFormat="1" x14ac:dyDescent="0.35">
      <c r="A2078" s="311" t="s">
        <v>575</v>
      </c>
      <c r="B2078" s="312">
        <v>44866</v>
      </c>
      <c r="C2078" s="214" t="s">
        <v>576</v>
      </c>
      <c r="D2078" s="214" t="s">
        <v>2947</v>
      </c>
      <c r="E2078" s="314">
        <v>-177</v>
      </c>
      <c r="F2078" s="214" t="s">
        <v>2948</v>
      </c>
    </row>
    <row r="2079" spans="1:6" s="214" customFormat="1" x14ac:dyDescent="0.35">
      <c r="A2079" s="311" t="s">
        <v>575</v>
      </c>
      <c r="B2079" s="312">
        <v>44866</v>
      </c>
      <c r="C2079" s="214" t="s">
        <v>576</v>
      </c>
      <c r="D2079" s="214" t="s">
        <v>2947</v>
      </c>
      <c r="E2079" s="314">
        <v>177</v>
      </c>
      <c r="F2079" s="214" t="s">
        <v>2949</v>
      </c>
    </row>
    <row r="2080" spans="1:6" s="214" customFormat="1" x14ac:dyDescent="0.35">
      <c r="A2080" s="311" t="s">
        <v>575</v>
      </c>
      <c r="B2080" s="312">
        <v>44866</v>
      </c>
      <c r="C2080" s="214" t="s">
        <v>576</v>
      </c>
      <c r="D2080" s="214" t="s">
        <v>2950</v>
      </c>
      <c r="E2080" s="314">
        <v>271</v>
      </c>
      <c r="F2080" s="214" t="s">
        <v>2951</v>
      </c>
    </row>
    <row r="2081" spans="1:6" s="214" customFormat="1" x14ac:dyDescent="0.35">
      <c r="A2081" s="311" t="s">
        <v>575</v>
      </c>
      <c r="B2081" s="312">
        <v>44866</v>
      </c>
      <c r="C2081" s="214" t="s">
        <v>576</v>
      </c>
      <c r="D2081" s="214" t="s">
        <v>2952</v>
      </c>
      <c r="E2081" s="314">
        <v>10417.43</v>
      </c>
      <c r="F2081" s="214" t="s">
        <v>2953</v>
      </c>
    </row>
    <row r="2082" spans="1:6" s="214" customFormat="1" x14ac:dyDescent="0.35">
      <c r="A2082" s="311" t="s">
        <v>575</v>
      </c>
      <c r="B2082" s="312">
        <v>44895</v>
      </c>
      <c r="C2082" s="214" t="s">
        <v>576</v>
      </c>
      <c r="D2082" s="214" t="s">
        <v>2954</v>
      </c>
      <c r="E2082" s="314">
        <v>-560.5</v>
      </c>
      <c r="F2082" s="214" t="s">
        <v>2955</v>
      </c>
    </row>
    <row r="2083" spans="1:6" s="214" customFormat="1" x14ac:dyDescent="0.35">
      <c r="A2083" s="311" t="s">
        <v>575</v>
      </c>
      <c r="B2083" s="312">
        <v>44896</v>
      </c>
      <c r="C2083" s="214" t="s">
        <v>576</v>
      </c>
      <c r="D2083" s="214" t="s">
        <v>2956</v>
      </c>
      <c r="E2083" s="314">
        <v>294.62</v>
      </c>
      <c r="F2083" s="214" t="s">
        <v>2957</v>
      </c>
    </row>
    <row r="2084" spans="1:6" s="214" customFormat="1" x14ac:dyDescent="0.35">
      <c r="A2084" s="311" t="s">
        <v>575</v>
      </c>
      <c r="B2084" s="312">
        <v>44896</v>
      </c>
      <c r="C2084" s="214" t="s">
        <v>576</v>
      </c>
      <c r="D2084" s="214" t="s">
        <v>2958</v>
      </c>
      <c r="E2084" s="314">
        <v>10063.35</v>
      </c>
      <c r="F2084" s="214" t="s">
        <v>2959</v>
      </c>
    </row>
    <row r="2085" spans="1:6" s="214" customFormat="1" x14ac:dyDescent="0.35">
      <c r="A2085" s="311" t="s">
        <v>575</v>
      </c>
      <c r="B2085" s="312">
        <v>44926</v>
      </c>
      <c r="C2085" s="214" t="s">
        <v>576</v>
      </c>
      <c r="D2085" s="214" t="s">
        <v>2960</v>
      </c>
      <c r="E2085" s="314">
        <v>-495.56</v>
      </c>
      <c r="F2085" s="214" t="s">
        <v>2961</v>
      </c>
    </row>
    <row r="2086" spans="1:6" s="214" customFormat="1" x14ac:dyDescent="0.35">
      <c r="A2086" s="311" t="s">
        <v>575</v>
      </c>
      <c r="B2086" s="312">
        <v>44927</v>
      </c>
      <c r="C2086" s="214" t="s">
        <v>576</v>
      </c>
      <c r="D2086" s="214" t="s">
        <v>2962</v>
      </c>
      <c r="E2086" s="310">
        <v>13137.33</v>
      </c>
      <c r="F2086" s="214" t="s">
        <v>2963</v>
      </c>
    </row>
    <row r="2087" spans="1:6" s="214" customFormat="1" x14ac:dyDescent="0.35">
      <c r="A2087" s="311" t="s">
        <v>575</v>
      </c>
      <c r="B2087" s="312">
        <v>44927</v>
      </c>
      <c r="C2087" s="214" t="s">
        <v>576</v>
      </c>
      <c r="D2087" s="214" t="s">
        <v>2964</v>
      </c>
      <c r="E2087" s="310">
        <v>332.84</v>
      </c>
      <c r="F2087" s="214" t="s">
        <v>2965</v>
      </c>
    </row>
    <row r="2088" spans="1:6" s="214" customFormat="1" x14ac:dyDescent="0.35">
      <c r="A2088" s="311" t="s">
        <v>575</v>
      </c>
      <c r="B2088" s="312">
        <v>44957</v>
      </c>
      <c r="C2088" s="214" t="s">
        <v>576</v>
      </c>
      <c r="D2088" s="214" t="s">
        <v>2966</v>
      </c>
      <c r="E2088" s="310">
        <v>-920.43</v>
      </c>
      <c r="F2088" s="214" t="s">
        <v>2967</v>
      </c>
    </row>
    <row r="2089" spans="1:6" s="214" customFormat="1" x14ac:dyDescent="0.35">
      <c r="A2089" s="311" t="s">
        <v>575</v>
      </c>
      <c r="B2089" s="312">
        <v>44958</v>
      </c>
      <c r="C2089" s="214" t="s">
        <v>576</v>
      </c>
      <c r="D2089" s="214" t="s">
        <v>2968</v>
      </c>
      <c r="E2089" s="310">
        <v>11528.44</v>
      </c>
      <c r="F2089" s="214" t="s">
        <v>2969</v>
      </c>
    </row>
    <row r="2090" spans="1:6" s="214" customFormat="1" x14ac:dyDescent="0.35">
      <c r="A2090" s="311" t="s">
        <v>575</v>
      </c>
      <c r="B2090" s="312">
        <v>44958</v>
      </c>
      <c r="C2090" s="214" t="s">
        <v>576</v>
      </c>
      <c r="D2090" s="214" t="s">
        <v>2970</v>
      </c>
      <c r="E2090" s="310">
        <v>308.33999999999997</v>
      </c>
      <c r="F2090" s="214" t="s">
        <v>2971</v>
      </c>
    </row>
    <row r="2091" spans="1:6" s="214" customFormat="1" x14ac:dyDescent="0.35">
      <c r="A2091" s="311" t="s">
        <v>575</v>
      </c>
      <c r="B2091" s="312">
        <v>44985</v>
      </c>
      <c r="C2091" s="214" t="s">
        <v>576</v>
      </c>
      <c r="D2091" s="214" t="s">
        <v>2972</v>
      </c>
      <c r="E2091" s="310">
        <v>-833.18</v>
      </c>
      <c r="F2091" s="214" t="s">
        <v>2973</v>
      </c>
    </row>
    <row r="2092" spans="1:6" s="214" customFormat="1" x14ac:dyDescent="0.35">
      <c r="A2092" s="311" t="s">
        <v>575</v>
      </c>
      <c r="B2092" s="312">
        <v>44986</v>
      </c>
      <c r="C2092" s="214" t="s">
        <v>576</v>
      </c>
      <c r="D2092" s="214" t="s">
        <v>2974</v>
      </c>
      <c r="E2092" s="310">
        <v>11268.8</v>
      </c>
      <c r="F2092" s="214" t="s">
        <v>2975</v>
      </c>
    </row>
    <row r="2093" spans="1:6" s="214" customFormat="1" x14ac:dyDescent="0.35">
      <c r="A2093" s="311" t="s">
        <v>575</v>
      </c>
      <c r="B2093" s="312">
        <v>44986</v>
      </c>
      <c r="C2093" s="214" t="s">
        <v>576</v>
      </c>
      <c r="D2093" s="214" t="s">
        <v>2976</v>
      </c>
      <c r="E2093" s="310">
        <v>307.85000000000002</v>
      </c>
      <c r="F2093" s="214" t="s">
        <v>2977</v>
      </c>
    </row>
    <row r="2094" spans="1:6" s="214" customFormat="1" x14ac:dyDescent="0.35">
      <c r="A2094" s="311" t="s">
        <v>575</v>
      </c>
      <c r="B2094" s="312">
        <v>45016</v>
      </c>
      <c r="C2094" s="214" t="s">
        <v>576</v>
      </c>
      <c r="D2094" s="214" t="s">
        <v>2978</v>
      </c>
      <c r="E2094" s="310">
        <v>-623.47</v>
      </c>
      <c r="F2094" s="214" t="s">
        <v>2979</v>
      </c>
    </row>
    <row r="2095" spans="1:6" s="214" customFormat="1" x14ac:dyDescent="0.35">
      <c r="A2095" s="311" t="s">
        <v>575</v>
      </c>
      <c r="B2095" s="312">
        <v>45017</v>
      </c>
      <c r="C2095" s="214" t="s">
        <v>576</v>
      </c>
      <c r="D2095" s="214" t="s">
        <v>2980</v>
      </c>
      <c r="E2095" s="310">
        <v>11268.8</v>
      </c>
      <c r="F2095" s="214" t="s">
        <v>2981</v>
      </c>
    </row>
    <row r="2096" spans="1:6" s="214" customFormat="1" x14ac:dyDescent="0.35">
      <c r="A2096" s="311" t="s">
        <v>575</v>
      </c>
      <c r="B2096" s="312">
        <v>45017</v>
      </c>
      <c r="C2096" s="214" t="s">
        <v>576</v>
      </c>
      <c r="D2096" s="214" t="s">
        <v>2982</v>
      </c>
      <c r="E2096" s="310">
        <v>307.85000000000002</v>
      </c>
      <c r="F2096" s="214" t="s">
        <v>2983</v>
      </c>
    </row>
    <row r="2097" spans="1:6" s="214" customFormat="1" x14ac:dyDescent="0.35">
      <c r="A2097" s="311" t="s">
        <v>575</v>
      </c>
      <c r="B2097" s="312">
        <v>45046</v>
      </c>
      <c r="C2097" s="214" t="s">
        <v>576</v>
      </c>
      <c r="D2097" s="214" t="s">
        <v>2984</v>
      </c>
      <c r="E2097" s="310">
        <v>-749.13</v>
      </c>
      <c r="F2097" s="214" t="s">
        <v>2985</v>
      </c>
    </row>
    <row r="2098" spans="1:6" s="214" customFormat="1" x14ac:dyDescent="0.35">
      <c r="A2098" s="311" t="s">
        <v>575</v>
      </c>
      <c r="B2098" s="312">
        <v>45047</v>
      </c>
      <c r="C2098" s="214" t="s">
        <v>576</v>
      </c>
      <c r="D2098" s="214" t="s">
        <v>2980</v>
      </c>
      <c r="E2098" s="310">
        <v>11268.8</v>
      </c>
      <c r="F2098" s="214" t="s">
        <v>2986</v>
      </c>
    </row>
    <row r="2099" spans="1:6" s="214" customFormat="1" x14ac:dyDescent="0.35">
      <c r="A2099" s="311" t="s">
        <v>575</v>
      </c>
      <c r="B2099" s="312">
        <v>45047</v>
      </c>
      <c r="C2099" s="214" t="s">
        <v>576</v>
      </c>
      <c r="D2099" s="214" t="s">
        <v>2987</v>
      </c>
      <c r="E2099" s="310">
        <v>291.25</v>
      </c>
      <c r="F2099" s="214" t="s">
        <v>2988</v>
      </c>
    </row>
    <row r="2100" spans="1:6" s="214" customFormat="1" x14ac:dyDescent="0.35">
      <c r="A2100" s="311" t="s">
        <v>575</v>
      </c>
      <c r="B2100" s="312">
        <v>45077</v>
      </c>
      <c r="C2100" s="214" t="s">
        <v>576</v>
      </c>
      <c r="D2100" s="214" t="s">
        <v>2989</v>
      </c>
      <c r="E2100" s="310">
        <v>-486.59</v>
      </c>
      <c r="F2100" s="214" t="s">
        <v>2990</v>
      </c>
    </row>
    <row r="2101" spans="1:6" s="214" customFormat="1" x14ac:dyDescent="0.35">
      <c r="A2101" s="311" t="s">
        <v>575</v>
      </c>
      <c r="B2101" s="312">
        <v>45078</v>
      </c>
      <c r="C2101" s="214" t="s">
        <v>576</v>
      </c>
      <c r="D2101" s="214" t="s">
        <v>2991</v>
      </c>
      <c r="E2101" s="310">
        <v>11268.8</v>
      </c>
      <c r="F2101" s="214" t="s">
        <v>2992</v>
      </c>
    </row>
    <row r="2102" spans="1:6" s="214" customFormat="1" x14ac:dyDescent="0.35">
      <c r="A2102" s="311" t="s">
        <v>575</v>
      </c>
      <c r="B2102" s="312">
        <v>45078</v>
      </c>
      <c r="C2102" s="214" t="s">
        <v>576</v>
      </c>
      <c r="D2102" s="214" t="s">
        <v>2993</v>
      </c>
      <c r="E2102" s="310">
        <v>304.52999999999997</v>
      </c>
      <c r="F2102" s="214" t="s">
        <v>2994</v>
      </c>
    </row>
    <row r="2103" spans="1:6" s="214" customFormat="1" x14ac:dyDescent="0.35">
      <c r="A2103" s="311" t="s">
        <v>575</v>
      </c>
      <c r="B2103" s="312">
        <v>45107</v>
      </c>
      <c r="C2103" s="214" t="s">
        <v>576</v>
      </c>
      <c r="D2103" s="214" t="s">
        <v>2995</v>
      </c>
      <c r="E2103" s="310">
        <v>-531.25</v>
      </c>
      <c r="F2103" s="214" t="s">
        <v>2996</v>
      </c>
    </row>
    <row r="2104" spans="1:6" s="214" customFormat="1" x14ac:dyDescent="0.35">
      <c r="A2104" s="311" t="s">
        <v>642</v>
      </c>
      <c r="B2104" s="312">
        <v>44773</v>
      </c>
      <c r="C2104" s="214" t="s">
        <v>643</v>
      </c>
      <c r="D2104" s="214" t="s">
        <v>2997</v>
      </c>
      <c r="E2104" s="314">
        <v>171.06</v>
      </c>
      <c r="F2104" s="214" t="s">
        <v>2998</v>
      </c>
    </row>
    <row r="2105" spans="1:6" s="214" customFormat="1" x14ac:dyDescent="0.35">
      <c r="A2105" s="311" t="s">
        <v>642</v>
      </c>
      <c r="B2105" s="312">
        <v>44804</v>
      </c>
      <c r="C2105" s="214" t="s">
        <v>643</v>
      </c>
      <c r="D2105" s="214" t="s">
        <v>2999</v>
      </c>
      <c r="E2105" s="314">
        <v>171.06</v>
      </c>
      <c r="F2105" s="214" t="s">
        <v>3000</v>
      </c>
    </row>
    <row r="2106" spans="1:6" s="214" customFormat="1" x14ac:dyDescent="0.35">
      <c r="A2106" s="311" t="s">
        <v>642</v>
      </c>
      <c r="B2106" s="312">
        <v>44834</v>
      </c>
      <c r="C2106" s="214" t="s">
        <v>643</v>
      </c>
      <c r="D2106" s="214" t="s">
        <v>3001</v>
      </c>
      <c r="E2106" s="314">
        <v>171.06</v>
      </c>
      <c r="F2106" s="214" t="s">
        <v>3002</v>
      </c>
    </row>
    <row r="2107" spans="1:6" s="214" customFormat="1" x14ac:dyDescent="0.35">
      <c r="A2107" s="311" t="s">
        <v>642</v>
      </c>
      <c r="B2107" s="312">
        <v>44865</v>
      </c>
      <c r="C2107" s="214" t="s">
        <v>643</v>
      </c>
      <c r="D2107" s="214" t="s">
        <v>3003</v>
      </c>
      <c r="E2107" s="314">
        <v>171.06</v>
      </c>
      <c r="F2107" s="214" t="s">
        <v>3004</v>
      </c>
    </row>
    <row r="2108" spans="1:6" s="214" customFormat="1" x14ac:dyDescent="0.35">
      <c r="A2108" s="311" t="s">
        <v>642</v>
      </c>
      <c r="B2108" s="312">
        <v>44895</v>
      </c>
      <c r="C2108" s="214" t="s">
        <v>643</v>
      </c>
      <c r="D2108" s="214" t="s">
        <v>3005</v>
      </c>
      <c r="E2108" s="314">
        <v>171.06</v>
      </c>
      <c r="F2108" s="214" t="s">
        <v>3006</v>
      </c>
    </row>
    <row r="2109" spans="1:6" s="214" customFormat="1" x14ac:dyDescent="0.35">
      <c r="A2109" s="311" t="s">
        <v>642</v>
      </c>
      <c r="B2109" s="312">
        <v>44926</v>
      </c>
      <c r="C2109" s="214" t="s">
        <v>643</v>
      </c>
      <c r="D2109" s="214" t="s">
        <v>3007</v>
      </c>
      <c r="E2109" s="314">
        <v>171.06</v>
      </c>
      <c r="F2109" s="214" t="s">
        <v>3008</v>
      </c>
    </row>
    <row r="2110" spans="1:6" s="214" customFormat="1" x14ac:dyDescent="0.35">
      <c r="A2110" s="311" t="s">
        <v>642</v>
      </c>
      <c r="B2110" s="312">
        <v>44957</v>
      </c>
      <c r="C2110" s="214" t="s">
        <v>643</v>
      </c>
      <c r="D2110" s="214" t="s">
        <v>3009</v>
      </c>
      <c r="E2110" s="310">
        <v>171.06</v>
      </c>
      <c r="F2110" s="214" t="s">
        <v>3010</v>
      </c>
    </row>
    <row r="2111" spans="1:6" s="214" customFormat="1" x14ac:dyDescent="0.35">
      <c r="A2111" s="311" t="s">
        <v>642</v>
      </c>
      <c r="B2111" s="312">
        <v>44985</v>
      </c>
      <c r="C2111" s="214" t="s">
        <v>643</v>
      </c>
      <c r="D2111" s="214" t="s">
        <v>3011</v>
      </c>
      <c r="E2111" s="310">
        <v>171.06</v>
      </c>
      <c r="F2111" s="214" t="s">
        <v>3012</v>
      </c>
    </row>
    <row r="2112" spans="1:6" s="214" customFormat="1" x14ac:dyDescent="0.35">
      <c r="A2112" s="311" t="s">
        <v>642</v>
      </c>
      <c r="B2112" s="312">
        <v>45016</v>
      </c>
      <c r="C2112" s="214" t="s">
        <v>643</v>
      </c>
      <c r="D2112" s="214" t="s">
        <v>3013</v>
      </c>
      <c r="E2112" s="310">
        <v>171.06</v>
      </c>
      <c r="F2112" s="214" t="s">
        <v>3014</v>
      </c>
    </row>
    <row r="2113" spans="1:6" s="214" customFormat="1" x14ac:dyDescent="0.35">
      <c r="A2113" s="311" t="s">
        <v>642</v>
      </c>
      <c r="B2113" s="312">
        <v>45046</v>
      </c>
      <c r="C2113" s="214" t="s">
        <v>643</v>
      </c>
      <c r="D2113" s="214" t="s">
        <v>3015</v>
      </c>
      <c r="E2113" s="310">
        <v>171.06</v>
      </c>
      <c r="F2113" s="214" t="s">
        <v>3016</v>
      </c>
    </row>
    <row r="2114" spans="1:6" s="214" customFormat="1" x14ac:dyDescent="0.35">
      <c r="A2114" s="311" t="s">
        <v>642</v>
      </c>
      <c r="B2114" s="312">
        <v>45077</v>
      </c>
      <c r="C2114" s="214" t="s">
        <v>643</v>
      </c>
      <c r="D2114" s="214" t="s">
        <v>3017</v>
      </c>
      <c r="E2114" s="310">
        <v>171.06</v>
      </c>
      <c r="F2114" s="214" t="s">
        <v>3018</v>
      </c>
    </row>
    <row r="2115" spans="1:6" s="214" customFormat="1" x14ac:dyDescent="0.35">
      <c r="A2115" s="311" t="s">
        <v>642</v>
      </c>
      <c r="B2115" s="312">
        <v>45107</v>
      </c>
      <c r="C2115" s="214" t="s">
        <v>643</v>
      </c>
      <c r="D2115" s="214" t="s">
        <v>3019</v>
      </c>
      <c r="E2115" s="310">
        <v>171.09</v>
      </c>
      <c r="F2115" s="214" t="s">
        <v>3020</v>
      </c>
    </row>
    <row r="2116" spans="1:6" s="214" customFormat="1" x14ac:dyDescent="0.35">
      <c r="A2116" s="311" t="s">
        <v>664</v>
      </c>
      <c r="B2116" s="312">
        <v>44745</v>
      </c>
      <c r="C2116" s="214" t="s">
        <v>665</v>
      </c>
      <c r="D2116" s="214" t="s">
        <v>3021</v>
      </c>
      <c r="E2116" s="314">
        <v>14.99</v>
      </c>
      <c r="F2116" s="214" t="s">
        <v>3022</v>
      </c>
    </row>
    <row r="2117" spans="1:6" s="214" customFormat="1" x14ac:dyDescent="0.35">
      <c r="A2117" s="311" t="s">
        <v>664</v>
      </c>
      <c r="B2117" s="312">
        <v>44749</v>
      </c>
      <c r="C2117" s="214" t="s">
        <v>665</v>
      </c>
      <c r="D2117" s="214" t="s">
        <v>3023</v>
      </c>
      <c r="E2117" s="314">
        <v>23.85</v>
      </c>
      <c r="F2117" s="214" t="s">
        <v>3024</v>
      </c>
    </row>
    <row r="2118" spans="1:6" s="214" customFormat="1" x14ac:dyDescent="0.35">
      <c r="A2118" s="311" t="s">
        <v>664</v>
      </c>
      <c r="B2118" s="312">
        <v>44763</v>
      </c>
      <c r="C2118" s="214" t="s">
        <v>665</v>
      </c>
      <c r="D2118" s="214" t="s">
        <v>3025</v>
      </c>
      <c r="E2118" s="314">
        <v>12.95</v>
      </c>
      <c r="F2118" s="214" t="s">
        <v>3026</v>
      </c>
    </row>
    <row r="2119" spans="1:6" s="214" customFormat="1" x14ac:dyDescent="0.35">
      <c r="A2119" s="311" t="s">
        <v>664</v>
      </c>
      <c r="B2119" s="312">
        <v>44767</v>
      </c>
      <c r="C2119" s="214" t="s">
        <v>665</v>
      </c>
      <c r="D2119" s="214" t="s">
        <v>3027</v>
      </c>
      <c r="E2119" s="314">
        <v>40</v>
      </c>
      <c r="F2119" s="214" t="s">
        <v>3028</v>
      </c>
    </row>
    <row r="2120" spans="1:6" s="214" customFormat="1" x14ac:dyDescent="0.35">
      <c r="A2120" s="311" t="s">
        <v>664</v>
      </c>
      <c r="B2120" s="312">
        <v>44770</v>
      </c>
      <c r="C2120" s="214" t="s">
        <v>665</v>
      </c>
      <c r="D2120" s="214" t="s">
        <v>3029</v>
      </c>
      <c r="E2120" s="314">
        <v>9.6</v>
      </c>
      <c r="F2120" s="214" t="s">
        <v>3030</v>
      </c>
    </row>
    <row r="2121" spans="1:6" s="214" customFormat="1" x14ac:dyDescent="0.35">
      <c r="A2121" s="311" t="s">
        <v>664</v>
      </c>
      <c r="B2121" s="312">
        <v>44773</v>
      </c>
      <c r="C2121" s="214" t="s">
        <v>665</v>
      </c>
      <c r="D2121" s="214" t="s">
        <v>3031</v>
      </c>
      <c r="E2121" s="314">
        <v>1.85</v>
      </c>
      <c r="F2121" s="214" t="s">
        <v>3032</v>
      </c>
    </row>
    <row r="2122" spans="1:6" s="214" customFormat="1" x14ac:dyDescent="0.35">
      <c r="A2122" s="311" t="s">
        <v>664</v>
      </c>
      <c r="B2122" s="312">
        <v>44773</v>
      </c>
      <c r="C2122" s="214" t="s">
        <v>665</v>
      </c>
      <c r="D2122" s="214" t="s">
        <v>3033</v>
      </c>
      <c r="E2122" s="314">
        <v>3.28</v>
      </c>
      <c r="F2122" s="214" t="s">
        <v>3034</v>
      </c>
    </row>
    <row r="2123" spans="1:6" s="214" customFormat="1" x14ac:dyDescent="0.35">
      <c r="A2123" s="311" t="s">
        <v>664</v>
      </c>
      <c r="B2123" s="312">
        <v>44773</v>
      </c>
      <c r="C2123" s="214" t="s">
        <v>665</v>
      </c>
      <c r="D2123" s="214" t="s">
        <v>3035</v>
      </c>
      <c r="E2123" s="314">
        <v>8.33</v>
      </c>
      <c r="F2123" s="214" t="s">
        <v>3036</v>
      </c>
    </row>
    <row r="2124" spans="1:6" s="214" customFormat="1" x14ac:dyDescent="0.35">
      <c r="A2124" s="311" t="s">
        <v>664</v>
      </c>
      <c r="B2124" s="312">
        <v>44773</v>
      </c>
      <c r="C2124" s="214" t="s">
        <v>665</v>
      </c>
      <c r="D2124" s="214" t="s">
        <v>3037</v>
      </c>
      <c r="E2124" s="314">
        <v>8.33</v>
      </c>
      <c r="F2124" s="214" t="s">
        <v>3038</v>
      </c>
    </row>
    <row r="2125" spans="1:6" s="214" customFormat="1" x14ac:dyDescent="0.35">
      <c r="A2125" s="311" t="s">
        <v>664</v>
      </c>
      <c r="B2125" s="312">
        <v>44773</v>
      </c>
      <c r="C2125" s="214" t="s">
        <v>665</v>
      </c>
      <c r="D2125" s="214" t="s">
        <v>3039</v>
      </c>
      <c r="E2125" s="314">
        <v>10.42</v>
      </c>
      <c r="F2125" s="214" t="s">
        <v>3040</v>
      </c>
    </row>
    <row r="2126" spans="1:6" s="214" customFormat="1" x14ac:dyDescent="0.35">
      <c r="A2126" s="311" t="s">
        <v>664</v>
      </c>
      <c r="B2126" s="312">
        <v>44773</v>
      </c>
      <c r="C2126" s="214" t="s">
        <v>665</v>
      </c>
      <c r="D2126" s="214" t="s">
        <v>3041</v>
      </c>
      <c r="E2126" s="314">
        <v>16.5</v>
      </c>
      <c r="F2126" s="214" t="s">
        <v>3042</v>
      </c>
    </row>
    <row r="2127" spans="1:6" s="214" customFormat="1" x14ac:dyDescent="0.35">
      <c r="A2127" s="311" t="s">
        <v>664</v>
      </c>
      <c r="B2127" s="312">
        <v>44773</v>
      </c>
      <c r="C2127" s="214" t="s">
        <v>665</v>
      </c>
      <c r="D2127" s="214" t="s">
        <v>3043</v>
      </c>
      <c r="E2127" s="314">
        <v>18.84</v>
      </c>
      <c r="F2127" s="214" t="s">
        <v>3044</v>
      </c>
    </row>
    <row r="2128" spans="1:6" s="214" customFormat="1" x14ac:dyDescent="0.35">
      <c r="A2128" s="311" t="s">
        <v>664</v>
      </c>
      <c r="B2128" s="312">
        <v>44773</v>
      </c>
      <c r="C2128" s="214" t="s">
        <v>665</v>
      </c>
      <c r="D2128" s="214" t="s">
        <v>3045</v>
      </c>
      <c r="E2128" s="314">
        <v>21.99</v>
      </c>
      <c r="F2128" s="214" t="s">
        <v>3046</v>
      </c>
    </row>
    <row r="2129" spans="1:6" s="214" customFormat="1" x14ac:dyDescent="0.35">
      <c r="A2129" s="311" t="s">
        <v>664</v>
      </c>
      <c r="B2129" s="312">
        <v>44773</v>
      </c>
      <c r="C2129" s="214" t="s">
        <v>665</v>
      </c>
      <c r="D2129" s="214" t="s">
        <v>3047</v>
      </c>
      <c r="E2129" s="314">
        <v>22.08</v>
      </c>
      <c r="F2129" s="214" t="s">
        <v>3048</v>
      </c>
    </row>
    <row r="2130" spans="1:6" s="214" customFormat="1" x14ac:dyDescent="0.35">
      <c r="A2130" s="311" t="s">
        <v>664</v>
      </c>
      <c r="B2130" s="312">
        <v>44773</v>
      </c>
      <c r="C2130" s="214" t="s">
        <v>665</v>
      </c>
      <c r="D2130" s="214" t="s">
        <v>3049</v>
      </c>
      <c r="E2130" s="314">
        <v>33.840000000000003</v>
      </c>
      <c r="F2130" s="214" t="s">
        <v>3050</v>
      </c>
    </row>
    <row r="2131" spans="1:6" s="214" customFormat="1" x14ac:dyDescent="0.35">
      <c r="A2131" s="311" t="s">
        <v>664</v>
      </c>
      <c r="B2131" s="312">
        <v>44773</v>
      </c>
      <c r="C2131" s="214" t="s">
        <v>665</v>
      </c>
      <c r="D2131" s="214" t="s">
        <v>3051</v>
      </c>
      <c r="E2131" s="314">
        <v>45.49</v>
      </c>
      <c r="F2131" s="214" t="s">
        <v>3052</v>
      </c>
    </row>
    <row r="2132" spans="1:6" s="214" customFormat="1" x14ac:dyDescent="0.35">
      <c r="A2132" s="311" t="s">
        <v>664</v>
      </c>
      <c r="B2132" s="312">
        <v>44773</v>
      </c>
      <c r="C2132" s="214" t="s">
        <v>665</v>
      </c>
      <c r="D2132" s="214" t="s">
        <v>3053</v>
      </c>
      <c r="E2132" s="314">
        <v>50</v>
      </c>
      <c r="F2132" s="214" t="s">
        <v>3054</v>
      </c>
    </row>
    <row r="2133" spans="1:6" s="214" customFormat="1" x14ac:dyDescent="0.35">
      <c r="A2133" s="311" t="s">
        <v>664</v>
      </c>
      <c r="B2133" s="312">
        <v>44773</v>
      </c>
      <c r="C2133" s="214" t="s">
        <v>665</v>
      </c>
      <c r="D2133" s="214" t="s">
        <v>3055</v>
      </c>
      <c r="E2133" s="314">
        <v>62.5</v>
      </c>
      <c r="F2133" s="214" t="s">
        <v>3056</v>
      </c>
    </row>
    <row r="2134" spans="1:6" s="214" customFormat="1" x14ac:dyDescent="0.35">
      <c r="A2134" s="311" t="s">
        <v>664</v>
      </c>
      <c r="B2134" s="312">
        <v>44773</v>
      </c>
      <c r="C2134" s="214" t="s">
        <v>665</v>
      </c>
      <c r="D2134" s="214" t="s">
        <v>3057</v>
      </c>
      <c r="E2134" s="314">
        <v>72</v>
      </c>
      <c r="F2134" s="214" t="s">
        <v>3058</v>
      </c>
    </row>
    <row r="2135" spans="1:6" s="214" customFormat="1" x14ac:dyDescent="0.35">
      <c r="A2135" s="311" t="s">
        <v>664</v>
      </c>
      <c r="B2135" s="312">
        <v>44773</v>
      </c>
      <c r="C2135" s="214" t="s">
        <v>665</v>
      </c>
      <c r="D2135" s="214" t="s">
        <v>3059</v>
      </c>
      <c r="E2135" s="314">
        <v>75</v>
      </c>
      <c r="F2135" s="214" t="s">
        <v>3060</v>
      </c>
    </row>
    <row r="2136" spans="1:6" s="214" customFormat="1" x14ac:dyDescent="0.35">
      <c r="A2136" s="311" t="s">
        <v>664</v>
      </c>
      <c r="B2136" s="312">
        <v>44773</v>
      </c>
      <c r="C2136" s="214" t="s">
        <v>665</v>
      </c>
      <c r="D2136" s="214" t="s">
        <v>3061</v>
      </c>
      <c r="E2136" s="314">
        <v>344.46</v>
      </c>
      <c r="F2136" s="214" t="s">
        <v>3062</v>
      </c>
    </row>
    <row r="2137" spans="1:6" s="214" customFormat="1" x14ac:dyDescent="0.35">
      <c r="A2137" s="311" t="s">
        <v>664</v>
      </c>
      <c r="B2137" s="312">
        <v>44775</v>
      </c>
      <c r="C2137" s="214" t="s">
        <v>665</v>
      </c>
      <c r="D2137" s="214" t="s">
        <v>3063</v>
      </c>
      <c r="E2137" s="314">
        <v>14.99</v>
      </c>
      <c r="F2137" s="214" t="s">
        <v>3064</v>
      </c>
    </row>
    <row r="2138" spans="1:6" s="214" customFormat="1" x14ac:dyDescent="0.35">
      <c r="A2138" s="311" t="s">
        <v>664</v>
      </c>
      <c r="B2138" s="312">
        <v>44776</v>
      </c>
      <c r="C2138" s="214" t="s">
        <v>665</v>
      </c>
      <c r="D2138" s="214" t="s">
        <v>3065</v>
      </c>
      <c r="E2138" s="314">
        <v>1</v>
      </c>
      <c r="F2138" s="214" t="s">
        <v>3066</v>
      </c>
    </row>
    <row r="2139" spans="1:6" s="214" customFormat="1" x14ac:dyDescent="0.35">
      <c r="A2139" s="311" t="s">
        <v>664</v>
      </c>
      <c r="B2139" s="312">
        <v>44804</v>
      </c>
      <c r="C2139" s="214" t="s">
        <v>665</v>
      </c>
      <c r="D2139" s="214" t="s">
        <v>3067</v>
      </c>
      <c r="E2139" s="314">
        <v>1.85</v>
      </c>
      <c r="F2139" s="214" t="s">
        <v>3068</v>
      </c>
    </row>
    <row r="2140" spans="1:6" s="214" customFormat="1" x14ac:dyDescent="0.35">
      <c r="A2140" s="311" t="s">
        <v>664</v>
      </c>
      <c r="B2140" s="312">
        <v>44804</v>
      </c>
      <c r="C2140" s="214" t="s">
        <v>665</v>
      </c>
      <c r="D2140" s="214" t="s">
        <v>3069</v>
      </c>
      <c r="E2140" s="314">
        <v>3.28</v>
      </c>
      <c r="F2140" s="214" t="s">
        <v>3070</v>
      </c>
    </row>
    <row r="2141" spans="1:6" s="214" customFormat="1" x14ac:dyDescent="0.35">
      <c r="A2141" s="311" t="s">
        <v>664</v>
      </c>
      <c r="B2141" s="312">
        <v>44804</v>
      </c>
      <c r="C2141" s="214" t="s">
        <v>665</v>
      </c>
      <c r="D2141" s="214" t="s">
        <v>3071</v>
      </c>
      <c r="E2141" s="314">
        <v>8.33</v>
      </c>
      <c r="F2141" s="214" t="s">
        <v>3072</v>
      </c>
    </row>
    <row r="2142" spans="1:6" s="214" customFormat="1" x14ac:dyDescent="0.35">
      <c r="A2142" s="311" t="s">
        <v>664</v>
      </c>
      <c r="B2142" s="312">
        <v>44804</v>
      </c>
      <c r="C2142" s="214" t="s">
        <v>665</v>
      </c>
      <c r="D2142" s="214" t="s">
        <v>3073</v>
      </c>
      <c r="E2142" s="314">
        <v>8.33</v>
      </c>
      <c r="F2142" s="214" t="s">
        <v>3074</v>
      </c>
    </row>
    <row r="2143" spans="1:6" s="214" customFormat="1" x14ac:dyDescent="0.35">
      <c r="A2143" s="311" t="s">
        <v>664</v>
      </c>
      <c r="B2143" s="312">
        <v>44804</v>
      </c>
      <c r="C2143" s="214" t="s">
        <v>665</v>
      </c>
      <c r="D2143" s="214" t="s">
        <v>3075</v>
      </c>
      <c r="E2143" s="314">
        <v>10.42</v>
      </c>
      <c r="F2143" s="214" t="s">
        <v>3076</v>
      </c>
    </row>
    <row r="2144" spans="1:6" s="214" customFormat="1" x14ac:dyDescent="0.35">
      <c r="A2144" s="311" t="s">
        <v>664</v>
      </c>
      <c r="B2144" s="312">
        <v>44804</v>
      </c>
      <c r="C2144" s="214" t="s">
        <v>665</v>
      </c>
      <c r="D2144" s="214" t="s">
        <v>3077</v>
      </c>
      <c r="E2144" s="314">
        <v>16.5</v>
      </c>
      <c r="F2144" s="214" t="s">
        <v>3078</v>
      </c>
    </row>
    <row r="2145" spans="1:6" s="214" customFormat="1" x14ac:dyDescent="0.35">
      <c r="A2145" s="311" t="s">
        <v>664</v>
      </c>
      <c r="B2145" s="312">
        <v>44804</v>
      </c>
      <c r="C2145" s="214" t="s">
        <v>665</v>
      </c>
      <c r="D2145" s="214" t="s">
        <v>3079</v>
      </c>
      <c r="E2145" s="314">
        <v>18.84</v>
      </c>
      <c r="F2145" s="214" t="s">
        <v>3080</v>
      </c>
    </row>
    <row r="2146" spans="1:6" s="214" customFormat="1" x14ac:dyDescent="0.35">
      <c r="A2146" s="311" t="s">
        <v>664</v>
      </c>
      <c r="B2146" s="312">
        <v>44804</v>
      </c>
      <c r="C2146" s="214" t="s">
        <v>665</v>
      </c>
      <c r="D2146" s="214" t="s">
        <v>3081</v>
      </c>
      <c r="E2146" s="314">
        <v>21.99</v>
      </c>
      <c r="F2146" s="214" t="s">
        <v>3082</v>
      </c>
    </row>
    <row r="2147" spans="1:6" s="214" customFormat="1" x14ac:dyDescent="0.35">
      <c r="A2147" s="311" t="s">
        <v>664</v>
      </c>
      <c r="B2147" s="312">
        <v>44804</v>
      </c>
      <c r="C2147" s="214" t="s">
        <v>665</v>
      </c>
      <c r="D2147" s="214" t="s">
        <v>3083</v>
      </c>
      <c r="E2147" s="314">
        <v>22.08</v>
      </c>
      <c r="F2147" s="214" t="s">
        <v>3084</v>
      </c>
    </row>
    <row r="2148" spans="1:6" s="214" customFormat="1" x14ac:dyDescent="0.35">
      <c r="A2148" s="311" t="s">
        <v>664</v>
      </c>
      <c r="B2148" s="312">
        <v>44804</v>
      </c>
      <c r="C2148" s="214" t="s">
        <v>665</v>
      </c>
      <c r="D2148" s="214" t="s">
        <v>1499</v>
      </c>
      <c r="E2148" s="314">
        <v>25</v>
      </c>
      <c r="F2148" s="214" t="s">
        <v>1500</v>
      </c>
    </row>
    <row r="2149" spans="1:6" s="214" customFormat="1" x14ac:dyDescent="0.35">
      <c r="A2149" s="311" t="s">
        <v>664</v>
      </c>
      <c r="B2149" s="312">
        <v>44804</v>
      </c>
      <c r="C2149" s="214" t="s">
        <v>665</v>
      </c>
      <c r="D2149" s="214" t="s">
        <v>3085</v>
      </c>
      <c r="E2149" s="314">
        <v>33.840000000000003</v>
      </c>
      <c r="F2149" s="214" t="s">
        <v>3086</v>
      </c>
    </row>
    <row r="2150" spans="1:6" s="214" customFormat="1" x14ac:dyDescent="0.35">
      <c r="A2150" s="311" t="s">
        <v>664</v>
      </c>
      <c r="B2150" s="312">
        <v>44804</v>
      </c>
      <c r="C2150" s="214" t="s">
        <v>665</v>
      </c>
      <c r="D2150" s="214" t="s">
        <v>3087</v>
      </c>
      <c r="E2150" s="314">
        <v>45.49</v>
      </c>
      <c r="F2150" s="214" t="s">
        <v>3088</v>
      </c>
    </row>
    <row r="2151" spans="1:6" s="214" customFormat="1" x14ac:dyDescent="0.35">
      <c r="A2151" s="311" t="s">
        <v>664</v>
      </c>
      <c r="B2151" s="312">
        <v>44804</v>
      </c>
      <c r="C2151" s="214" t="s">
        <v>665</v>
      </c>
      <c r="D2151" s="214" t="s">
        <v>3089</v>
      </c>
      <c r="E2151" s="314">
        <v>50</v>
      </c>
      <c r="F2151" s="214" t="s">
        <v>3090</v>
      </c>
    </row>
    <row r="2152" spans="1:6" s="214" customFormat="1" x14ac:dyDescent="0.35">
      <c r="A2152" s="311" t="s">
        <v>664</v>
      </c>
      <c r="B2152" s="312">
        <v>44804</v>
      </c>
      <c r="C2152" s="214" t="s">
        <v>665</v>
      </c>
      <c r="D2152" s="214" t="s">
        <v>3091</v>
      </c>
      <c r="E2152" s="314">
        <v>50</v>
      </c>
      <c r="F2152" s="214" t="s">
        <v>3092</v>
      </c>
    </row>
    <row r="2153" spans="1:6" s="214" customFormat="1" x14ac:dyDescent="0.35">
      <c r="A2153" s="311" t="s">
        <v>664</v>
      </c>
      <c r="B2153" s="312">
        <v>44804</v>
      </c>
      <c r="C2153" s="214" t="s">
        <v>665</v>
      </c>
      <c r="D2153" s="214" t="s">
        <v>3093</v>
      </c>
      <c r="E2153" s="314">
        <v>62.5</v>
      </c>
      <c r="F2153" s="214" t="s">
        <v>3094</v>
      </c>
    </row>
    <row r="2154" spans="1:6" s="214" customFormat="1" x14ac:dyDescent="0.35">
      <c r="A2154" s="311" t="s">
        <v>664</v>
      </c>
      <c r="B2154" s="312">
        <v>44804</v>
      </c>
      <c r="C2154" s="214" t="s">
        <v>665</v>
      </c>
      <c r="D2154" s="214" t="s">
        <v>3095</v>
      </c>
      <c r="E2154" s="314">
        <v>75</v>
      </c>
      <c r="F2154" s="214" t="s">
        <v>3096</v>
      </c>
    </row>
    <row r="2155" spans="1:6" s="214" customFormat="1" x14ac:dyDescent="0.35">
      <c r="A2155" s="311" t="s">
        <v>664</v>
      </c>
      <c r="B2155" s="312">
        <v>44804</v>
      </c>
      <c r="C2155" s="214" t="s">
        <v>665</v>
      </c>
      <c r="D2155" s="214" t="s">
        <v>3097</v>
      </c>
      <c r="E2155" s="314">
        <v>344.46</v>
      </c>
      <c r="F2155" s="214" t="s">
        <v>3098</v>
      </c>
    </row>
    <row r="2156" spans="1:6" s="214" customFormat="1" x14ac:dyDescent="0.35">
      <c r="A2156" s="311" t="s">
        <v>664</v>
      </c>
      <c r="B2156" s="312">
        <v>44810</v>
      </c>
      <c r="C2156" s="214" t="s">
        <v>665</v>
      </c>
      <c r="D2156" s="214" t="s">
        <v>3099</v>
      </c>
      <c r="E2156" s="314">
        <v>14.99</v>
      </c>
      <c r="F2156" s="214" t="s">
        <v>3100</v>
      </c>
    </row>
    <row r="2157" spans="1:6" s="214" customFormat="1" x14ac:dyDescent="0.35">
      <c r="A2157" s="311" t="s">
        <v>664</v>
      </c>
      <c r="B2157" s="312">
        <v>44834</v>
      </c>
      <c r="C2157" s="214" t="s">
        <v>665</v>
      </c>
      <c r="D2157" s="214" t="s">
        <v>3101</v>
      </c>
      <c r="E2157" s="314">
        <v>1.85</v>
      </c>
      <c r="F2157" s="214" t="s">
        <v>3102</v>
      </c>
    </row>
    <row r="2158" spans="1:6" s="214" customFormat="1" x14ac:dyDescent="0.35">
      <c r="A2158" s="311" t="s">
        <v>664</v>
      </c>
      <c r="B2158" s="312">
        <v>44834</v>
      </c>
      <c r="C2158" s="214" t="s">
        <v>665</v>
      </c>
      <c r="D2158" s="214" t="s">
        <v>3103</v>
      </c>
      <c r="E2158" s="314">
        <v>3.28</v>
      </c>
      <c r="F2158" s="214" t="s">
        <v>3104</v>
      </c>
    </row>
    <row r="2159" spans="1:6" s="214" customFormat="1" x14ac:dyDescent="0.35">
      <c r="A2159" s="311" t="s">
        <v>664</v>
      </c>
      <c r="B2159" s="312">
        <v>44834</v>
      </c>
      <c r="C2159" s="214" t="s">
        <v>665</v>
      </c>
      <c r="D2159" s="214" t="s">
        <v>3105</v>
      </c>
      <c r="E2159" s="314">
        <v>8.33</v>
      </c>
      <c r="F2159" s="214" t="s">
        <v>3106</v>
      </c>
    </row>
    <row r="2160" spans="1:6" s="214" customFormat="1" x14ac:dyDescent="0.35">
      <c r="A2160" s="311" t="s">
        <v>664</v>
      </c>
      <c r="B2160" s="312">
        <v>44834</v>
      </c>
      <c r="C2160" s="214" t="s">
        <v>665</v>
      </c>
      <c r="D2160" s="214" t="s">
        <v>3107</v>
      </c>
      <c r="E2160" s="314">
        <v>8.33</v>
      </c>
      <c r="F2160" s="214" t="s">
        <v>3108</v>
      </c>
    </row>
    <row r="2161" spans="1:6" s="214" customFormat="1" x14ac:dyDescent="0.35">
      <c r="A2161" s="311" t="s">
        <v>664</v>
      </c>
      <c r="B2161" s="312">
        <v>44834</v>
      </c>
      <c r="C2161" s="214" t="s">
        <v>665</v>
      </c>
      <c r="D2161" s="214" t="s">
        <v>3109</v>
      </c>
      <c r="E2161" s="314">
        <v>10.42</v>
      </c>
      <c r="F2161" s="214" t="s">
        <v>3110</v>
      </c>
    </row>
    <row r="2162" spans="1:6" s="214" customFormat="1" x14ac:dyDescent="0.35">
      <c r="A2162" s="311" t="s">
        <v>664</v>
      </c>
      <c r="B2162" s="312">
        <v>44834</v>
      </c>
      <c r="C2162" s="214" t="s">
        <v>665</v>
      </c>
      <c r="D2162" s="214" t="s">
        <v>3111</v>
      </c>
      <c r="E2162" s="314">
        <v>16.5</v>
      </c>
      <c r="F2162" s="214" t="s">
        <v>3112</v>
      </c>
    </row>
    <row r="2163" spans="1:6" s="214" customFormat="1" x14ac:dyDescent="0.35">
      <c r="A2163" s="311" t="s">
        <v>664</v>
      </c>
      <c r="B2163" s="312">
        <v>44834</v>
      </c>
      <c r="C2163" s="214" t="s">
        <v>665</v>
      </c>
      <c r="D2163" s="214" t="s">
        <v>3113</v>
      </c>
      <c r="E2163" s="314">
        <v>18.84</v>
      </c>
      <c r="F2163" s="214" t="s">
        <v>3114</v>
      </c>
    </row>
    <row r="2164" spans="1:6" s="214" customFormat="1" x14ac:dyDescent="0.35">
      <c r="A2164" s="311" t="s">
        <v>664</v>
      </c>
      <c r="B2164" s="312">
        <v>44834</v>
      </c>
      <c r="C2164" s="214" t="s">
        <v>665</v>
      </c>
      <c r="D2164" s="214" t="s">
        <v>3115</v>
      </c>
      <c r="E2164" s="314">
        <v>21.99</v>
      </c>
      <c r="F2164" s="214" t="s">
        <v>3116</v>
      </c>
    </row>
    <row r="2165" spans="1:6" s="214" customFormat="1" x14ac:dyDescent="0.35">
      <c r="A2165" s="311" t="s">
        <v>664</v>
      </c>
      <c r="B2165" s="312">
        <v>44834</v>
      </c>
      <c r="C2165" s="214" t="s">
        <v>665</v>
      </c>
      <c r="D2165" s="214" t="s">
        <v>3117</v>
      </c>
      <c r="E2165" s="314">
        <v>22.08</v>
      </c>
      <c r="F2165" s="214" t="s">
        <v>3118</v>
      </c>
    </row>
    <row r="2166" spans="1:6" s="214" customFormat="1" x14ac:dyDescent="0.35">
      <c r="A2166" s="311" t="s">
        <v>664</v>
      </c>
      <c r="B2166" s="312">
        <v>44834</v>
      </c>
      <c r="C2166" s="214" t="s">
        <v>665</v>
      </c>
      <c r="D2166" s="214" t="s">
        <v>3119</v>
      </c>
      <c r="E2166" s="314">
        <v>33.840000000000003</v>
      </c>
      <c r="F2166" s="214" t="s">
        <v>3120</v>
      </c>
    </row>
    <row r="2167" spans="1:6" s="214" customFormat="1" x14ac:dyDescent="0.35">
      <c r="A2167" s="311" t="s">
        <v>664</v>
      </c>
      <c r="B2167" s="312">
        <v>44834</v>
      </c>
      <c r="C2167" s="214" t="s">
        <v>665</v>
      </c>
      <c r="D2167" s="214" t="s">
        <v>3121</v>
      </c>
      <c r="E2167" s="314">
        <v>45.49</v>
      </c>
      <c r="F2167" s="214" t="s">
        <v>3122</v>
      </c>
    </row>
    <row r="2168" spans="1:6" s="214" customFormat="1" x14ac:dyDescent="0.35">
      <c r="A2168" s="311" t="s">
        <v>664</v>
      </c>
      <c r="B2168" s="312">
        <v>44834</v>
      </c>
      <c r="C2168" s="214" t="s">
        <v>665</v>
      </c>
      <c r="D2168" s="214" t="s">
        <v>3123</v>
      </c>
      <c r="E2168" s="314">
        <v>50</v>
      </c>
      <c r="F2168" s="214" t="s">
        <v>3124</v>
      </c>
    </row>
    <row r="2169" spans="1:6" s="214" customFormat="1" x14ac:dyDescent="0.35">
      <c r="A2169" s="311" t="s">
        <v>664</v>
      </c>
      <c r="B2169" s="312">
        <v>44834</v>
      </c>
      <c r="C2169" s="214" t="s">
        <v>665</v>
      </c>
      <c r="D2169" s="214" t="s">
        <v>3125</v>
      </c>
      <c r="E2169" s="314">
        <v>55</v>
      </c>
      <c r="F2169" s="214" t="s">
        <v>3126</v>
      </c>
    </row>
    <row r="2170" spans="1:6" s="214" customFormat="1" x14ac:dyDescent="0.35">
      <c r="A2170" s="311" t="s">
        <v>664</v>
      </c>
      <c r="B2170" s="312">
        <v>44834</v>
      </c>
      <c r="C2170" s="214" t="s">
        <v>665</v>
      </c>
      <c r="D2170" s="214" t="s">
        <v>3127</v>
      </c>
      <c r="E2170" s="314">
        <v>62.5</v>
      </c>
      <c r="F2170" s="214" t="s">
        <v>3128</v>
      </c>
    </row>
    <row r="2171" spans="1:6" s="214" customFormat="1" x14ac:dyDescent="0.35">
      <c r="A2171" s="311" t="s">
        <v>664</v>
      </c>
      <c r="B2171" s="312">
        <v>44834</v>
      </c>
      <c r="C2171" s="214" t="s">
        <v>665</v>
      </c>
      <c r="D2171" s="214" t="s">
        <v>3129</v>
      </c>
      <c r="E2171" s="314">
        <v>75</v>
      </c>
      <c r="F2171" s="214" t="s">
        <v>3130</v>
      </c>
    </row>
    <row r="2172" spans="1:6" s="214" customFormat="1" x14ac:dyDescent="0.35">
      <c r="A2172" s="311" t="s">
        <v>664</v>
      </c>
      <c r="B2172" s="312">
        <v>44834</v>
      </c>
      <c r="C2172" s="214" t="s">
        <v>665</v>
      </c>
      <c r="D2172" s="214" t="s">
        <v>3131</v>
      </c>
      <c r="E2172" s="314">
        <v>344.46</v>
      </c>
      <c r="F2172" s="214" t="s">
        <v>3132</v>
      </c>
    </row>
    <row r="2173" spans="1:6" s="214" customFormat="1" x14ac:dyDescent="0.35">
      <c r="A2173" s="311" t="s">
        <v>664</v>
      </c>
      <c r="B2173" s="312">
        <v>44836</v>
      </c>
      <c r="C2173" s="214" t="s">
        <v>665</v>
      </c>
      <c r="D2173" s="214" t="s">
        <v>3133</v>
      </c>
      <c r="E2173" s="314">
        <v>14.99</v>
      </c>
      <c r="F2173" s="214" t="s">
        <v>3134</v>
      </c>
    </row>
    <row r="2174" spans="1:6" s="214" customFormat="1" x14ac:dyDescent="0.35">
      <c r="A2174" s="311" t="s">
        <v>664</v>
      </c>
      <c r="B2174" s="312">
        <v>44840</v>
      </c>
      <c r="C2174" s="214" t="s">
        <v>665</v>
      </c>
      <c r="D2174" s="214" t="s">
        <v>3135</v>
      </c>
      <c r="E2174" s="314">
        <v>834.1</v>
      </c>
      <c r="F2174" s="214" t="s">
        <v>3136</v>
      </c>
    </row>
    <row r="2175" spans="1:6" s="214" customFormat="1" x14ac:dyDescent="0.35">
      <c r="A2175" s="311" t="s">
        <v>664</v>
      </c>
      <c r="B2175" s="312">
        <v>44865</v>
      </c>
      <c r="C2175" s="214" t="s">
        <v>665</v>
      </c>
      <c r="D2175" s="214" t="s">
        <v>3137</v>
      </c>
      <c r="E2175" s="314">
        <v>1.85</v>
      </c>
      <c r="F2175" s="214" t="s">
        <v>3138</v>
      </c>
    </row>
    <row r="2176" spans="1:6" s="214" customFormat="1" x14ac:dyDescent="0.35">
      <c r="A2176" s="311" t="s">
        <v>664</v>
      </c>
      <c r="B2176" s="312">
        <v>44865</v>
      </c>
      <c r="C2176" s="214" t="s">
        <v>665</v>
      </c>
      <c r="D2176" s="214" t="s">
        <v>3139</v>
      </c>
      <c r="E2176" s="314">
        <v>3.28</v>
      </c>
      <c r="F2176" s="214" t="s">
        <v>3140</v>
      </c>
    </row>
    <row r="2177" spans="1:6" s="214" customFormat="1" x14ac:dyDescent="0.35">
      <c r="A2177" s="311" t="s">
        <v>664</v>
      </c>
      <c r="B2177" s="312">
        <v>44865</v>
      </c>
      <c r="C2177" s="214" t="s">
        <v>665</v>
      </c>
      <c r="D2177" s="214" t="s">
        <v>3141</v>
      </c>
      <c r="E2177" s="314">
        <v>8.33</v>
      </c>
      <c r="F2177" s="214" t="s">
        <v>3142</v>
      </c>
    </row>
    <row r="2178" spans="1:6" s="214" customFormat="1" x14ac:dyDescent="0.35">
      <c r="A2178" s="311" t="s">
        <v>664</v>
      </c>
      <c r="B2178" s="312">
        <v>44865</v>
      </c>
      <c r="C2178" s="214" t="s">
        <v>665</v>
      </c>
      <c r="D2178" s="214" t="s">
        <v>3143</v>
      </c>
      <c r="E2178" s="314">
        <v>8.33</v>
      </c>
      <c r="F2178" s="214" t="s">
        <v>3144</v>
      </c>
    </row>
    <row r="2179" spans="1:6" s="214" customFormat="1" x14ac:dyDescent="0.35">
      <c r="A2179" s="311" t="s">
        <v>664</v>
      </c>
      <c r="B2179" s="312">
        <v>44865</v>
      </c>
      <c r="C2179" s="214" t="s">
        <v>665</v>
      </c>
      <c r="D2179" s="214" t="s">
        <v>3145</v>
      </c>
      <c r="E2179" s="314">
        <v>10.42</v>
      </c>
      <c r="F2179" s="214" t="s">
        <v>3146</v>
      </c>
    </row>
    <row r="2180" spans="1:6" s="214" customFormat="1" x14ac:dyDescent="0.35">
      <c r="A2180" s="311" t="s">
        <v>664</v>
      </c>
      <c r="B2180" s="312">
        <v>44865</v>
      </c>
      <c r="C2180" s="214" t="s">
        <v>665</v>
      </c>
      <c r="D2180" s="214" t="s">
        <v>3147</v>
      </c>
      <c r="E2180" s="314">
        <v>16.5</v>
      </c>
      <c r="F2180" s="214" t="s">
        <v>3148</v>
      </c>
    </row>
    <row r="2181" spans="1:6" s="214" customFormat="1" x14ac:dyDescent="0.35">
      <c r="A2181" s="311" t="s">
        <v>664</v>
      </c>
      <c r="B2181" s="312">
        <v>44865</v>
      </c>
      <c r="C2181" s="214" t="s">
        <v>665</v>
      </c>
      <c r="D2181" s="214" t="s">
        <v>3149</v>
      </c>
      <c r="E2181" s="314">
        <v>18.84</v>
      </c>
      <c r="F2181" s="214" t="s">
        <v>3150</v>
      </c>
    </row>
    <row r="2182" spans="1:6" s="214" customFormat="1" x14ac:dyDescent="0.35">
      <c r="A2182" s="311" t="s">
        <v>664</v>
      </c>
      <c r="B2182" s="312">
        <v>44865</v>
      </c>
      <c r="C2182" s="214" t="s">
        <v>665</v>
      </c>
      <c r="D2182" s="214" t="s">
        <v>3151</v>
      </c>
      <c r="E2182" s="314">
        <v>21.99</v>
      </c>
      <c r="F2182" s="214" t="s">
        <v>3152</v>
      </c>
    </row>
    <row r="2183" spans="1:6" s="214" customFormat="1" x14ac:dyDescent="0.35">
      <c r="A2183" s="311" t="s">
        <v>664</v>
      </c>
      <c r="B2183" s="312">
        <v>44865</v>
      </c>
      <c r="C2183" s="214" t="s">
        <v>665</v>
      </c>
      <c r="D2183" s="214" t="s">
        <v>3153</v>
      </c>
      <c r="E2183" s="314">
        <v>22.08</v>
      </c>
      <c r="F2183" s="214" t="s">
        <v>3154</v>
      </c>
    </row>
    <row r="2184" spans="1:6" s="214" customFormat="1" x14ac:dyDescent="0.35">
      <c r="A2184" s="311" t="s">
        <v>664</v>
      </c>
      <c r="B2184" s="312">
        <v>44865</v>
      </c>
      <c r="C2184" s="214" t="s">
        <v>665</v>
      </c>
      <c r="D2184" s="214" t="s">
        <v>3155</v>
      </c>
      <c r="E2184" s="314">
        <v>33.840000000000003</v>
      </c>
      <c r="F2184" s="214" t="s">
        <v>3156</v>
      </c>
    </row>
    <row r="2185" spans="1:6" s="214" customFormat="1" x14ac:dyDescent="0.35">
      <c r="A2185" s="311" t="s">
        <v>664</v>
      </c>
      <c r="B2185" s="312">
        <v>44865</v>
      </c>
      <c r="C2185" s="214" t="s">
        <v>665</v>
      </c>
      <c r="D2185" s="214" t="s">
        <v>3157</v>
      </c>
      <c r="E2185" s="314">
        <v>48.91</v>
      </c>
      <c r="F2185" s="214" t="s">
        <v>3158</v>
      </c>
    </row>
    <row r="2186" spans="1:6" s="214" customFormat="1" x14ac:dyDescent="0.35">
      <c r="A2186" s="311" t="s">
        <v>664</v>
      </c>
      <c r="B2186" s="312">
        <v>44865</v>
      </c>
      <c r="C2186" s="214" t="s">
        <v>665</v>
      </c>
      <c r="D2186" s="214" t="s">
        <v>3159</v>
      </c>
      <c r="E2186" s="314">
        <v>50</v>
      </c>
      <c r="F2186" s="214" t="s">
        <v>3160</v>
      </c>
    </row>
    <row r="2187" spans="1:6" s="214" customFormat="1" x14ac:dyDescent="0.35">
      <c r="A2187" s="311" t="s">
        <v>664</v>
      </c>
      <c r="B2187" s="312">
        <v>44865</v>
      </c>
      <c r="C2187" s="214" t="s">
        <v>665</v>
      </c>
      <c r="D2187" s="214" t="s">
        <v>3161</v>
      </c>
      <c r="E2187" s="314">
        <v>56</v>
      </c>
      <c r="F2187" s="214" t="s">
        <v>3162</v>
      </c>
    </row>
    <row r="2188" spans="1:6" s="214" customFormat="1" x14ac:dyDescent="0.35">
      <c r="A2188" s="311" t="s">
        <v>664</v>
      </c>
      <c r="B2188" s="312">
        <v>44865</v>
      </c>
      <c r="C2188" s="214" t="s">
        <v>665</v>
      </c>
      <c r="D2188" s="214" t="s">
        <v>3163</v>
      </c>
      <c r="E2188" s="314">
        <v>62.5</v>
      </c>
      <c r="F2188" s="214" t="s">
        <v>3164</v>
      </c>
    </row>
    <row r="2189" spans="1:6" s="214" customFormat="1" x14ac:dyDescent="0.35">
      <c r="A2189" s="311" t="s">
        <v>664</v>
      </c>
      <c r="B2189" s="312">
        <v>44865</v>
      </c>
      <c r="C2189" s="214" t="s">
        <v>665</v>
      </c>
      <c r="D2189" s="214" t="s">
        <v>3165</v>
      </c>
      <c r="E2189" s="314">
        <v>75</v>
      </c>
      <c r="F2189" s="214" t="s">
        <v>3166</v>
      </c>
    </row>
    <row r="2190" spans="1:6" s="214" customFormat="1" x14ac:dyDescent="0.35">
      <c r="A2190" s="311" t="s">
        <v>664</v>
      </c>
      <c r="B2190" s="312">
        <v>44865</v>
      </c>
      <c r="C2190" s="214" t="s">
        <v>665</v>
      </c>
      <c r="D2190" s="214" t="s">
        <v>3167</v>
      </c>
      <c r="E2190" s="314">
        <v>344.46</v>
      </c>
      <c r="F2190" s="214" t="s">
        <v>3168</v>
      </c>
    </row>
    <row r="2191" spans="1:6" s="214" customFormat="1" x14ac:dyDescent="0.35">
      <c r="A2191" s="311" t="s">
        <v>664</v>
      </c>
      <c r="B2191" s="312">
        <v>44867</v>
      </c>
      <c r="C2191" s="214" t="s">
        <v>665</v>
      </c>
      <c r="D2191" s="214" t="s">
        <v>3169</v>
      </c>
      <c r="E2191" s="314">
        <v>14.99</v>
      </c>
      <c r="F2191" s="214" t="s">
        <v>3170</v>
      </c>
    </row>
    <row r="2192" spans="1:6" s="214" customFormat="1" x14ac:dyDescent="0.35">
      <c r="A2192" s="311" t="s">
        <v>664</v>
      </c>
      <c r="B2192" s="312">
        <v>44890</v>
      </c>
      <c r="C2192" s="214" t="s">
        <v>665</v>
      </c>
      <c r="D2192" s="214" t="s">
        <v>3171</v>
      </c>
      <c r="E2192" s="314">
        <v>-20.309999999999999</v>
      </c>
      <c r="F2192" s="214" t="s">
        <v>3172</v>
      </c>
    </row>
    <row r="2193" spans="1:6" s="214" customFormat="1" x14ac:dyDescent="0.35">
      <c r="A2193" s="311" t="s">
        <v>664</v>
      </c>
      <c r="B2193" s="312">
        <v>44895</v>
      </c>
      <c r="C2193" s="214" t="s">
        <v>665</v>
      </c>
      <c r="D2193" s="214" t="s">
        <v>3173</v>
      </c>
      <c r="E2193" s="314">
        <v>1.85</v>
      </c>
      <c r="F2193" s="214" t="s">
        <v>3174</v>
      </c>
    </row>
    <row r="2194" spans="1:6" s="214" customFormat="1" x14ac:dyDescent="0.35">
      <c r="A2194" s="311" t="s">
        <v>664</v>
      </c>
      <c r="B2194" s="312">
        <v>44895</v>
      </c>
      <c r="C2194" s="214" t="s">
        <v>665</v>
      </c>
      <c r="D2194" s="214" t="s">
        <v>3175</v>
      </c>
      <c r="E2194" s="314">
        <v>3.28</v>
      </c>
      <c r="F2194" s="214" t="s">
        <v>3176</v>
      </c>
    </row>
    <row r="2195" spans="1:6" s="214" customFormat="1" x14ac:dyDescent="0.35">
      <c r="A2195" s="311" t="s">
        <v>664</v>
      </c>
      <c r="B2195" s="312">
        <v>44895</v>
      </c>
      <c r="C2195" s="214" t="s">
        <v>665</v>
      </c>
      <c r="D2195" s="214" t="s">
        <v>3177</v>
      </c>
      <c r="E2195" s="314">
        <v>8.33</v>
      </c>
      <c r="F2195" s="214" t="s">
        <v>3178</v>
      </c>
    </row>
    <row r="2196" spans="1:6" s="214" customFormat="1" x14ac:dyDescent="0.35">
      <c r="A2196" s="311" t="s">
        <v>664</v>
      </c>
      <c r="B2196" s="312">
        <v>44895</v>
      </c>
      <c r="C2196" s="214" t="s">
        <v>665</v>
      </c>
      <c r="D2196" s="214" t="s">
        <v>3179</v>
      </c>
      <c r="E2196" s="314">
        <v>8.3699999999999992</v>
      </c>
      <c r="F2196" s="214" t="s">
        <v>3180</v>
      </c>
    </row>
    <row r="2197" spans="1:6" s="214" customFormat="1" x14ac:dyDescent="0.35">
      <c r="A2197" s="311" t="s">
        <v>664</v>
      </c>
      <c r="B2197" s="312">
        <v>44895</v>
      </c>
      <c r="C2197" s="214" t="s">
        <v>665</v>
      </c>
      <c r="D2197" s="214" t="s">
        <v>3181</v>
      </c>
      <c r="E2197" s="314">
        <v>10.42</v>
      </c>
      <c r="F2197" s="214" t="s">
        <v>3182</v>
      </c>
    </row>
    <row r="2198" spans="1:6" s="214" customFormat="1" x14ac:dyDescent="0.35">
      <c r="A2198" s="311" t="s">
        <v>664</v>
      </c>
      <c r="B2198" s="312">
        <v>44895</v>
      </c>
      <c r="C2198" s="214" t="s">
        <v>665</v>
      </c>
      <c r="D2198" s="214" t="s">
        <v>3183</v>
      </c>
      <c r="E2198" s="314">
        <v>18.84</v>
      </c>
      <c r="F2198" s="214" t="s">
        <v>3184</v>
      </c>
    </row>
    <row r="2199" spans="1:6" s="214" customFormat="1" x14ac:dyDescent="0.35">
      <c r="A2199" s="311" t="s">
        <v>664</v>
      </c>
      <c r="B2199" s="312">
        <v>44895</v>
      </c>
      <c r="C2199" s="214" t="s">
        <v>665</v>
      </c>
      <c r="D2199" s="214" t="s">
        <v>3185</v>
      </c>
      <c r="E2199" s="314">
        <v>21.99</v>
      </c>
      <c r="F2199" s="214" t="s">
        <v>3186</v>
      </c>
    </row>
    <row r="2200" spans="1:6" s="214" customFormat="1" x14ac:dyDescent="0.35">
      <c r="A2200" s="311" t="s">
        <v>664</v>
      </c>
      <c r="B2200" s="312">
        <v>44895</v>
      </c>
      <c r="C2200" s="214" t="s">
        <v>665</v>
      </c>
      <c r="D2200" s="214" t="s">
        <v>3187</v>
      </c>
      <c r="E2200" s="314">
        <v>22.12</v>
      </c>
      <c r="F2200" s="214" t="s">
        <v>3188</v>
      </c>
    </row>
    <row r="2201" spans="1:6" s="214" customFormat="1" x14ac:dyDescent="0.35">
      <c r="A2201" s="311" t="s">
        <v>664</v>
      </c>
      <c r="B2201" s="312">
        <v>44895</v>
      </c>
      <c r="C2201" s="214" t="s">
        <v>665</v>
      </c>
      <c r="D2201" s="214" t="s">
        <v>3189</v>
      </c>
      <c r="E2201" s="314">
        <v>24.75</v>
      </c>
      <c r="F2201" s="214" t="s">
        <v>3190</v>
      </c>
    </row>
    <row r="2202" spans="1:6" s="214" customFormat="1" x14ac:dyDescent="0.35">
      <c r="A2202" s="311" t="s">
        <v>664</v>
      </c>
      <c r="B2202" s="312">
        <v>44895</v>
      </c>
      <c r="C2202" s="214" t="s">
        <v>665</v>
      </c>
      <c r="D2202" s="214" t="s">
        <v>3191</v>
      </c>
      <c r="E2202" s="314">
        <v>33.840000000000003</v>
      </c>
      <c r="F2202" s="214" t="s">
        <v>3192</v>
      </c>
    </row>
    <row r="2203" spans="1:6" s="214" customFormat="1" x14ac:dyDescent="0.35">
      <c r="A2203" s="311" t="s">
        <v>664</v>
      </c>
      <c r="B2203" s="312">
        <v>44895</v>
      </c>
      <c r="C2203" s="214" t="s">
        <v>665</v>
      </c>
      <c r="D2203" s="214" t="s">
        <v>3193</v>
      </c>
      <c r="E2203" s="314">
        <v>48.91</v>
      </c>
      <c r="F2203" s="214" t="s">
        <v>3194</v>
      </c>
    </row>
    <row r="2204" spans="1:6" s="214" customFormat="1" x14ac:dyDescent="0.35">
      <c r="A2204" s="311" t="s">
        <v>664</v>
      </c>
      <c r="B2204" s="312">
        <v>44895</v>
      </c>
      <c r="C2204" s="214" t="s">
        <v>665</v>
      </c>
      <c r="D2204" s="214" t="s">
        <v>3195</v>
      </c>
      <c r="E2204" s="314">
        <v>50</v>
      </c>
      <c r="F2204" s="214" t="s">
        <v>3196</v>
      </c>
    </row>
    <row r="2205" spans="1:6" s="214" customFormat="1" x14ac:dyDescent="0.35">
      <c r="A2205" s="311" t="s">
        <v>664</v>
      </c>
      <c r="B2205" s="312">
        <v>44895</v>
      </c>
      <c r="C2205" s="214" t="s">
        <v>665</v>
      </c>
      <c r="D2205" s="214" t="s">
        <v>3197</v>
      </c>
      <c r="E2205" s="314">
        <v>53</v>
      </c>
      <c r="F2205" s="214" t="s">
        <v>3198</v>
      </c>
    </row>
    <row r="2206" spans="1:6" s="214" customFormat="1" x14ac:dyDescent="0.35">
      <c r="A2206" s="311" t="s">
        <v>664</v>
      </c>
      <c r="B2206" s="312">
        <v>44895</v>
      </c>
      <c r="C2206" s="214" t="s">
        <v>665</v>
      </c>
      <c r="D2206" s="214" t="s">
        <v>3199</v>
      </c>
      <c r="E2206" s="314">
        <v>62.5</v>
      </c>
      <c r="F2206" s="214" t="s">
        <v>3200</v>
      </c>
    </row>
    <row r="2207" spans="1:6" s="214" customFormat="1" x14ac:dyDescent="0.35">
      <c r="A2207" s="311" t="s">
        <v>664</v>
      </c>
      <c r="B2207" s="312">
        <v>44895</v>
      </c>
      <c r="C2207" s="214" t="s">
        <v>665</v>
      </c>
      <c r="D2207" s="214" t="s">
        <v>3201</v>
      </c>
      <c r="E2207" s="314">
        <v>75</v>
      </c>
      <c r="F2207" s="214" t="s">
        <v>3202</v>
      </c>
    </row>
    <row r="2208" spans="1:6" s="214" customFormat="1" x14ac:dyDescent="0.35">
      <c r="A2208" s="311" t="s">
        <v>664</v>
      </c>
      <c r="B2208" s="312">
        <v>44895</v>
      </c>
      <c r="C2208" s="214" t="s">
        <v>665</v>
      </c>
      <c r="D2208" s="214" t="s">
        <v>3203</v>
      </c>
      <c r="E2208" s="314">
        <v>344.46</v>
      </c>
      <c r="F2208" s="214" t="s">
        <v>3204</v>
      </c>
    </row>
    <row r="2209" spans="1:6" s="214" customFormat="1" x14ac:dyDescent="0.35">
      <c r="A2209" s="311" t="s">
        <v>664</v>
      </c>
      <c r="B2209" s="312">
        <v>44897</v>
      </c>
      <c r="C2209" s="214" t="s">
        <v>665</v>
      </c>
      <c r="D2209" s="214" t="s">
        <v>3205</v>
      </c>
      <c r="E2209" s="314">
        <v>14.99</v>
      </c>
      <c r="F2209" s="214" t="s">
        <v>3206</v>
      </c>
    </row>
    <row r="2210" spans="1:6" s="214" customFormat="1" x14ac:dyDescent="0.35">
      <c r="A2210" s="311" t="s">
        <v>664</v>
      </c>
      <c r="B2210" s="312">
        <v>44910</v>
      </c>
      <c r="C2210" s="214" t="s">
        <v>665</v>
      </c>
      <c r="D2210" s="214" t="s">
        <v>3207</v>
      </c>
      <c r="E2210" s="314">
        <v>8</v>
      </c>
      <c r="F2210" s="214" t="s">
        <v>3208</v>
      </c>
    </row>
    <row r="2211" spans="1:6" s="214" customFormat="1" x14ac:dyDescent="0.35">
      <c r="A2211" s="311" t="s">
        <v>664</v>
      </c>
      <c r="B2211" s="312">
        <v>44924</v>
      </c>
      <c r="C2211" s="214" t="s">
        <v>665</v>
      </c>
      <c r="D2211" s="214" t="s">
        <v>3209</v>
      </c>
      <c r="E2211" s="314">
        <v>100</v>
      </c>
      <c r="F2211" s="214" t="s">
        <v>3210</v>
      </c>
    </row>
    <row r="2212" spans="1:6" s="214" customFormat="1" x14ac:dyDescent="0.35">
      <c r="A2212" s="311" t="s">
        <v>664</v>
      </c>
      <c r="B2212" s="312">
        <v>44926</v>
      </c>
      <c r="C2212" s="214" t="s">
        <v>665</v>
      </c>
      <c r="D2212" s="214" t="s">
        <v>3211</v>
      </c>
      <c r="E2212" s="314">
        <v>1.85</v>
      </c>
      <c r="F2212" s="214" t="s">
        <v>3212</v>
      </c>
    </row>
    <row r="2213" spans="1:6" s="214" customFormat="1" x14ac:dyDescent="0.35">
      <c r="A2213" s="311" t="s">
        <v>664</v>
      </c>
      <c r="B2213" s="312">
        <v>44926</v>
      </c>
      <c r="C2213" s="214" t="s">
        <v>665</v>
      </c>
      <c r="D2213" s="214" t="s">
        <v>3213</v>
      </c>
      <c r="E2213" s="314">
        <v>3.28</v>
      </c>
      <c r="F2213" s="214" t="s">
        <v>3214</v>
      </c>
    </row>
    <row r="2214" spans="1:6" s="214" customFormat="1" x14ac:dyDescent="0.35">
      <c r="A2214" s="311" t="s">
        <v>664</v>
      </c>
      <c r="B2214" s="312">
        <v>44926</v>
      </c>
      <c r="C2214" s="214" t="s">
        <v>665</v>
      </c>
      <c r="D2214" s="214" t="s">
        <v>3215</v>
      </c>
      <c r="E2214" s="314">
        <v>8.33</v>
      </c>
      <c r="F2214" s="214" t="s">
        <v>3216</v>
      </c>
    </row>
    <row r="2215" spans="1:6" s="214" customFormat="1" x14ac:dyDescent="0.35">
      <c r="A2215" s="311" t="s">
        <v>664</v>
      </c>
      <c r="B2215" s="312">
        <v>44926</v>
      </c>
      <c r="C2215" s="214" t="s">
        <v>665</v>
      </c>
      <c r="D2215" s="214" t="s">
        <v>3217</v>
      </c>
      <c r="E2215" s="314">
        <v>8.33</v>
      </c>
      <c r="F2215" s="214" t="s">
        <v>3218</v>
      </c>
    </row>
    <row r="2216" spans="1:6" s="214" customFormat="1" x14ac:dyDescent="0.35">
      <c r="A2216" s="311" t="s">
        <v>664</v>
      </c>
      <c r="B2216" s="312">
        <v>44926</v>
      </c>
      <c r="C2216" s="214" t="s">
        <v>665</v>
      </c>
      <c r="D2216" s="214" t="s">
        <v>3219</v>
      </c>
      <c r="E2216" s="314">
        <v>10.42</v>
      </c>
      <c r="F2216" s="214" t="s">
        <v>3220</v>
      </c>
    </row>
    <row r="2217" spans="1:6" s="214" customFormat="1" x14ac:dyDescent="0.35">
      <c r="A2217" s="311" t="s">
        <v>664</v>
      </c>
      <c r="B2217" s="312">
        <v>44926</v>
      </c>
      <c r="C2217" s="214" t="s">
        <v>665</v>
      </c>
      <c r="D2217" s="214" t="s">
        <v>3221</v>
      </c>
      <c r="E2217" s="314">
        <v>18.84</v>
      </c>
      <c r="F2217" s="214" t="s">
        <v>3222</v>
      </c>
    </row>
    <row r="2218" spans="1:6" s="214" customFormat="1" x14ac:dyDescent="0.35">
      <c r="A2218" s="311" t="s">
        <v>664</v>
      </c>
      <c r="B2218" s="312">
        <v>44926</v>
      </c>
      <c r="C2218" s="214" t="s">
        <v>665</v>
      </c>
      <c r="D2218" s="214" t="s">
        <v>3223</v>
      </c>
      <c r="E2218" s="314">
        <v>21.99</v>
      </c>
      <c r="F2218" s="214" t="s">
        <v>3224</v>
      </c>
    </row>
    <row r="2219" spans="1:6" s="214" customFormat="1" x14ac:dyDescent="0.35">
      <c r="A2219" s="311" t="s">
        <v>664</v>
      </c>
      <c r="B2219" s="312">
        <v>44926</v>
      </c>
      <c r="C2219" s="214" t="s">
        <v>665</v>
      </c>
      <c r="D2219" s="214" t="s">
        <v>3225</v>
      </c>
      <c r="E2219" s="314">
        <v>22.12</v>
      </c>
      <c r="F2219" s="214" t="s">
        <v>3226</v>
      </c>
    </row>
    <row r="2220" spans="1:6" s="214" customFormat="1" x14ac:dyDescent="0.35">
      <c r="A2220" s="311" t="s">
        <v>664</v>
      </c>
      <c r="B2220" s="312">
        <v>44926</v>
      </c>
      <c r="C2220" s="214" t="s">
        <v>665</v>
      </c>
      <c r="D2220" s="214" t="s">
        <v>3227</v>
      </c>
      <c r="E2220" s="314">
        <v>24.75</v>
      </c>
      <c r="F2220" s="214" t="s">
        <v>3228</v>
      </c>
    </row>
    <row r="2221" spans="1:6" s="214" customFormat="1" x14ac:dyDescent="0.35">
      <c r="A2221" s="311" t="s">
        <v>664</v>
      </c>
      <c r="B2221" s="312">
        <v>44926</v>
      </c>
      <c r="C2221" s="214" t="s">
        <v>665</v>
      </c>
      <c r="D2221" s="214" t="s">
        <v>3229</v>
      </c>
      <c r="E2221" s="314">
        <v>33.840000000000003</v>
      </c>
      <c r="F2221" s="214" t="s">
        <v>3230</v>
      </c>
    </row>
    <row r="2222" spans="1:6" s="214" customFormat="1" x14ac:dyDescent="0.35">
      <c r="A2222" s="311" t="s">
        <v>664</v>
      </c>
      <c r="B2222" s="312">
        <v>44926</v>
      </c>
      <c r="C2222" s="214" t="s">
        <v>665</v>
      </c>
      <c r="D2222" s="214" t="s">
        <v>3231</v>
      </c>
      <c r="E2222" s="314">
        <v>48.91</v>
      </c>
      <c r="F2222" s="214" t="s">
        <v>3232</v>
      </c>
    </row>
    <row r="2223" spans="1:6" s="214" customFormat="1" x14ac:dyDescent="0.35">
      <c r="A2223" s="311" t="s">
        <v>664</v>
      </c>
      <c r="B2223" s="312">
        <v>44926</v>
      </c>
      <c r="C2223" s="214" t="s">
        <v>665</v>
      </c>
      <c r="D2223" s="214" t="s">
        <v>3233</v>
      </c>
      <c r="E2223" s="314">
        <v>50</v>
      </c>
      <c r="F2223" s="214" t="s">
        <v>3234</v>
      </c>
    </row>
    <row r="2224" spans="1:6" s="214" customFormat="1" x14ac:dyDescent="0.35">
      <c r="A2224" s="311" t="s">
        <v>664</v>
      </c>
      <c r="B2224" s="312">
        <v>44926</v>
      </c>
      <c r="C2224" s="214" t="s">
        <v>665</v>
      </c>
      <c r="D2224" s="214" t="s">
        <v>3235</v>
      </c>
      <c r="E2224" s="314">
        <v>54</v>
      </c>
      <c r="F2224" s="214" t="s">
        <v>3236</v>
      </c>
    </row>
    <row r="2225" spans="1:6" s="214" customFormat="1" x14ac:dyDescent="0.35">
      <c r="A2225" s="311" t="s">
        <v>664</v>
      </c>
      <c r="B2225" s="312">
        <v>44926</v>
      </c>
      <c r="C2225" s="214" t="s">
        <v>665</v>
      </c>
      <c r="D2225" s="214" t="s">
        <v>3237</v>
      </c>
      <c r="E2225" s="314">
        <v>62.5</v>
      </c>
      <c r="F2225" s="214" t="s">
        <v>3238</v>
      </c>
    </row>
    <row r="2226" spans="1:6" s="214" customFormat="1" x14ac:dyDescent="0.35">
      <c r="A2226" s="311" t="s">
        <v>664</v>
      </c>
      <c r="B2226" s="312">
        <v>44926</v>
      </c>
      <c r="C2226" s="214" t="s">
        <v>665</v>
      </c>
      <c r="D2226" s="214" t="s">
        <v>3239</v>
      </c>
      <c r="E2226" s="314">
        <v>75</v>
      </c>
      <c r="F2226" s="214" t="s">
        <v>3240</v>
      </c>
    </row>
    <row r="2227" spans="1:6" s="214" customFormat="1" x14ac:dyDescent="0.35">
      <c r="A2227" s="311" t="s">
        <v>664</v>
      </c>
      <c r="B2227" s="312">
        <v>44926</v>
      </c>
      <c r="C2227" s="214" t="s">
        <v>665</v>
      </c>
      <c r="D2227" s="214" t="s">
        <v>3241</v>
      </c>
      <c r="E2227" s="314">
        <v>344.39</v>
      </c>
      <c r="F2227" s="214" t="s">
        <v>3242</v>
      </c>
    </row>
    <row r="2228" spans="1:6" s="214" customFormat="1" x14ac:dyDescent="0.35">
      <c r="A2228" s="311" t="s">
        <v>664</v>
      </c>
      <c r="B2228" s="312">
        <v>44926</v>
      </c>
      <c r="C2228" s="214" t="s">
        <v>665</v>
      </c>
      <c r="D2228" s="214" t="s">
        <v>3243</v>
      </c>
      <c r="E2228" s="314">
        <v>561.45000000000005</v>
      </c>
      <c r="F2228" s="214" t="s">
        <v>3244</v>
      </c>
    </row>
    <row r="2229" spans="1:6" s="214" customFormat="1" x14ac:dyDescent="0.35">
      <c r="A2229" s="311" t="s">
        <v>664</v>
      </c>
      <c r="B2229" s="312">
        <v>44929</v>
      </c>
      <c r="C2229" s="214" t="s">
        <v>665</v>
      </c>
      <c r="D2229" s="214" t="s">
        <v>3245</v>
      </c>
      <c r="E2229" s="310">
        <v>14.99</v>
      </c>
      <c r="F2229" s="214" t="s">
        <v>3246</v>
      </c>
    </row>
    <row r="2230" spans="1:6" s="214" customFormat="1" x14ac:dyDescent="0.35">
      <c r="A2230" s="311" t="s">
        <v>664</v>
      </c>
      <c r="B2230" s="312">
        <v>44957</v>
      </c>
      <c r="C2230" s="214" t="s">
        <v>665</v>
      </c>
      <c r="D2230" s="214" t="s">
        <v>3247</v>
      </c>
      <c r="E2230" s="310">
        <v>56</v>
      </c>
      <c r="F2230" s="214" t="s">
        <v>3248</v>
      </c>
    </row>
    <row r="2231" spans="1:6" s="214" customFormat="1" x14ac:dyDescent="0.35">
      <c r="A2231" s="311" t="s">
        <v>664</v>
      </c>
      <c r="B2231" s="312">
        <v>44957</v>
      </c>
      <c r="C2231" s="214" t="s">
        <v>665</v>
      </c>
      <c r="D2231" s="214" t="s">
        <v>3249</v>
      </c>
      <c r="E2231" s="310">
        <v>186.2</v>
      </c>
      <c r="F2231" s="214" t="s">
        <v>3250</v>
      </c>
    </row>
    <row r="2232" spans="1:6" s="214" customFormat="1" x14ac:dyDescent="0.35">
      <c r="A2232" s="311" t="s">
        <v>664</v>
      </c>
      <c r="B2232" s="312">
        <v>44957</v>
      </c>
      <c r="C2232" s="214" t="s">
        <v>665</v>
      </c>
      <c r="D2232" s="214" t="s">
        <v>3251</v>
      </c>
      <c r="E2232" s="310">
        <v>1.85</v>
      </c>
      <c r="F2232" s="214" t="s">
        <v>3252</v>
      </c>
    </row>
    <row r="2233" spans="1:6" s="214" customFormat="1" x14ac:dyDescent="0.35">
      <c r="A2233" s="311" t="s">
        <v>664</v>
      </c>
      <c r="B2233" s="312">
        <v>44957</v>
      </c>
      <c r="C2233" s="214" t="s">
        <v>665</v>
      </c>
      <c r="D2233" s="214" t="s">
        <v>3253</v>
      </c>
      <c r="E2233" s="310">
        <v>21.99</v>
      </c>
      <c r="F2233" s="214" t="s">
        <v>3254</v>
      </c>
    </row>
    <row r="2234" spans="1:6" s="214" customFormat="1" x14ac:dyDescent="0.35">
      <c r="A2234" s="311" t="s">
        <v>664</v>
      </c>
      <c r="B2234" s="312">
        <v>44957</v>
      </c>
      <c r="C2234" s="214" t="s">
        <v>665</v>
      </c>
      <c r="D2234" s="214" t="s">
        <v>3255</v>
      </c>
      <c r="E2234" s="310">
        <v>3.28</v>
      </c>
      <c r="F2234" s="214" t="s">
        <v>3256</v>
      </c>
    </row>
    <row r="2235" spans="1:6" s="214" customFormat="1" x14ac:dyDescent="0.35">
      <c r="A2235" s="311" t="s">
        <v>664</v>
      </c>
      <c r="B2235" s="312">
        <v>44957</v>
      </c>
      <c r="C2235" s="214" t="s">
        <v>665</v>
      </c>
      <c r="D2235" s="214" t="s">
        <v>3257</v>
      </c>
      <c r="E2235" s="310">
        <v>50</v>
      </c>
      <c r="F2235" s="214" t="s">
        <v>3258</v>
      </c>
    </row>
    <row r="2236" spans="1:6" s="214" customFormat="1" x14ac:dyDescent="0.35">
      <c r="A2236" s="311" t="s">
        <v>664</v>
      </c>
      <c r="B2236" s="312">
        <v>44957</v>
      </c>
      <c r="C2236" s="214" t="s">
        <v>665</v>
      </c>
      <c r="D2236" s="214" t="s">
        <v>3259</v>
      </c>
      <c r="E2236" s="310">
        <v>10.42</v>
      </c>
      <c r="F2236" s="214" t="s">
        <v>3260</v>
      </c>
    </row>
    <row r="2237" spans="1:6" s="214" customFormat="1" x14ac:dyDescent="0.35">
      <c r="A2237" s="311" t="s">
        <v>664</v>
      </c>
      <c r="B2237" s="312">
        <v>44957</v>
      </c>
      <c r="C2237" s="214" t="s">
        <v>665</v>
      </c>
      <c r="D2237" s="214" t="s">
        <v>3261</v>
      </c>
      <c r="E2237" s="310">
        <v>18.84</v>
      </c>
      <c r="F2237" s="214" t="s">
        <v>3262</v>
      </c>
    </row>
    <row r="2238" spans="1:6" s="214" customFormat="1" x14ac:dyDescent="0.35">
      <c r="A2238" s="311" t="s">
        <v>664</v>
      </c>
      <c r="B2238" s="312">
        <v>44957</v>
      </c>
      <c r="C2238" s="214" t="s">
        <v>665</v>
      </c>
      <c r="D2238" s="214" t="s">
        <v>3263</v>
      </c>
      <c r="E2238" s="310">
        <v>75</v>
      </c>
      <c r="F2238" s="214" t="s">
        <v>3264</v>
      </c>
    </row>
    <row r="2239" spans="1:6" s="214" customFormat="1" x14ac:dyDescent="0.35">
      <c r="A2239" s="311" t="s">
        <v>664</v>
      </c>
      <c r="B2239" s="312">
        <v>44957</v>
      </c>
      <c r="C2239" s="214" t="s">
        <v>665</v>
      </c>
      <c r="D2239" s="214" t="s">
        <v>3265</v>
      </c>
      <c r="E2239" s="310">
        <v>33.840000000000003</v>
      </c>
      <c r="F2239" s="214" t="s">
        <v>3266</v>
      </c>
    </row>
    <row r="2240" spans="1:6" s="214" customFormat="1" x14ac:dyDescent="0.35">
      <c r="A2240" s="311" t="s">
        <v>664</v>
      </c>
      <c r="B2240" s="312">
        <v>44957</v>
      </c>
      <c r="C2240" s="214" t="s">
        <v>665</v>
      </c>
      <c r="D2240" s="214" t="s">
        <v>3267</v>
      </c>
      <c r="E2240" s="310">
        <v>8.33</v>
      </c>
      <c r="F2240" s="214" t="s">
        <v>3268</v>
      </c>
    </row>
    <row r="2241" spans="1:6" s="214" customFormat="1" x14ac:dyDescent="0.35">
      <c r="A2241" s="311" t="s">
        <v>664</v>
      </c>
      <c r="B2241" s="312">
        <v>44957</v>
      </c>
      <c r="C2241" s="214" t="s">
        <v>665</v>
      </c>
      <c r="D2241" s="214" t="s">
        <v>3269</v>
      </c>
      <c r="E2241" s="310">
        <v>62.5</v>
      </c>
      <c r="F2241" s="214" t="s">
        <v>3270</v>
      </c>
    </row>
    <row r="2242" spans="1:6" s="214" customFormat="1" x14ac:dyDescent="0.35">
      <c r="A2242" s="311" t="s">
        <v>664</v>
      </c>
      <c r="B2242" s="312">
        <v>44957</v>
      </c>
      <c r="C2242" s="214" t="s">
        <v>665</v>
      </c>
      <c r="D2242" s="214" t="s">
        <v>3271</v>
      </c>
      <c r="E2242" s="310">
        <v>8.33</v>
      </c>
      <c r="F2242" s="214" t="s">
        <v>3272</v>
      </c>
    </row>
    <row r="2243" spans="1:6" s="214" customFormat="1" x14ac:dyDescent="0.35">
      <c r="A2243" s="311" t="s">
        <v>664</v>
      </c>
      <c r="B2243" s="312">
        <v>44957</v>
      </c>
      <c r="C2243" s="214" t="s">
        <v>665</v>
      </c>
      <c r="D2243" s="214" t="s">
        <v>3273</v>
      </c>
      <c r="E2243" s="310">
        <v>344.46</v>
      </c>
      <c r="F2243" s="214" t="s">
        <v>3274</v>
      </c>
    </row>
    <row r="2244" spans="1:6" s="214" customFormat="1" x14ac:dyDescent="0.35">
      <c r="A2244" s="311" t="s">
        <v>664</v>
      </c>
      <c r="B2244" s="312">
        <v>44957</v>
      </c>
      <c r="C2244" s="214" t="s">
        <v>665</v>
      </c>
      <c r="D2244" s="214" t="s">
        <v>3275</v>
      </c>
      <c r="E2244" s="310">
        <v>22.92</v>
      </c>
      <c r="F2244" s="214" t="s">
        <v>3276</v>
      </c>
    </row>
    <row r="2245" spans="1:6" s="214" customFormat="1" x14ac:dyDescent="0.35">
      <c r="A2245" s="311" t="s">
        <v>664</v>
      </c>
      <c r="B2245" s="312">
        <v>44957</v>
      </c>
      <c r="C2245" s="214" t="s">
        <v>665</v>
      </c>
      <c r="D2245" s="214" t="s">
        <v>3277</v>
      </c>
      <c r="E2245" s="310">
        <v>48.91</v>
      </c>
      <c r="F2245" s="214" t="s">
        <v>3278</v>
      </c>
    </row>
    <row r="2246" spans="1:6" s="214" customFormat="1" x14ac:dyDescent="0.35">
      <c r="A2246" s="311" t="s">
        <v>664</v>
      </c>
      <c r="B2246" s="312">
        <v>44957</v>
      </c>
      <c r="C2246" s="214" t="s">
        <v>665</v>
      </c>
      <c r="D2246" s="214" t="s">
        <v>1106</v>
      </c>
      <c r="E2246" s="310">
        <v>75</v>
      </c>
      <c r="F2246" s="214" t="s">
        <v>1107</v>
      </c>
    </row>
    <row r="2247" spans="1:6" s="214" customFormat="1" x14ac:dyDescent="0.35">
      <c r="A2247" s="311" t="s">
        <v>664</v>
      </c>
      <c r="B2247" s="312">
        <v>44957</v>
      </c>
      <c r="C2247" s="214" t="s">
        <v>665</v>
      </c>
      <c r="D2247" s="214" t="s">
        <v>3279</v>
      </c>
      <c r="E2247" s="310">
        <v>24.75</v>
      </c>
      <c r="F2247" s="214" t="s">
        <v>3280</v>
      </c>
    </row>
    <row r="2248" spans="1:6" s="214" customFormat="1" x14ac:dyDescent="0.35">
      <c r="A2248" s="311" t="s">
        <v>664</v>
      </c>
      <c r="B2248" s="312">
        <v>44960</v>
      </c>
      <c r="C2248" s="214" t="s">
        <v>665</v>
      </c>
      <c r="D2248" s="214" t="s">
        <v>3281</v>
      </c>
      <c r="E2248" s="310">
        <v>14.99</v>
      </c>
      <c r="F2248" s="214" t="s">
        <v>3282</v>
      </c>
    </row>
    <row r="2249" spans="1:6" s="214" customFormat="1" x14ac:dyDescent="0.35">
      <c r="A2249" s="311" t="s">
        <v>664</v>
      </c>
      <c r="B2249" s="312">
        <v>44965</v>
      </c>
      <c r="C2249" s="214" t="s">
        <v>665</v>
      </c>
      <c r="D2249" s="214" t="s">
        <v>3283</v>
      </c>
      <c r="E2249" s="310">
        <v>30</v>
      </c>
      <c r="F2249" s="214" t="s">
        <v>3284</v>
      </c>
    </row>
    <row r="2250" spans="1:6" s="214" customFormat="1" x14ac:dyDescent="0.35">
      <c r="A2250" s="311" t="s">
        <v>664</v>
      </c>
      <c r="B2250" s="312">
        <v>44965</v>
      </c>
      <c r="C2250" s="214" t="s">
        <v>665</v>
      </c>
      <c r="D2250" s="214" t="s">
        <v>3285</v>
      </c>
      <c r="E2250" s="310">
        <v>30</v>
      </c>
      <c r="F2250" s="214" t="s">
        <v>3286</v>
      </c>
    </row>
    <row r="2251" spans="1:6" s="214" customFormat="1" x14ac:dyDescent="0.35">
      <c r="A2251" s="311" t="s">
        <v>664</v>
      </c>
      <c r="B2251" s="312">
        <v>44965</v>
      </c>
      <c r="C2251" s="214" t="s">
        <v>665</v>
      </c>
      <c r="D2251" s="214" t="s">
        <v>3287</v>
      </c>
      <c r="E2251" s="310">
        <v>30</v>
      </c>
      <c r="F2251" s="214" t="s">
        <v>3288</v>
      </c>
    </row>
    <row r="2252" spans="1:6" s="214" customFormat="1" x14ac:dyDescent="0.35">
      <c r="A2252" s="311" t="s">
        <v>664</v>
      </c>
      <c r="B2252" s="312">
        <v>44985</v>
      </c>
      <c r="C2252" s="214" t="s">
        <v>665</v>
      </c>
      <c r="D2252" s="214" t="s">
        <v>3289</v>
      </c>
      <c r="E2252" s="310">
        <v>59</v>
      </c>
      <c r="F2252" s="214" t="s">
        <v>3290</v>
      </c>
    </row>
    <row r="2253" spans="1:6" s="214" customFormat="1" x14ac:dyDescent="0.35">
      <c r="A2253" s="311" t="s">
        <v>664</v>
      </c>
      <c r="B2253" s="312">
        <v>44985</v>
      </c>
      <c r="C2253" s="214" t="s">
        <v>665</v>
      </c>
      <c r="D2253" s="214" t="s">
        <v>3291</v>
      </c>
      <c r="E2253" s="310">
        <v>217.55</v>
      </c>
      <c r="F2253" s="214" t="s">
        <v>3292</v>
      </c>
    </row>
    <row r="2254" spans="1:6" s="214" customFormat="1" x14ac:dyDescent="0.35">
      <c r="A2254" s="311" t="s">
        <v>664</v>
      </c>
      <c r="B2254" s="312">
        <v>44985</v>
      </c>
      <c r="C2254" s="214" t="s">
        <v>665</v>
      </c>
      <c r="D2254" s="214" t="s">
        <v>3293</v>
      </c>
      <c r="E2254" s="310">
        <v>1.85</v>
      </c>
      <c r="F2254" s="214" t="s">
        <v>3294</v>
      </c>
    </row>
    <row r="2255" spans="1:6" s="214" customFormat="1" x14ac:dyDescent="0.35">
      <c r="A2255" s="311" t="s">
        <v>664</v>
      </c>
      <c r="B2255" s="312">
        <v>44985</v>
      </c>
      <c r="C2255" s="214" t="s">
        <v>665</v>
      </c>
      <c r="D2255" s="214" t="s">
        <v>3295</v>
      </c>
      <c r="E2255" s="310">
        <v>21.99</v>
      </c>
      <c r="F2255" s="214" t="s">
        <v>3296</v>
      </c>
    </row>
    <row r="2256" spans="1:6" s="214" customFormat="1" x14ac:dyDescent="0.35">
      <c r="A2256" s="311" t="s">
        <v>664</v>
      </c>
      <c r="B2256" s="312">
        <v>44985</v>
      </c>
      <c r="C2256" s="214" t="s">
        <v>665</v>
      </c>
      <c r="D2256" s="214" t="s">
        <v>3297</v>
      </c>
      <c r="E2256" s="310">
        <v>3.28</v>
      </c>
      <c r="F2256" s="214" t="s">
        <v>3298</v>
      </c>
    </row>
    <row r="2257" spans="1:6" s="214" customFormat="1" x14ac:dyDescent="0.35">
      <c r="A2257" s="311" t="s">
        <v>664</v>
      </c>
      <c r="B2257" s="312">
        <v>44985</v>
      </c>
      <c r="C2257" s="214" t="s">
        <v>665</v>
      </c>
      <c r="D2257" s="214" t="s">
        <v>3299</v>
      </c>
      <c r="E2257" s="310">
        <v>50</v>
      </c>
      <c r="F2257" s="214" t="s">
        <v>3300</v>
      </c>
    </row>
    <row r="2258" spans="1:6" s="214" customFormat="1" x14ac:dyDescent="0.35">
      <c r="A2258" s="311" t="s">
        <v>664</v>
      </c>
      <c r="B2258" s="312">
        <v>44985</v>
      </c>
      <c r="C2258" s="214" t="s">
        <v>665</v>
      </c>
      <c r="D2258" s="214" t="s">
        <v>3301</v>
      </c>
      <c r="E2258" s="310">
        <v>10.42</v>
      </c>
      <c r="F2258" s="214" t="s">
        <v>3302</v>
      </c>
    </row>
    <row r="2259" spans="1:6" s="214" customFormat="1" x14ac:dyDescent="0.35">
      <c r="A2259" s="311" t="s">
        <v>664</v>
      </c>
      <c r="B2259" s="312">
        <v>44985</v>
      </c>
      <c r="C2259" s="214" t="s">
        <v>665</v>
      </c>
      <c r="D2259" s="214" t="s">
        <v>3303</v>
      </c>
      <c r="E2259" s="310">
        <v>18.84</v>
      </c>
      <c r="F2259" s="214" t="s">
        <v>3304</v>
      </c>
    </row>
    <row r="2260" spans="1:6" s="214" customFormat="1" x14ac:dyDescent="0.35">
      <c r="A2260" s="311" t="s">
        <v>664</v>
      </c>
      <c r="B2260" s="312">
        <v>44985</v>
      </c>
      <c r="C2260" s="214" t="s">
        <v>665</v>
      </c>
      <c r="D2260" s="214" t="s">
        <v>3305</v>
      </c>
      <c r="E2260" s="310">
        <v>75</v>
      </c>
      <c r="F2260" s="214" t="s">
        <v>3306</v>
      </c>
    </row>
    <row r="2261" spans="1:6" s="214" customFormat="1" x14ac:dyDescent="0.35">
      <c r="A2261" s="311" t="s">
        <v>664</v>
      </c>
      <c r="B2261" s="312">
        <v>44985</v>
      </c>
      <c r="C2261" s="214" t="s">
        <v>665</v>
      </c>
      <c r="D2261" s="214" t="s">
        <v>3307</v>
      </c>
      <c r="E2261" s="310">
        <v>33.840000000000003</v>
      </c>
      <c r="F2261" s="214" t="s">
        <v>3308</v>
      </c>
    </row>
    <row r="2262" spans="1:6" s="214" customFormat="1" x14ac:dyDescent="0.35">
      <c r="A2262" s="311" t="s">
        <v>664</v>
      </c>
      <c r="B2262" s="312">
        <v>44985</v>
      </c>
      <c r="C2262" s="214" t="s">
        <v>665</v>
      </c>
      <c r="D2262" s="214" t="s">
        <v>3309</v>
      </c>
      <c r="E2262" s="310">
        <v>8.33</v>
      </c>
      <c r="F2262" s="214" t="s">
        <v>3310</v>
      </c>
    </row>
    <row r="2263" spans="1:6" s="214" customFormat="1" x14ac:dyDescent="0.35">
      <c r="A2263" s="311" t="s">
        <v>664</v>
      </c>
      <c r="B2263" s="312">
        <v>44985</v>
      </c>
      <c r="C2263" s="214" t="s">
        <v>665</v>
      </c>
      <c r="D2263" s="214" t="s">
        <v>3311</v>
      </c>
      <c r="E2263" s="310">
        <v>62.5</v>
      </c>
      <c r="F2263" s="214" t="s">
        <v>3312</v>
      </c>
    </row>
    <row r="2264" spans="1:6" s="214" customFormat="1" x14ac:dyDescent="0.35">
      <c r="A2264" s="311" t="s">
        <v>664</v>
      </c>
      <c r="B2264" s="312">
        <v>44985</v>
      </c>
      <c r="C2264" s="214" t="s">
        <v>665</v>
      </c>
      <c r="D2264" s="214" t="s">
        <v>3313</v>
      </c>
      <c r="E2264" s="310">
        <v>8.33</v>
      </c>
      <c r="F2264" s="214" t="s">
        <v>3314</v>
      </c>
    </row>
    <row r="2265" spans="1:6" s="214" customFormat="1" x14ac:dyDescent="0.35">
      <c r="A2265" s="311" t="s">
        <v>664</v>
      </c>
      <c r="B2265" s="312">
        <v>44985</v>
      </c>
      <c r="C2265" s="214" t="s">
        <v>665</v>
      </c>
      <c r="D2265" s="214" t="s">
        <v>3315</v>
      </c>
      <c r="E2265" s="310">
        <v>344.46</v>
      </c>
      <c r="F2265" s="214" t="s">
        <v>3316</v>
      </c>
    </row>
    <row r="2266" spans="1:6" s="214" customFormat="1" x14ac:dyDescent="0.35">
      <c r="A2266" s="311" t="s">
        <v>664</v>
      </c>
      <c r="B2266" s="312">
        <v>44985</v>
      </c>
      <c r="C2266" s="214" t="s">
        <v>665</v>
      </c>
      <c r="D2266" s="214" t="s">
        <v>3317</v>
      </c>
      <c r="E2266" s="310">
        <v>22.92</v>
      </c>
      <c r="F2266" s="214" t="s">
        <v>3318</v>
      </c>
    </row>
    <row r="2267" spans="1:6" s="214" customFormat="1" x14ac:dyDescent="0.35">
      <c r="A2267" s="311" t="s">
        <v>664</v>
      </c>
      <c r="B2267" s="312">
        <v>44985</v>
      </c>
      <c r="C2267" s="214" t="s">
        <v>665</v>
      </c>
      <c r="D2267" s="214" t="s">
        <v>3319</v>
      </c>
      <c r="E2267" s="310">
        <v>48.91</v>
      </c>
      <c r="F2267" s="214" t="s">
        <v>3320</v>
      </c>
    </row>
    <row r="2268" spans="1:6" s="214" customFormat="1" x14ac:dyDescent="0.35">
      <c r="A2268" s="311" t="s">
        <v>664</v>
      </c>
      <c r="B2268" s="312">
        <v>44985</v>
      </c>
      <c r="C2268" s="214" t="s">
        <v>665</v>
      </c>
      <c r="D2268" s="214" t="s">
        <v>1695</v>
      </c>
      <c r="E2268" s="310">
        <v>25</v>
      </c>
      <c r="F2268" s="214" t="s">
        <v>1696</v>
      </c>
    </row>
    <row r="2269" spans="1:6" s="214" customFormat="1" x14ac:dyDescent="0.35">
      <c r="A2269" s="311" t="s">
        <v>664</v>
      </c>
      <c r="B2269" s="312">
        <v>44985</v>
      </c>
      <c r="C2269" s="214" t="s">
        <v>665</v>
      </c>
      <c r="D2269" s="214" t="s">
        <v>3321</v>
      </c>
      <c r="E2269" s="310">
        <v>24.75</v>
      </c>
      <c r="F2269" s="214" t="s">
        <v>3322</v>
      </c>
    </row>
    <row r="2270" spans="1:6" s="214" customFormat="1" x14ac:dyDescent="0.35">
      <c r="A2270" s="311" t="s">
        <v>664</v>
      </c>
      <c r="B2270" s="312">
        <v>44986</v>
      </c>
      <c r="C2270" s="214" t="s">
        <v>665</v>
      </c>
      <c r="D2270" s="214" t="s">
        <v>3323</v>
      </c>
      <c r="E2270" s="310">
        <v>30</v>
      </c>
      <c r="F2270" s="214" t="s">
        <v>3324</v>
      </c>
    </row>
    <row r="2271" spans="1:6" s="214" customFormat="1" x14ac:dyDescent="0.35">
      <c r="A2271" s="311" t="s">
        <v>664</v>
      </c>
      <c r="B2271" s="312">
        <v>44987</v>
      </c>
      <c r="C2271" s="214" t="s">
        <v>665</v>
      </c>
      <c r="D2271" s="214" t="s">
        <v>3325</v>
      </c>
      <c r="E2271" s="310">
        <v>14.99</v>
      </c>
      <c r="F2271" s="214" t="s">
        <v>3326</v>
      </c>
    </row>
    <row r="2272" spans="1:6" s="214" customFormat="1" x14ac:dyDescent="0.35">
      <c r="A2272" s="311" t="s">
        <v>664</v>
      </c>
      <c r="B2272" s="312">
        <v>44993</v>
      </c>
      <c r="C2272" s="214" t="s">
        <v>665</v>
      </c>
      <c r="D2272" s="214" t="s">
        <v>3327</v>
      </c>
      <c r="E2272" s="310">
        <v>790</v>
      </c>
      <c r="F2272" s="214" t="s">
        <v>3328</v>
      </c>
    </row>
    <row r="2273" spans="1:6" s="214" customFormat="1" x14ac:dyDescent="0.35">
      <c r="A2273" s="311" t="s">
        <v>664</v>
      </c>
      <c r="B2273" s="312">
        <v>45016</v>
      </c>
      <c r="C2273" s="214" t="s">
        <v>665</v>
      </c>
      <c r="D2273" s="214" t="s">
        <v>3329</v>
      </c>
      <c r="E2273" s="310">
        <v>50</v>
      </c>
      <c r="F2273" s="214" t="s">
        <v>3330</v>
      </c>
    </row>
    <row r="2274" spans="1:6" s="214" customFormat="1" x14ac:dyDescent="0.35">
      <c r="A2274" s="311" t="s">
        <v>664</v>
      </c>
      <c r="B2274" s="312">
        <v>45016</v>
      </c>
      <c r="C2274" s="214" t="s">
        <v>665</v>
      </c>
      <c r="D2274" s="214" t="s">
        <v>3331</v>
      </c>
      <c r="E2274" s="310">
        <v>225.15</v>
      </c>
      <c r="F2274" s="214" t="s">
        <v>3332</v>
      </c>
    </row>
    <row r="2275" spans="1:6" s="214" customFormat="1" x14ac:dyDescent="0.35">
      <c r="A2275" s="311" t="s">
        <v>664</v>
      </c>
      <c r="B2275" s="312">
        <v>45016</v>
      </c>
      <c r="C2275" s="214" t="s">
        <v>665</v>
      </c>
      <c r="D2275" s="214" t="s">
        <v>3333</v>
      </c>
      <c r="E2275" s="310">
        <v>1.85</v>
      </c>
      <c r="F2275" s="214" t="s">
        <v>3334</v>
      </c>
    </row>
    <row r="2276" spans="1:6" s="214" customFormat="1" x14ac:dyDescent="0.35">
      <c r="A2276" s="311" t="s">
        <v>664</v>
      </c>
      <c r="B2276" s="312">
        <v>45016</v>
      </c>
      <c r="C2276" s="214" t="s">
        <v>665</v>
      </c>
      <c r="D2276" s="214" t="s">
        <v>3335</v>
      </c>
      <c r="E2276" s="310">
        <v>21.99</v>
      </c>
      <c r="F2276" s="214" t="s">
        <v>3336</v>
      </c>
    </row>
    <row r="2277" spans="1:6" s="214" customFormat="1" x14ac:dyDescent="0.35">
      <c r="A2277" s="311" t="s">
        <v>664</v>
      </c>
      <c r="B2277" s="312">
        <v>45016</v>
      </c>
      <c r="C2277" s="214" t="s">
        <v>665</v>
      </c>
      <c r="D2277" s="214" t="s">
        <v>3337</v>
      </c>
      <c r="E2277" s="310">
        <v>3.28</v>
      </c>
      <c r="F2277" s="214" t="s">
        <v>3338</v>
      </c>
    </row>
    <row r="2278" spans="1:6" s="214" customFormat="1" x14ac:dyDescent="0.35">
      <c r="A2278" s="311" t="s">
        <v>664</v>
      </c>
      <c r="B2278" s="312">
        <v>45016</v>
      </c>
      <c r="C2278" s="214" t="s">
        <v>665</v>
      </c>
      <c r="D2278" s="214" t="s">
        <v>3339</v>
      </c>
      <c r="E2278" s="310">
        <v>50</v>
      </c>
      <c r="F2278" s="214" t="s">
        <v>3340</v>
      </c>
    </row>
    <row r="2279" spans="1:6" s="214" customFormat="1" x14ac:dyDescent="0.35">
      <c r="A2279" s="311" t="s">
        <v>664</v>
      </c>
      <c r="B2279" s="312">
        <v>45016</v>
      </c>
      <c r="C2279" s="214" t="s">
        <v>665</v>
      </c>
      <c r="D2279" s="214" t="s">
        <v>3341</v>
      </c>
      <c r="E2279" s="310">
        <v>10.42</v>
      </c>
      <c r="F2279" s="214" t="s">
        <v>3342</v>
      </c>
    </row>
    <row r="2280" spans="1:6" s="214" customFormat="1" x14ac:dyDescent="0.35">
      <c r="A2280" s="311" t="s">
        <v>664</v>
      </c>
      <c r="B2280" s="312">
        <v>45016</v>
      </c>
      <c r="C2280" s="214" t="s">
        <v>665</v>
      </c>
      <c r="D2280" s="214" t="s">
        <v>3343</v>
      </c>
      <c r="E2280" s="310">
        <v>18.84</v>
      </c>
      <c r="F2280" s="214" t="s">
        <v>3344</v>
      </c>
    </row>
    <row r="2281" spans="1:6" s="214" customFormat="1" x14ac:dyDescent="0.35">
      <c r="A2281" s="311" t="s">
        <v>664</v>
      </c>
      <c r="B2281" s="312">
        <v>45016</v>
      </c>
      <c r="C2281" s="214" t="s">
        <v>665</v>
      </c>
      <c r="D2281" s="214" t="s">
        <v>3345</v>
      </c>
      <c r="E2281" s="310">
        <v>75</v>
      </c>
      <c r="F2281" s="214" t="s">
        <v>3346</v>
      </c>
    </row>
    <row r="2282" spans="1:6" s="214" customFormat="1" x14ac:dyDescent="0.35">
      <c r="A2282" s="311" t="s">
        <v>664</v>
      </c>
      <c r="B2282" s="312">
        <v>45016</v>
      </c>
      <c r="C2282" s="214" t="s">
        <v>665</v>
      </c>
      <c r="D2282" s="214" t="s">
        <v>3347</v>
      </c>
      <c r="E2282" s="310">
        <v>33.840000000000003</v>
      </c>
      <c r="F2282" s="214" t="s">
        <v>3348</v>
      </c>
    </row>
    <row r="2283" spans="1:6" s="214" customFormat="1" x14ac:dyDescent="0.35">
      <c r="A2283" s="311" t="s">
        <v>664</v>
      </c>
      <c r="B2283" s="312">
        <v>45016</v>
      </c>
      <c r="C2283" s="214" t="s">
        <v>665</v>
      </c>
      <c r="D2283" s="214" t="s">
        <v>3349</v>
      </c>
      <c r="E2283" s="310">
        <v>8.33</v>
      </c>
      <c r="F2283" s="214" t="s">
        <v>3350</v>
      </c>
    </row>
    <row r="2284" spans="1:6" s="214" customFormat="1" x14ac:dyDescent="0.35">
      <c r="A2284" s="311" t="s">
        <v>664</v>
      </c>
      <c r="B2284" s="312">
        <v>45016</v>
      </c>
      <c r="C2284" s="214" t="s">
        <v>665</v>
      </c>
      <c r="D2284" s="214" t="s">
        <v>3351</v>
      </c>
      <c r="E2284" s="310">
        <v>62.5</v>
      </c>
      <c r="F2284" s="214" t="s">
        <v>3352</v>
      </c>
    </row>
    <row r="2285" spans="1:6" s="214" customFormat="1" x14ac:dyDescent="0.35">
      <c r="A2285" s="311" t="s">
        <v>664</v>
      </c>
      <c r="B2285" s="312">
        <v>45016</v>
      </c>
      <c r="C2285" s="214" t="s">
        <v>665</v>
      </c>
      <c r="D2285" s="214" t="s">
        <v>3353</v>
      </c>
      <c r="E2285" s="310">
        <v>8.33</v>
      </c>
      <c r="F2285" s="214" t="s">
        <v>3354</v>
      </c>
    </row>
    <row r="2286" spans="1:6" s="214" customFormat="1" x14ac:dyDescent="0.35">
      <c r="A2286" s="311" t="s">
        <v>664</v>
      </c>
      <c r="B2286" s="312">
        <v>45016</v>
      </c>
      <c r="C2286" s="214" t="s">
        <v>665</v>
      </c>
      <c r="D2286" s="214" t="s">
        <v>3355</v>
      </c>
      <c r="E2286" s="310">
        <v>344.46</v>
      </c>
      <c r="F2286" s="214" t="s">
        <v>3356</v>
      </c>
    </row>
    <row r="2287" spans="1:6" s="214" customFormat="1" x14ac:dyDescent="0.35">
      <c r="A2287" s="311" t="s">
        <v>664</v>
      </c>
      <c r="B2287" s="312">
        <v>45016</v>
      </c>
      <c r="C2287" s="214" t="s">
        <v>665</v>
      </c>
      <c r="D2287" s="214" t="s">
        <v>3357</v>
      </c>
      <c r="E2287" s="310">
        <v>22.92</v>
      </c>
      <c r="F2287" s="214" t="s">
        <v>3358</v>
      </c>
    </row>
    <row r="2288" spans="1:6" s="214" customFormat="1" x14ac:dyDescent="0.35">
      <c r="A2288" s="311" t="s">
        <v>664</v>
      </c>
      <c r="B2288" s="312">
        <v>45016</v>
      </c>
      <c r="C2288" s="214" t="s">
        <v>665</v>
      </c>
      <c r="D2288" s="214" t="s">
        <v>3359</v>
      </c>
      <c r="E2288" s="310">
        <v>48.91</v>
      </c>
      <c r="F2288" s="214" t="s">
        <v>3360</v>
      </c>
    </row>
    <row r="2289" spans="1:6" s="214" customFormat="1" x14ac:dyDescent="0.35">
      <c r="A2289" s="311" t="s">
        <v>664</v>
      </c>
      <c r="B2289" s="312">
        <v>45016</v>
      </c>
      <c r="C2289" s="214" t="s">
        <v>665</v>
      </c>
      <c r="D2289" s="214" t="s">
        <v>3361</v>
      </c>
      <c r="E2289" s="310">
        <v>24.75</v>
      </c>
      <c r="F2289" s="214" t="s">
        <v>3362</v>
      </c>
    </row>
    <row r="2290" spans="1:6" s="214" customFormat="1" x14ac:dyDescent="0.35">
      <c r="A2290" s="311" t="s">
        <v>664</v>
      </c>
      <c r="B2290" s="312">
        <v>45018</v>
      </c>
      <c r="C2290" s="214" t="s">
        <v>665</v>
      </c>
      <c r="D2290" s="214" t="s">
        <v>3363</v>
      </c>
      <c r="E2290" s="310">
        <v>14.99</v>
      </c>
      <c r="F2290" s="214" t="s">
        <v>3364</v>
      </c>
    </row>
    <row r="2291" spans="1:6" s="214" customFormat="1" x14ac:dyDescent="0.35">
      <c r="A2291" s="311" t="s">
        <v>664</v>
      </c>
      <c r="B2291" s="312">
        <v>45040</v>
      </c>
      <c r="C2291" s="214" t="s">
        <v>665</v>
      </c>
      <c r="D2291" s="214" t="s">
        <v>3365</v>
      </c>
      <c r="E2291" s="310">
        <v>40</v>
      </c>
      <c r="F2291" s="214" t="s">
        <v>3366</v>
      </c>
    </row>
    <row r="2292" spans="1:6" s="214" customFormat="1" x14ac:dyDescent="0.35">
      <c r="A2292" s="311" t="s">
        <v>664</v>
      </c>
      <c r="B2292" s="312">
        <v>45040</v>
      </c>
      <c r="C2292" s="214" t="s">
        <v>665</v>
      </c>
      <c r="D2292" s="214" t="s">
        <v>3367</v>
      </c>
      <c r="E2292" s="310">
        <v>40</v>
      </c>
      <c r="F2292" s="214" t="s">
        <v>3368</v>
      </c>
    </row>
    <row r="2293" spans="1:6" s="214" customFormat="1" x14ac:dyDescent="0.35">
      <c r="A2293" s="311" t="s">
        <v>664</v>
      </c>
      <c r="B2293" s="312">
        <v>45040</v>
      </c>
      <c r="C2293" s="214" t="s">
        <v>665</v>
      </c>
      <c r="D2293" s="214" t="s">
        <v>3369</v>
      </c>
      <c r="E2293" s="310">
        <v>40</v>
      </c>
      <c r="F2293" s="214" t="s">
        <v>3370</v>
      </c>
    </row>
    <row r="2294" spans="1:6" s="214" customFormat="1" x14ac:dyDescent="0.35">
      <c r="A2294" s="311" t="s">
        <v>664</v>
      </c>
      <c r="B2294" s="312">
        <v>45046</v>
      </c>
      <c r="C2294" s="214" t="s">
        <v>665</v>
      </c>
      <c r="D2294" s="214" t="s">
        <v>3371</v>
      </c>
      <c r="E2294" s="310">
        <v>50</v>
      </c>
      <c r="F2294" s="214" t="s">
        <v>3372</v>
      </c>
    </row>
    <row r="2295" spans="1:6" s="214" customFormat="1" x14ac:dyDescent="0.35">
      <c r="A2295" s="311" t="s">
        <v>664</v>
      </c>
      <c r="B2295" s="312">
        <v>45046</v>
      </c>
      <c r="C2295" s="214" t="s">
        <v>665</v>
      </c>
      <c r="D2295" s="214" t="s">
        <v>3373</v>
      </c>
      <c r="E2295" s="310">
        <v>242.25</v>
      </c>
      <c r="F2295" s="214" t="s">
        <v>3374</v>
      </c>
    </row>
    <row r="2296" spans="1:6" s="214" customFormat="1" x14ac:dyDescent="0.35">
      <c r="A2296" s="311" t="s">
        <v>664</v>
      </c>
      <c r="B2296" s="312">
        <v>45046</v>
      </c>
      <c r="C2296" s="214" t="s">
        <v>665</v>
      </c>
      <c r="D2296" s="214" t="s">
        <v>3375</v>
      </c>
      <c r="E2296" s="310">
        <v>48.91</v>
      </c>
      <c r="F2296" s="214" t="s">
        <v>3376</v>
      </c>
    </row>
    <row r="2297" spans="1:6" s="214" customFormat="1" x14ac:dyDescent="0.35">
      <c r="A2297" s="311" t="s">
        <v>664</v>
      </c>
      <c r="B2297" s="312">
        <v>45046</v>
      </c>
      <c r="C2297" s="214" t="s">
        <v>665</v>
      </c>
      <c r="D2297" s="214" t="s">
        <v>3377</v>
      </c>
      <c r="E2297" s="310">
        <v>1.85</v>
      </c>
      <c r="F2297" s="214" t="s">
        <v>3378</v>
      </c>
    </row>
    <row r="2298" spans="1:6" s="214" customFormat="1" x14ac:dyDescent="0.35">
      <c r="A2298" s="311" t="s">
        <v>664</v>
      </c>
      <c r="B2298" s="312">
        <v>45046</v>
      </c>
      <c r="C2298" s="214" t="s">
        <v>665</v>
      </c>
      <c r="D2298" s="214" t="s">
        <v>3379</v>
      </c>
      <c r="E2298" s="310">
        <v>50</v>
      </c>
      <c r="F2298" s="214" t="s">
        <v>3380</v>
      </c>
    </row>
    <row r="2299" spans="1:6" s="214" customFormat="1" x14ac:dyDescent="0.35">
      <c r="A2299" s="311" t="s">
        <v>664</v>
      </c>
      <c r="B2299" s="312">
        <v>45046</v>
      </c>
      <c r="C2299" s="214" t="s">
        <v>665</v>
      </c>
      <c r="D2299" s="214" t="s">
        <v>3381</v>
      </c>
      <c r="E2299" s="310">
        <v>10.38</v>
      </c>
      <c r="F2299" s="214" t="s">
        <v>3382</v>
      </c>
    </row>
    <row r="2300" spans="1:6" s="214" customFormat="1" x14ac:dyDescent="0.35">
      <c r="A2300" s="311" t="s">
        <v>664</v>
      </c>
      <c r="B2300" s="312">
        <v>45046</v>
      </c>
      <c r="C2300" s="214" t="s">
        <v>665</v>
      </c>
      <c r="D2300" s="214" t="s">
        <v>3383</v>
      </c>
      <c r="E2300" s="310">
        <v>18.760000000000002</v>
      </c>
      <c r="F2300" s="214" t="s">
        <v>3384</v>
      </c>
    </row>
    <row r="2301" spans="1:6" s="214" customFormat="1" x14ac:dyDescent="0.35">
      <c r="A2301" s="311" t="s">
        <v>664</v>
      </c>
      <c r="B2301" s="312">
        <v>45046</v>
      </c>
      <c r="C2301" s="214" t="s">
        <v>665</v>
      </c>
      <c r="D2301" s="214" t="s">
        <v>3385</v>
      </c>
      <c r="E2301" s="310">
        <v>75</v>
      </c>
      <c r="F2301" s="214" t="s">
        <v>3386</v>
      </c>
    </row>
    <row r="2302" spans="1:6" s="214" customFormat="1" x14ac:dyDescent="0.35">
      <c r="A2302" s="311" t="s">
        <v>664</v>
      </c>
      <c r="B2302" s="312">
        <v>45046</v>
      </c>
      <c r="C2302" s="214" t="s">
        <v>665</v>
      </c>
      <c r="D2302" s="214" t="s">
        <v>3387</v>
      </c>
      <c r="E2302" s="310">
        <v>33.840000000000003</v>
      </c>
      <c r="F2302" s="214" t="s">
        <v>3388</v>
      </c>
    </row>
    <row r="2303" spans="1:6" s="214" customFormat="1" x14ac:dyDescent="0.35">
      <c r="A2303" s="311" t="s">
        <v>664</v>
      </c>
      <c r="B2303" s="312">
        <v>45046</v>
      </c>
      <c r="C2303" s="214" t="s">
        <v>665</v>
      </c>
      <c r="D2303" s="214" t="s">
        <v>3389</v>
      </c>
      <c r="E2303" s="310">
        <v>8.3699999999999992</v>
      </c>
      <c r="F2303" s="214" t="s">
        <v>3390</v>
      </c>
    </row>
    <row r="2304" spans="1:6" s="214" customFormat="1" x14ac:dyDescent="0.35">
      <c r="A2304" s="311" t="s">
        <v>664</v>
      </c>
      <c r="B2304" s="312">
        <v>45046</v>
      </c>
      <c r="C2304" s="214" t="s">
        <v>665</v>
      </c>
      <c r="D2304" s="214" t="s">
        <v>3391</v>
      </c>
      <c r="E2304" s="310">
        <v>62.5</v>
      </c>
      <c r="F2304" s="214" t="s">
        <v>3392</v>
      </c>
    </row>
    <row r="2305" spans="1:6" s="214" customFormat="1" x14ac:dyDescent="0.35">
      <c r="A2305" s="311" t="s">
        <v>664</v>
      </c>
      <c r="B2305" s="312">
        <v>45046</v>
      </c>
      <c r="C2305" s="214" t="s">
        <v>665</v>
      </c>
      <c r="D2305" s="214" t="s">
        <v>3393</v>
      </c>
      <c r="E2305" s="310">
        <v>21.99</v>
      </c>
      <c r="F2305" s="214" t="s">
        <v>3394</v>
      </c>
    </row>
    <row r="2306" spans="1:6" s="214" customFormat="1" x14ac:dyDescent="0.35">
      <c r="A2306" s="311" t="s">
        <v>664</v>
      </c>
      <c r="B2306" s="312">
        <v>45046</v>
      </c>
      <c r="C2306" s="214" t="s">
        <v>665</v>
      </c>
      <c r="D2306" s="214" t="s">
        <v>3395</v>
      </c>
      <c r="E2306" s="310">
        <v>3.28</v>
      </c>
      <c r="F2306" s="214" t="s">
        <v>3396</v>
      </c>
    </row>
    <row r="2307" spans="1:6" s="214" customFormat="1" x14ac:dyDescent="0.35">
      <c r="A2307" s="311" t="s">
        <v>664</v>
      </c>
      <c r="B2307" s="312">
        <v>45046</v>
      </c>
      <c r="C2307" s="214" t="s">
        <v>665</v>
      </c>
      <c r="D2307" s="214" t="s">
        <v>3397</v>
      </c>
      <c r="E2307" s="310">
        <v>8.33</v>
      </c>
      <c r="F2307" s="214" t="s">
        <v>3398</v>
      </c>
    </row>
    <row r="2308" spans="1:6" s="214" customFormat="1" x14ac:dyDescent="0.35">
      <c r="A2308" s="311" t="s">
        <v>664</v>
      </c>
      <c r="B2308" s="312">
        <v>45046</v>
      </c>
      <c r="C2308" s="214" t="s">
        <v>665</v>
      </c>
      <c r="D2308" s="214" t="s">
        <v>3399</v>
      </c>
      <c r="E2308" s="310">
        <v>344.46</v>
      </c>
      <c r="F2308" s="214" t="s">
        <v>3400</v>
      </c>
    </row>
    <row r="2309" spans="1:6" s="214" customFormat="1" x14ac:dyDescent="0.35">
      <c r="A2309" s="311" t="s">
        <v>664</v>
      </c>
      <c r="B2309" s="312">
        <v>45046</v>
      </c>
      <c r="C2309" s="214" t="s">
        <v>665</v>
      </c>
      <c r="D2309" s="214" t="s">
        <v>3401</v>
      </c>
      <c r="E2309" s="310">
        <v>22.92</v>
      </c>
      <c r="F2309" s="214" t="s">
        <v>3402</v>
      </c>
    </row>
    <row r="2310" spans="1:6" s="214" customFormat="1" x14ac:dyDescent="0.35">
      <c r="A2310" s="311" t="s">
        <v>664</v>
      </c>
      <c r="B2310" s="312">
        <v>45046</v>
      </c>
      <c r="C2310" s="214" t="s">
        <v>665</v>
      </c>
      <c r="D2310" s="214" t="s">
        <v>3403</v>
      </c>
      <c r="E2310" s="310">
        <v>24.75</v>
      </c>
      <c r="F2310" s="214" t="s">
        <v>3404</v>
      </c>
    </row>
    <row r="2311" spans="1:6" s="214" customFormat="1" x14ac:dyDescent="0.35">
      <c r="A2311" s="311" t="s">
        <v>664</v>
      </c>
      <c r="B2311" s="312">
        <v>45047</v>
      </c>
      <c r="C2311" s="214" t="s">
        <v>665</v>
      </c>
      <c r="D2311" s="214" t="s">
        <v>3405</v>
      </c>
      <c r="E2311" s="310">
        <v>30</v>
      </c>
      <c r="F2311" s="214" t="s">
        <v>3406</v>
      </c>
    </row>
    <row r="2312" spans="1:6" s="214" customFormat="1" x14ac:dyDescent="0.35">
      <c r="A2312" s="311" t="s">
        <v>664</v>
      </c>
      <c r="B2312" s="312">
        <v>45048</v>
      </c>
      <c r="C2312" s="214" t="s">
        <v>665</v>
      </c>
      <c r="D2312" s="214" t="s">
        <v>3407</v>
      </c>
      <c r="E2312" s="310">
        <v>14.99</v>
      </c>
      <c r="F2312" s="214" t="s">
        <v>3408</v>
      </c>
    </row>
    <row r="2313" spans="1:6" s="214" customFormat="1" x14ac:dyDescent="0.35">
      <c r="A2313" s="311" t="s">
        <v>664</v>
      </c>
      <c r="B2313" s="312">
        <v>45056</v>
      </c>
      <c r="C2313" s="214" t="s">
        <v>665</v>
      </c>
      <c r="D2313" s="214" t="s">
        <v>3283</v>
      </c>
      <c r="E2313" s="310">
        <v>30</v>
      </c>
      <c r="F2313" s="214" t="s">
        <v>3409</v>
      </c>
    </row>
    <row r="2314" spans="1:6" s="214" customFormat="1" x14ac:dyDescent="0.35">
      <c r="A2314" s="311" t="s">
        <v>664</v>
      </c>
      <c r="B2314" s="312">
        <v>45056</v>
      </c>
      <c r="C2314" s="214" t="s">
        <v>665</v>
      </c>
      <c r="D2314" s="214" t="s">
        <v>3285</v>
      </c>
      <c r="E2314" s="310">
        <v>30</v>
      </c>
      <c r="F2314" s="214" t="s">
        <v>3410</v>
      </c>
    </row>
    <row r="2315" spans="1:6" s="214" customFormat="1" x14ac:dyDescent="0.35">
      <c r="A2315" s="311" t="s">
        <v>664</v>
      </c>
      <c r="B2315" s="312">
        <v>45056</v>
      </c>
      <c r="C2315" s="214" t="s">
        <v>665</v>
      </c>
      <c r="D2315" s="214" t="s">
        <v>3287</v>
      </c>
      <c r="E2315" s="310">
        <v>30</v>
      </c>
      <c r="F2315" s="214" t="s">
        <v>3411</v>
      </c>
    </row>
    <row r="2316" spans="1:6" s="214" customFormat="1" x14ac:dyDescent="0.35">
      <c r="A2316" s="311" t="s">
        <v>664</v>
      </c>
      <c r="B2316" s="312">
        <v>45061</v>
      </c>
      <c r="C2316" s="214" t="s">
        <v>665</v>
      </c>
      <c r="D2316" s="214" t="s">
        <v>3412</v>
      </c>
      <c r="E2316" s="310">
        <v>330</v>
      </c>
      <c r="F2316" s="214" t="s">
        <v>3413</v>
      </c>
    </row>
    <row r="2317" spans="1:6" s="214" customFormat="1" x14ac:dyDescent="0.35">
      <c r="A2317" s="311" t="s">
        <v>664</v>
      </c>
      <c r="B2317" s="312">
        <v>45077</v>
      </c>
      <c r="C2317" s="214" t="s">
        <v>665</v>
      </c>
      <c r="D2317" s="214" t="s">
        <v>3414</v>
      </c>
      <c r="E2317" s="310">
        <v>50</v>
      </c>
      <c r="F2317" s="214" t="s">
        <v>3415</v>
      </c>
    </row>
    <row r="2318" spans="1:6" s="214" customFormat="1" x14ac:dyDescent="0.35">
      <c r="A2318" s="311" t="s">
        <v>664</v>
      </c>
      <c r="B2318" s="312">
        <v>45077</v>
      </c>
      <c r="C2318" s="214" t="s">
        <v>665</v>
      </c>
      <c r="D2318" s="214" t="s">
        <v>3416</v>
      </c>
      <c r="E2318" s="310">
        <v>276.45</v>
      </c>
      <c r="F2318" s="214" t="s">
        <v>3417</v>
      </c>
    </row>
    <row r="2319" spans="1:6" s="214" customFormat="1" x14ac:dyDescent="0.35">
      <c r="A2319" s="311" t="s">
        <v>664</v>
      </c>
      <c r="B2319" s="312">
        <v>45077</v>
      </c>
      <c r="C2319" s="214" t="s">
        <v>665</v>
      </c>
      <c r="D2319" s="214" t="s">
        <v>3418</v>
      </c>
      <c r="E2319" s="310">
        <v>48.91</v>
      </c>
      <c r="F2319" s="214" t="s">
        <v>3419</v>
      </c>
    </row>
    <row r="2320" spans="1:6" s="214" customFormat="1" x14ac:dyDescent="0.35">
      <c r="A2320" s="311" t="s">
        <v>664</v>
      </c>
      <c r="B2320" s="312">
        <v>45077</v>
      </c>
      <c r="C2320" s="214" t="s">
        <v>665</v>
      </c>
      <c r="D2320" s="214" t="s">
        <v>3420</v>
      </c>
      <c r="E2320" s="310">
        <v>1.85</v>
      </c>
      <c r="F2320" s="214" t="s">
        <v>3421</v>
      </c>
    </row>
    <row r="2321" spans="1:6" s="214" customFormat="1" x14ac:dyDescent="0.35">
      <c r="A2321" s="311" t="s">
        <v>664</v>
      </c>
      <c r="B2321" s="312">
        <v>45077</v>
      </c>
      <c r="C2321" s="214" t="s">
        <v>665</v>
      </c>
      <c r="D2321" s="214" t="s">
        <v>3422</v>
      </c>
      <c r="E2321" s="310">
        <v>50</v>
      </c>
      <c r="F2321" s="214" t="s">
        <v>3423</v>
      </c>
    </row>
    <row r="2322" spans="1:6" s="214" customFormat="1" x14ac:dyDescent="0.35">
      <c r="A2322" s="311" t="s">
        <v>664</v>
      </c>
      <c r="B2322" s="312">
        <v>45077</v>
      </c>
      <c r="C2322" s="214" t="s">
        <v>665</v>
      </c>
      <c r="D2322" s="214" t="s">
        <v>3424</v>
      </c>
      <c r="E2322" s="310">
        <v>10.42</v>
      </c>
      <c r="F2322" s="214" t="s">
        <v>3425</v>
      </c>
    </row>
    <row r="2323" spans="1:6" s="214" customFormat="1" x14ac:dyDescent="0.35">
      <c r="A2323" s="311" t="s">
        <v>664</v>
      </c>
      <c r="B2323" s="312">
        <v>45077</v>
      </c>
      <c r="C2323" s="214" t="s">
        <v>665</v>
      </c>
      <c r="D2323" s="214" t="s">
        <v>3426</v>
      </c>
      <c r="E2323" s="310">
        <v>21</v>
      </c>
      <c r="F2323" s="214" t="s">
        <v>3427</v>
      </c>
    </row>
    <row r="2324" spans="1:6" s="214" customFormat="1" x14ac:dyDescent="0.35">
      <c r="A2324" s="311" t="s">
        <v>664</v>
      </c>
      <c r="B2324" s="312">
        <v>45077</v>
      </c>
      <c r="C2324" s="214" t="s">
        <v>665</v>
      </c>
      <c r="D2324" s="214" t="s">
        <v>3428</v>
      </c>
      <c r="E2324" s="310">
        <v>75</v>
      </c>
      <c r="F2324" s="214" t="s">
        <v>3429</v>
      </c>
    </row>
    <row r="2325" spans="1:6" s="214" customFormat="1" x14ac:dyDescent="0.35">
      <c r="A2325" s="311" t="s">
        <v>664</v>
      </c>
      <c r="B2325" s="312">
        <v>45077</v>
      </c>
      <c r="C2325" s="214" t="s">
        <v>665</v>
      </c>
      <c r="D2325" s="214" t="s">
        <v>3430</v>
      </c>
      <c r="E2325" s="310">
        <v>33.840000000000003</v>
      </c>
      <c r="F2325" s="214" t="s">
        <v>3431</v>
      </c>
    </row>
    <row r="2326" spans="1:6" s="214" customFormat="1" x14ac:dyDescent="0.35">
      <c r="A2326" s="311" t="s">
        <v>664</v>
      </c>
      <c r="B2326" s="312">
        <v>45077</v>
      </c>
      <c r="C2326" s="214" t="s">
        <v>665</v>
      </c>
      <c r="D2326" s="214" t="s">
        <v>3432</v>
      </c>
      <c r="E2326" s="310">
        <v>8.33</v>
      </c>
      <c r="F2326" s="214" t="s">
        <v>3433</v>
      </c>
    </row>
    <row r="2327" spans="1:6" s="214" customFormat="1" x14ac:dyDescent="0.35">
      <c r="A2327" s="311" t="s">
        <v>664</v>
      </c>
      <c r="B2327" s="312">
        <v>45077</v>
      </c>
      <c r="C2327" s="214" t="s">
        <v>665</v>
      </c>
      <c r="D2327" s="214" t="s">
        <v>3434</v>
      </c>
      <c r="E2327" s="310">
        <v>62.5</v>
      </c>
      <c r="F2327" s="214" t="s">
        <v>3435</v>
      </c>
    </row>
    <row r="2328" spans="1:6" s="214" customFormat="1" x14ac:dyDescent="0.35">
      <c r="A2328" s="311" t="s">
        <v>664</v>
      </c>
      <c r="B2328" s="312">
        <v>45077</v>
      </c>
      <c r="C2328" s="214" t="s">
        <v>665</v>
      </c>
      <c r="D2328" s="214" t="s">
        <v>3436</v>
      </c>
      <c r="E2328" s="310">
        <v>21.99</v>
      </c>
      <c r="F2328" s="214" t="s">
        <v>3437</v>
      </c>
    </row>
    <row r="2329" spans="1:6" s="214" customFormat="1" x14ac:dyDescent="0.35">
      <c r="A2329" s="311" t="s">
        <v>664</v>
      </c>
      <c r="B2329" s="312">
        <v>45077</v>
      </c>
      <c r="C2329" s="214" t="s">
        <v>665</v>
      </c>
      <c r="D2329" s="214" t="s">
        <v>3438</v>
      </c>
      <c r="E2329" s="310">
        <v>3.28</v>
      </c>
      <c r="F2329" s="214" t="s">
        <v>3439</v>
      </c>
    </row>
    <row r="2330" spans="1:6" s="214" customFormat="1" x14ac:dyDescent="0.35">
      <c r="A2330" s="311" t="s">
        <v>664</v>
      </c>
      <c r="B2330" s="312">
        <v>45077</v>
      </c>
      <c r="C2330" s="214" t="s">
        <v>665</v>
      </c>
      <c r="D2330" s="214" t="s">
        <v>3440</v>
      </c>
      <c r="E2330" s="310">
        <v>8.33</v>
      </c>
      <c r="F2330" s="214" t="s">
        <v>3441</v>
      </c>
    </row>
    <row r="2331" spans="1:6" s="214" customFormat="1" x14ac:dyDescent="0.35">
      <c r="A2331" s="311" t="s">
        <v>664</v>
      </c>
      <c r="B2331" s="312">
        <v>45077</v>
      </c>
      <c r="C2331" s="214" t="s">
        <v>665</v>
      </c>
      <c r="D2331" s="214" t="s">
        <v>3442</v>
      </c>
      <c r="E2331" s="310">
        <v>344.46</v>
      </c>
      <c r="F2331" s="214" t="s">
        <v>3443</v>
      </c>
    </row>
    <row r="2332" spans="1:6" s="214" customFormat="1" x14ac:dyDescent="0.35">
      <c r="A2332" s="311" t="s">
        <v>664</v>
      </c>
      <c r="B2332" s="312">
        <v>45077</v>
      </c>
      <c r="C2332" s="214" t="s">
        <v>665</v>
      </c>
      <c r="D2332" s="214" t="s">
        <v>3444</v>
      </c>
      <c r="E2332" s="310">
        <v>22.92</v>
      </c>
      <c r="F2332" s="214" t="s">
        <v>3445</v>
      </c>
    </row>
    <row r="2333" spans="1:6" s="214" customFormat="1" x14ac:dyDescent="0.35">
      <c r="A2333" s="311" t="s">
        <v>664</v>
      </c>
      <c r="B2333" s="312">
        <v>45077</v>
      </c>
      <c r="C2333" s="214" t="s">
        <v>665</v>
      </c>
      <c r="D2333" s="214" t="s">
        <v>3446</v>
      </c>
      <c r="E2333" s="310">
        <v>24.75</v>
      </c>
      <c r="F2333" s="214" t="s">
        <v>3447</v>
      </c>
    </row>
    <row r="2334" spans="1:6" s="214" customFormat="1" x14ac:dyDescent="0.35">
      <c r="A2334" s="311" t="s">
        <v>664</v>
      </c>
      <c r="B2334" s="312">
        <v>45079</v>
      </c>
      <c r="C2334" s="214" t="s">
        <v>665</v>
      </c>
      <c r="D2334" s="214" t="s">
        <v>3448</v>
      </c>
      <c r="E2334" s="310">
        <v>14.99</v>
      </c>
      <c r="F2334" s="214" t="s">
        <v>3449</v>
      </c>
    </row>
    <row r="2335" spans="1:6" s="214" customFormat="1" x14ac:dyDescent="0.35">
      <c r="A2335" s="311" t="s">
        <v>664</v>
      </c>
      <c r="B2335" s="312">
        <v>45107</v>
      </c>
      <c r="C2335" s="214" t="s">
        <v>665</v>
      </c>
      <c r="D2335" s="214" t="s">
        <v>3450</v>
      </c>
      <c r="E2335" s="310">
        <v>58</v>
      </c>
      <c r="F2335" s="214" t="s">
        <v>3451</v>
      </c>
    </row>
    <row r="2336" spans="1:6" s="214" customFormat="1" x14ac:dyDescent="0.35">
      <c r="A2336" s="311" t="s">
        <v>664</v>
      </c>
      <c r="B2336" s="312">
        <v>45107</v>
      </c>
      <c r="C2336" s="214" t="s">
        <v>665</v>
      </c>
      <c r="D2336" s="214" t="s">
        <v>3452</v>
      </c>
      <c r="E2336" s="310">
        <v>268.85000000000002</v>
      </c>
      <c r="F2336" s="214" t="s">
        <v>3453</v>
      </c>
    </row>
    <row r="2337" spans="1:6" s="214" customFormat="1" x14ac:dyDescent="0.35">
      <c r="A2337" s="311" t="s">
        <v>664</v>
      </c>
      <c r="B2337" s="312">
        <v>45107</v>
      </c>
      <c r="C2337" s="214" t="s">
        <v>665</v>
      </c>
      <c r="D2337" s="214" t="s">
        <v>3454</v>
      </c>
      <c r="E2337" s="310">
        <v>48.91</v>
      </c>
      <c r="F2337" s="214" t="s">
        <v>3455</v>
      </c>
    </row>
    <row r="2338" spans="1:6" s="214" customFormat="1" x14ac:dyDescent="0.35">
      <c r="A2338" s="311" t="s">
        <v>664</v>
      </c>
      <c r="B2338" s="312">
        <v>45107</v>
      </c>
      <c r="C2338" s="214" t="s">
        <v>665</v>
      </c>
      <c r="D2338" s="214" t="s">
        <v>3456</v>
      </c>
      <c r="E2338" s="310">
        <v>1.85</v>
      </c>
      <c r="F2338" s="214" t="s">
        <v>3457</v>
      </c>
    </row>
    <row r="2339" spans="1:6" s="214" customFormat="1" x14ac:dyDescent="0.35">
      <c r="A2339" s="311" t="s">
        <v>664</v>
      </c>
      <c r="B2339" s="312">
        <v>45107</v>
      </c>
      <c r="C2339" s="214" t="s">
        <v>665</v>
      </c>
      <c r="D2339" s="214" t="s">
        <v>3458</v>
      </c>
      <c r="E2339" s="310">
        <v>50</v>
      </c>
      <c r="F2339" s="214" t="s">
        <v>3459</v>
      </c>
    </row>
    <row r="2340" spans="1:6" s="214" customFormat="1" x14ac:dyDescent="0.35">
      <c r="A2340" s="311" t="s">
        <v>664</v>
      </c>
      <c r="B2340" s="312">
        <v>45107</v>
      </c>
      <c r="C2340" s="214" t="s">
        <v>665</v>
      </c>
      <c r="D2340" s="214" t="s">
        <v>3460</v>
      </c>
      <c r="E2340" s="310">
        <v>10.42</v>
      </c>
      <c r="F2340" s="214" t="s">
        <v>3461</v>
      </c>
    </row>
    <row r="2341" spans="1:6" s="214" customFormat="1" x14ac:dyDescent="0.35">
      <c r="A2341" s="311" t="s">
        <v>664</v>
      </c>
      <c r="B2341" s="312">
        <v>45107</v>
      </c>
      <c r="C2341" s="214" t="s">
        <v>665</v>
      </c>
      <c r="D2341" s="214" t="s">
        <v>3462</v>
      </c>
      <c r="E2341" s="310">
        <v>21</v>
      </c>
      <c r="F2341" s="214" t="s">
        <v>3463</v>
      </c>
    </row>
    <row r="2342" spans="1:6" s="214" customFormat="1" x14ac:dyDescent="0.35">
      <c r="A2342" s="311" t="s">
        <v>664</v>
      </c>
      <c r="B2342" s="312">
        <v>45107</v>
      </c>
      <c r="C2342" s="214" t="s">
        <v>665</v>
      </c>
      <c r="D2342" s="214" t="s">
        <v>3464</v>
      </c>
      <c r="E2342" s="310">
        <v>75</v>
      </c>
      <c r="F2342" s="214" t="s">
        <v>3465</v>
      </c>
    </row>
    <row r="2343" spans="1:6" s="214" customFormat="1" x14ac:dyDescent="0.35">
      <c r="A2343" s="311" t="s">
        <v>664</v>
      </c>
      <c r="B2343" s="312">
        <v>45107</v>
      </c>
      <c r="C2343" s="214" t="s">
        <v>665</v>
      </c>
      <c r="D2343" s="214" t="s">
        <v>3466</v>
      </c>
      <c r="E2343" s="310">
        <v>33.840000000000003</v>
      </c>
      <c r="F2343" s="214" t="s">
        <v>3467</v>
      </c>
    </row>
    <row r="2344" spans="1:6" s="214" customFormat="1" x14ac:dyDescent="0.35">
      <c r="A2344" s="311" t="s">
        <v>664</v>
      </c>
      <c r="B2344" s="312">
        <v>45107</v>
      </c>
      <c r="C2344" s="214" t="s">
        <v>665</v>
      </c>
      <c r="D2344" s="214" t="s">
        <v>3468</v>
      </c>
      <c r="E2344" s="310">
        <v>8.33</v>
      </c>
      <c r="F2344" s="214" t="s">
        <v>3469</v>
      </c>
    </row>
    <row r="2345" spans="1:6" s="214" customFormat="1" x14ac:dyDescent="0.35">
      <c r="A2345" s="311" t="s">
        <v>664</v>
      </c>
      <c r="B2345" s="312">
        <v>45107</v>
      </c>
      <c r="C2345" s="214" t="s">
        <v>665</v>
      </c>
      <c r="D2345" s="214" t="s">
        <v>3470</v>
      </c>
      <c r="E2345" s="310">
        <v>62.5</v>
      </c>
      <c r="F2345" s="214" t="s">
        <v>3471</v>
      </c>
    </row>
    <row r="2346" spans="1:6" s="214" customFormat="1" x14ac:dyDescent="0.35">
      <c r="A2346" s="311" t="s">
        <v>664</v>
      </c>
      <c r="B2346" s="312">
        <v>45107</v>
      </c>
      <c r="C2346" s="214" t="s">
        <v>665</v>
      </c>
      <c r="D2346" s="214" t="s">
        <v>3472</v>
      </c>
      <c r="E2346" s="310">
        <v>21.99</v>
      </c>
      <c r="F2346" s="214" t="s">
        <v>3473</v>
      </c>
    </row>
    <row r="2347" spans="1:6" s="214" customFormat="1" x14ac:dyDescent="0.35">
      <c r="A2347" s="311" t="s">
        <v>664</v>
      </c>
      <c r="B2347" s="312">
        <v>45107</v>
      </c>
      <c r="C2347" s="214" t="s">
        <v>665</v>
      </c>
      <c r="D2347" s="214" t="s">
        <v>3474</v>
      </c>
      <c r="E2347" s="310">
        <v>3.28</v>
      </c>
      <c r="F2347" s="214" t="s">
        <v>3475</v>
      </c>
    </row>
    <row r="2348" spans="1:6" s="214" customFormat="1" x14ac:dyDescent="0.35">
      <c r="A2348" s="311" t="s">
        <v>664</v>
      </c>
      <c r="B2348" s="312">
        <v>45107</v>
      </c>
      <c r="C2348" s="214" t="s">
        <v>665</v>
      </c>
      <c r="D2348" s="214" t="s">
        <v>3476</v>
      </c>
      <c r="E2348" s="310">
        <v>8.33</v>
      </c>
      <c r="F2348" s="214" t="s">
        <v>3477</v>
      </c>
    </row>
    <row r="2349" spans="1:6" s="214" customFormat="1" x14ac:dyDescent="0.35">
      <c r="A2349" s="311" t="s">
        <v>664</v>
      </c>
      <c r="B2349" s="312">
        <v>45107</v>
      </c>
      <c r="C2349" s="214" t="s">
        <v>665</v>
      </c>
      <c r="D2349" s="214" t="s">
        <v>3478</v>
      </c>
      <c r="E2349" s="310">
        <v>344.46</v>
      </c>
      <c r="F2349" s="214" t="s">
        <v>3479</v>
      </c>
    </row>
    <row r="2350" spans="1:6" s="214" customFormat="1" x14ac:dyDescent="0.35">
      <c r="A2350" s="311" t="s">
        <v>664</v>
      </c>
      <c r="B2350" s="312">
        <v>45107</v>
      </c>
      <c r="C2350" s="214" t="s">
        <v>665</v>
      </c>
      <c r="D2350" s="214" t="s">
        <v>3480</v>
      </c>
      <c r="E2350" s="310">
        <v>22.92</v>
      </c>
      <c r="F2350" s="214" t="s">
        <v>3481</v>
      </c>
    </row>
    <row r="2351" spans="1:6" s="214" customFormat="1" x14ac:dyDescent="0.35">
      <c r="A2351" s="311" t="s">
        <v>664</v>
      </c>
      <c r="B2351" s="312">
        <v>45107</v>
      </c>
      <c r="C2351" s="214" t="s">
        <v>665</v>
      </c>
      <c r="D2351" s="214" t="s">
        <v>3482</v>
      </c>
      <c r="E2351" s="310">
        <v>24.75</v>
      </c>
      <c r="F2351" s="214" t="s">
        <v>3483</v>
      </c>
    </row>
    <row r="2352" spans="1:6" s="214" customFormat="1" x14ac:dyDescent="0.35">
      <c r="A2352" s="311" t="s">
        <v>644</v>
      </c>
      <c r="B2352" s="312">
        <v>44792</v>
      </c>
      <c r="C2352" s="214" t="s">
        <v>132</v>
      </c>
      <c r="D2352" s="214" t="s">
        <v>3484</v>
      </c>
      <c r="E2352" s="314">
        <v>12.52</v>
      </c>
    </row>
    <row r="2353" spans="1:6" s="214" customFormat="1" x14ac:dyDescent="0.35">
      <c r="A2353" s="311" t="s">
        <v>644</v>
      </c>
      <c r="B2353" s="312">
        <v>44802</v>
      </c>
      <c r="C2353" s="214" t="s">
        <v>132</v>
      </c>
      <c r="D2353" s="214" t="s">
        <v>3484</v>
      </c>
      <c r="E2353" s="314">
        <v>0.22</v>
      </c>
    </row>
    <row r="2354" spans="1:6" s="214" customFormat="1" x14ac:dyDescent="0.35">
      <c r="A2354" s="311" t="s">
        <v>644</v>
      </c>
      <c r="B2354" s="312">
        <v>44925</v>
      </c>
      <c r="C2354" s="214" t="s">
        <v>132</v>
      </c>
      <c r="D2354" s="214" t="s">
        <v>3484</v>
      </c>
      <c r="E2354" s="314">
        <v>97.85</v>
      </c>
    </row>
    <row r="2355" spans="1:6" s="214" customFormat="1" x14ac:dyDescent="0.35">
      <c r="A2355" s="311" t="s">
        <v>644</v>
      </c>
      <c r="B2355" s="312">
        <v>44985</v>
      </c>
      <c r="C2355" s="214" t="s">
        <v>132</v>
      </c>
      <c r="D2355" s="214" t="s">
        <v>1695</v>
      </c>
      <c r="E2355" s="310">
        <v>55.86</v>
      </c>
      <c r="F2355" s="214" t="s">
        <v>1696</v>
      </c>
    </row>
    <row r="2356" spans="1:6" s="214" customFormat="1" x14ac:dyDescent="0.35">
      <c r="A2356" s="311" t="s">
        <v>644</v>
      </c>
      <c r="B2356" s="312">
        <v>45058</v>
      </c>
      <c r="C2356" s="214" t="s">
        <v>132</v>
      </c>
      <c r="D2356" s="214" t="s">
        <v>3484</v>
      </c>
      <c r="E2356" s="310">
        <v>1326.04</v>
      </c>
    </row>
    <row r="2357" spans="1:6" s="214" customFormat="1" x14ac:dyDescent="0.35">
      <c r="A2357" s="311" t="s">
        <v>666</v>
      </c>
      <c r="B2357" s="312">
        <v>44746</v>
      </c>
      <c r="C2357" s="214" t="s">
        <v>667</v>
      </c>
      <c r="D2357" s="214" t="s">
        <v>3485</v>
      </c>
      <c r="E2357" s="314">
        <v>125</v>
      </c>
      <c r="F2357" s="214" t="s">
        <v>3486</v>
      </c>
    </row>
    <row r="2358" spans="1:6" s="214" customFormat="1" x14ac:dyDescent="0.35">
      <c r="A2358" s="311" t="s">
        <v>666</v>
      </c>
      <c r="B2358" s="312">
        <v>44747</v>
      </c>
      <c r="C2358" s="214" t="s">
        <v>667</v>
      </c>
      <c r="D2358" s="214" t="s">
        <v>3487</v>
      </c>
      <c r="E2358" s="314">
        <v>107.38</v>
      </c>
      <c r="F2358" s="214" t="s">
        <v>3488</v>
      </c>
    </row>
    <row r="2359" spans="1:6" s="214" customFormat="1" x14ac:dyDescent="0.35">
      <c r="A2359" s="311" t="s">
        <v>666</v>
      </c>
      <c r="B2359" s="312">
        <v>44748</v>
      </c>
      <c r="C2359" s="214" t="s">
        <v>667</v>
      </c>
      <c r="D2359" s="214" t="s">
        <v>3489</v>
      </c>
      <c r="E2359" s="314">
        <v>13.92</v>
      </c>
      <c r="F2359" s="214" t="s">
        <v>3490</v>
      </c>
    </row>
    <row r="2360" spans="1:6" s="214" customFormat="1" x14ac:dyDescent="0.35">
      <c r="A2360" s="311" t="s">
        <v>666</v>
      </c>
      <c r="B2360" s="312">
        <v>44752</v>
      </c>
      <c r="C2360" s="214" t="s">
        <v>667</v>
      </c>
      <c r="D2360" s="214" t="s">
        <v>3491</v>
      </c>
      <c r="E2360" s="314">
        <v>125</v>
      </c>
      <c r="F2360" s="214" t="s">
        <v>3492</v>
      </c>
    </row>
    <row r="2361" spans="1:6" s="214" customFormat="1" x14ac:dyDescent="0.35">
      <c r="A2361" s="311" t="s">
        <v>666</v>
      </c>
      <c r="B2361" s="312">
        <v>44754</v>
      </c>
      <c r="C2361" s="214" t="s">
        <v>667</v>
      </c>
      <c r="D2361" s="214" t="s">
        <v>3493</v>
      </c>
      <c r="E2361" s="314">
        <v>100.42</v>
      </c>
      <c r="F2361" s="214" t="s">
        <v>3494</v>
      </c>
    </row>
    <row r="2362" spans="1:6" s="214" customFormat="1" x14ac:dyDescent="0.35">
      <c r="A2362" s="311" t="s">
        <v>666</v>
      </c>
      <c r="B2362" s="312">
        <v>44755</v>
      </c>
      <c r="C2362" s="214" t="s">
        <v>667</v>
      </c>
      <c r="D2362" s="214" t="s">
        <v>3495</v>
      </c>
      <c r="E2362" s="314">
        <v>13.92</v>
      </c>
      <c r="F2362" s="214" t="s">
        <v>3496</v>
      </c>
    </row>
    <row r="2363" spans="1:6" s="214" customFormat="1" x14ac:dyDescent="0.35">
      <c r="A2363" s="311" t="s">
        <v>666</v>
      </c>
      <c r="B2363" s="312">
        <v>44756</v>
      </c>
      <c r="C2363" s="214" t="s">
        <v>667</v>
      </c>
      <c r="D2363" s="214" t="s">
        <v>3491</v>
      </c>
      <c r="E2363" s="314">
        <v>125</v>
      </c>
      <c r="F2363" s="214" t="s">
        <v>3497</v>
      </c>
    </row>
    <row r="2364" spans="1:6" s="214" customFormat="1" x14ac:dyDescent="0.35">
      <c r="A2364" s="311" t="s">
        <v>666</v>
      </c>
      <c r="B2364" s="312">
        <v>44761</v>
      </c>
      <c r="C2364" s="214" t="s">
        <v>667</v>
      </c>
      <c r="D2364" s="214" t="s">
        <v>3498</v>
      </c>
      <c r="E2364" s="314">
        <v>100.31</v>
      </c>
      <c r="F2364" s="214" t="s">
        <v>3499</v>
      </c>
    </row>
    <row r="2365" spans="1:6" s="214" customFormat="1" x14ac:dyDescent="0.35">
      <c r="A2365" s="311" t="s">
        <v>666</v>
      </c>
      <c r="B2365" s="312">
        <v>44761</v>
      </c>
      <c r="C2365" s="214" t="s">
        <v>667</v>
      </c>
      <c r="D2365" s="214" t="s">
        <v>3500</v>
      </c>
      <c r="E2365" s="314">
        <v>150</v>
      </c>
      <c r="F2365" s="214" t="s">
        <v>3501</v>
      </c>
    </row>
    <row r="2366" spans="1:6" s="214" customFormat="1" x14ac:dyDescent="0.35">
      <c r="A2366" s="311" t="s">
        <v>666</v>
      </c>
      <c r="B2366" s="312">
        <v>44762</v>
      </c>
      <c r="C2366" s="214" t="s">
        <v>667</v>
      </c>
      <c r="D2366" s="214" t="s">
        <v>3502</v>
      </c>
      <c r="E2366" s="314">
        <v>13.92</v>
      </c>
      <c r="F2366" s="214" t="s">
        <v>3503</v>
      </c>
    </row>
    <row r="2367" spans="1:6" s="214" customFormat="1" x14ac:dyDescent="0.35">
      <c r="A2367" s="311" t="s">
        <v>666</v>
      </c>
      <c r="B2367" s="312">
        <v>44768</v>
      </c>
      <c r="C2367" s="214" t="s">
        <v>667</v>
      </c>
      <c r="D2367" s="214" t="s">
        <v>3504</v>
      </c>
      <c r="E2367" s="314">
        <v>115.31</v>
      </c>
      <c r="F2367" s="214" t="s">
        <v>3505</v>
      </c>
    </row>
    <row r="2368" spans="1:6" s="214" customFormat="1" x14ac:dyDescent="0.35">
      <c r="A2368" s="311" t="s">
        <v>666</v>
      </c>
      <c r="B2368" s="312">
        <v>44768</v>
      </c>
      <c r="C2368" s="214" t="s">
        <v>667</v>
      </c>
      <c r="D2368" s="214" t="s">
        <v>3506</v>
      </c>
      <c r="E2368" s="314">
        <v>150</v>
      </c>
      <c r="F2368" s="214" t="s">
        <v>3507</v>
      </c>
    </row>
    <row r="2369" spans="1:6" s="214" customFormat="1" x14ac:dyDescent="0.35">
      <c r="A2369" s="311" t="s">
        <v>666</v>
      </c>
      <c r="B2369" s="312">
        <v>44769</v>
      </c>
      <c r="C2369" s="214" t="s">
        <v>667</v>
      </c>
      <c r="D2369" s="214" t="s">
        <v>3508</v>
      </c>
      <c r="E2369" s="314">
        <v>13.92</v>
      </c>
      <c r="F2369" s="214" t="s">
        <v>3509</v>
      </c>
    </row>
    <row r="2370" spans="1:6" s="214" customFormat="1" x14ac:dyDescent="0.35">
      <c r="A2370" s="311" t="s">
        <v>666</v>
      </c>
      <c r="B2370" s="312">
        <v>44773</v>
      </c>
      <c r="C2370" s="214" t="s">
        <v>667</v>
      </c>
      <c r="D2370" s="214" t="s">
        <v>3491</v>
      </c>
      <c r="E2370" s="314">
        <v>125</v>
      </c>
      <c r="F2370" s="214" t="s">
        <v>3510</v>
      </c>
    </row>
    <row r="2371" spans="1:6" s="214" customFormat="1" x14ac:dyDescent="0.35">
      <c r="A2371" s="311" t="s">
        <v>666</v>
      </c>
      <c r="B2371" s="312">
        <v>44775</v>
      </c>
      <c r="C2371" s="214" t="s">
        <v>667</v>
      </c>
      <c r="D2371" s="214" t="s">
        <v>3511</v>
      </c>
      <c r="E2371" s="314">
        <v>107.16</v>
      </c>
      <c r="F2371" s="214" t="s">
        <v>3512</v>
      </c>
    </row>
    <row r="2372" spans="1:6" s="214" customFormat="1" x14ac:dyDescent="0.35">
      <c r="A2372" s="311" t="s">
        <v>666</v>
      </c>
      <c r="B2372" s="312">
        <v>44776</v>
      </c>
      <c r="C2372" s="214" t="s">
        <v>667</v>
      </c>
      <c r="D2372" s="214" t="s">
        <v>3513</v>
      </c>
      <c r="E2372" s="314">
        <v>13.92</v>
      </c>
      <c r="F2372" s="214" t="s">
        <v>3514</v>
      </c>
    </row>
    <row r="2373" spans="1:6" s="214" customFormat="1" x14ac:dyDescent="0.35">
      <c r="A2373" s="311" t="s">
        <v>666</v>
      </c>
      <c r="B2373" s="312">
        <v>44780</v>
      </c>
      <c r="C2373" s="214" t="s">
        <v>667</v>
      </c>
      <c r="D2373" s="214" t="s">
        <v>3491</v>
      </c>
      <c r="E2373" s="314">
        <v>125</v>
      </c>
      <c r="F2373" s="214" t="s">
        <v>3515</v>
      </c>
    </row>
    <row r="2374" spans="1:6" s="214" customFormat="1" x14ac:dyDescent="0.35">
      <c r="A2374" s="311" t="s">
        <v>666</v>
      </c>
      <c r="B2374" s="312">
        <v>44782</v>
      </c>
      <c r="C2374" s="214" t="s">
        <v>667</v>
      </c>
      <c r="D2374" s="214" t="s">
        <v>3516</v>
      </c>
      <c r="E2374" s="314">
        <v>100.31</v>
      </c>
      <c r="F2374" s="214" t="s">
        <v>3517</v>
      </c>
    </row>
    <row r="2375" spans="1:6" s="214" customFormat="1" x14ac:dyDescent="0.35">
      <c r="A2375" s="311" t="s">
        <v>666</v>
      </c>
      <c r="B2375" s="312">
        <v>44783</v>
      </c>
      <c r="C2375" s="214" t="s">
        <v>667</v>
      </c>
      <c r="D2375" s="214" t="s">
        <v>3518</v>
      </c>
      <c r="E2375" s="314">
        <v>13.92</v>
      </c>
      <c r="F2375" s="214" t="s">
        <v>3519</v>
      </c>
    </row>
    <row r="2376" spans="1:6" s="214" customFormat="1" x14ac:dyDescent="0.35">
      <c r="A2376" s="311" t="s">
        <v>666</v>
      </c>
      <c r="B2376" s="312">
        <v>44785</v>
      </c>
      <c r="C2376" s="214" t="s">
        <v>667</v>
      </c>
      <c r="D2376" s="214" t="s">
        <v>3491</v>
      </c>
      <c r="E2376" s="314">
        <v>125</v>
      </c>
      <c r="F2376" s="214" t="s">
        <v>3520</v>
      </c>
    </row>
    <row r="2377" spans="1:6" s="214" customFormat="1" x14ac:dyDescent="0.35">
      <c r="A2377" s="311" t="s">
        <v>666</v>
      </c>
      <c r="B2377" s="312">
        <v>44789</v>
      </c>
      <c r="C2377" s="214" t="s">
        <v>667</v>
      </c>
      <c r="D2377" s="214" t="s">
        <v>3521</v>
      </c>
      <c r="E2377" s="314">
        <v>100.31</v>
      </c>
      <c r="F2377" s="214" t="s">
        <v>3522</v>
      </c>
    </row>
    <row r="2378" spans="1:6" s="214" customFormat="1" x14ac:dyDescent="0.35">
      <c r="A2378" s="311" t="s">
        <v>666</v>
      </c>
      <c r="B2378" s="312">
        <v>44790</v>
      </c>
      <c r="C2378" s="214" t="s">
        <v>667</v>
      </c>
      <c r="D2378" s="214" t="s">
        <v>3523</v>
      </c>
      <c r="E2378" s="314">
        <v>13.92</v>
      </c>
      <c r="F2378" s="214" t="s">
        <v>3524</v>
      </c>
    </row>
    <row r="2379" spans="1:6" s="214" customFormat="1" x14ac:dyDescent="0.35">
      <c r="A2379" s="311" t="s">
        <v>666</v>
      </c>
      <c r="B2379" s="312">
        <v>44791</v>
      </c>
      <c r="C2379" s="214" t="s">
        <v>667</v>
      </c>
      <c r="D2379" s="214" t="s">
        <v>3525</v>
      </c>
      <c r="E2379" s="314">
        <v>446.25</v>
      </c>
      <c r="F2379" s="214" t="s">
        <v>3526</v>
      </c>
    </row>
    <row r="2380" spans="1:6" s="214" customFormat="1" x14ac:dyDescent="0.35">
      <c r="A2380" s="311" t="s">
        <v>666</v>
      </c>
      <c r="B2380" s="312">
        <v>44794</v>
      </c>
      <c r="C2380" s="214" t="s">
        <v>667</v>
      </c>
      <c r="D2380" s="214" t="s">
        <v>3491</v>
      </c>
      <c r="E2380" s="314">
        <v>125</v>
      </c>
      <c r="F2380" s="214" t="s">
        <v>3527</v>
      </c>
    </row>
    <row r="2381" spans="1:6" s="214" customFormat="1" x14ac:dyDescent="0.35">
      <c r="A2381" s="311" t="s">
        <v>666</v>
      </c>
      <c r="B2381" s="312">
        <v>44796</v>
      </c>
      <c r="C2381" s="214" t="s">
        <v>667</v>
      </c>
      <c r="D2381" s="214" t="s">
        <v>3528</v>
      </c>
      <c r="E2381" s="314">
        <v>115.31</v>
      </c>
      <c r="F2381" s="214" t="s">
        <v>3529</v>
      </c>
    </row>
    <row r="2382" spans="1:6" s="214" customFormat="1" x14ac:dyDescent="0.35">
      <c r="A2382" s="311" t="s">
        <v>666</v>
      </c>
      <c r="B2382" s="312">
        <v>44797</v>
      </c>
      <c r="C2382" s="214" t="s">
        <v>667</v>
      </c>
      <c r="D2382" s="214" t="s">
        <v>3530</v>
      </c>
      <c r="E2382" s="314">
        <v>13.92</v>
      </c>
      <c r="F2382" s="214" t="s">
        <v>3531</v>
      </c>
    </row>
    <row r="2383" spans="1:6" s="214" customFormat="1" x14ac:dyDescent="0.35">
      <c r="A2383" s="311" t="s">
        <v>666</v>
      </c>
      <c r="B2383" s="312">
        <v>44801</v>
      </c>
      <c r="C2383" s="214" t="s">
        <v>667</v>
      </c>
      <c r="D2383" s="214" t="s">
        <v>3491</v>
      </c>
      <c r="E2383" s="314">
        <v>125</v>
      </c>
      <c r="F2383" s="214" t="s">
        <v>3532</v>
      </c>
    </row>
    <row r="2384" spans="1:6" s="214" customFormat="1" x14ac:dyDescent="0.35">
      <c r="A2384" s="311" t="s">
        <v>666</v>
      </c>
      <c r="B2384" s="312">
        <v>44803</v>
      </c>
      <c r="C2384" s="214" t="s">
        <v>667</v>
      </c>
      <c r="D2384" s="214" t="s">
        <v>3533</v>
      </c>
      <c r="E2384" s="314">
        <v>107.16</v>
      </c>
      <c r="F2384" s="214" t="s">
        <v>3534</v>
      </c>
    </row>
    <row r="2385" spans="1:6" s="214" customFormat="1" x14ac:dyDescent="0.35">
      <c r="A2385" s="311" t="s">
        <v>666</v>
      </c>
      <c r="B2385" s="312">
        <v>44804</v>
      </c>
      <c r="C2385" s="214" t="s">
        <v>667</v>
      </c>
      <c r="D2385" s="214" t="s">
        <v>3535</v>
      </c>
      <c r="E2385" s="314">
        <v>13.92</v>
      </c>
      <c r="F2385" s="214" t="s">
        <v>3536</v>
      </c>
    </row>
    <row r="2386" spans="1:6" s="214" customFormat="1" x14ac:dyDescent="0.35">
      <c r="A2386" s="311" t="s">
        <v>666</v>
      </c>
      <c r="B2386" s="312">
        <v>44809</v>
      </c>
      <c r="C2386" s="214" t="s">
        <v>667</v>
      </c>
      <c r="D2386" s="214" t="s">
        <v>3491</v>
      </c>
      <c r="E2386" s="314">
        <v>125</v>
      </c>
      <c r="F2386" s="214" t="s">
        <v>3537</v>
      </c>
    </row>
    <row r="2387" spans="1:6" s="214" customFormat="1" x14ac:dyDescent="0.35">
      <c r="A2387" s="311" t="s">
        <v>666</v>
      </c>
      <c r="B2387" s="312">
        <v>44811</v>
      </c>
      <c r="C2387" s="214" t="s">
        <v>667</v>
      </c>
      <c r="D2387" s="214" t="s">
        <v>3538</v>
      </c>
      <c r="E2387" s="314">
        <v>100.31</v>
      </c>
      <c r="F2387" s="214" t="s">
        <v>3539</v>
      </c>
    </row>
    <row r="2388" spans="1:6" s="214" customFormat="1" x14ac:dyDescent="0.35">
      <c r="A2388" s="311" t="s">
        <v>666</v>
      </c>
      <c r="B2388" s="312">
        <v>44812</v>
      </c>
      <c r="C2388" s="214" t="s">
        <v>667</v>
      </c>
      <c r="D2388" s="214" t="s">
        <v>3540</v>
      </c>
      <c r="E2388" s="314">
        <v>13.92</v>
      </c>
      <c r="F2388" s="214" t="s">
        <v>3541</v>
      </c>
    </row>
    <row r="2389" spans="1:6" s="214" customFormat="1" x14ac:dyDescent="0.35">
      <c r="A2389" s="311" t="s">
        <v>666</v>
      </c>
      <c r="B2389" s="312">
        <v>44815</v>
      </c>
      <c r="C2389" s="214" t="s">
        <v>667</v>
      </c>
      <c r="D2389" s="214" t="s">
        <v>3491</v>
      </c>
      <c r="E2389" s="314">
        <v>125</v>
      </c>
      <c r="F2389" s="214" t="s">
        <v>3542</v>
      </c>
    </row>
    <row r="2390" spans="1:6" s="214" customFormat="1" x14ac:dyDescent="0.35">
      <c r="A2390" s="311" t="s">
        <v>666</v>
      </c>
      <c r="B2390" s="312">
        <v>44817</v>
      </c>
      <c r="C2390" s="214" t="s">
        <v>667</v>
      </c>
      <c r="D2390" s="214" t="s">
        <v>3543</v>
      </c>
      <c r="E2390" s="314">
        <v>100.31</v>
      </c>
      <c r="F2390" s="214" t="s">
        <v>3544</v>
      </c>
    </row>
    <row r="2391" spans="1:6" s="214" customFormat="1" x14ac:dyDescent="0.35">
      <c r="A2391" s="311" t="s">
        <v>666</v>
      </c>
      <c r="B2391" s="312">
        <v>44818</v>
      </c>
      <c r="C2391" s="214" t="s">
        <v>667</v>
      </c>
      <c r="D2391" s="214" t="s">
        <v>3545</v>
      </c>
      <c r="E2391" s="314">
        <v>13.92</v>
      </c>
      <c r="F2391" s="214" t="s">
        <v>3546</v>
      </c>
    </row>
    <row r="2392" spans="1:6" s="214" customFormat="1" x14ac:dyDescent="0.35">
      <c r="A2392" s="311" t="s">
        <v>666</v>
      </c>
      <c r="B2392" s="312">
        <v>44822</v>
      </c>
      <c r="C2392" s="214" t="s">
        <v>667</v>
      </c>
      <c r="D2392" s="214" t="s">
        <v>3491</v>
      </c>
      <c r="E2392" s="314">
        <v>125</v>
      </c>
      <c r="F2392" s="214" t="s">
        <v>3547</v>
      </c>
    </row>
    <row r="2393" spans="1:6" s="214" customFormat="1" x14ac:dyDescent="0.35">
      <c r="A2393" s="311" t="s">
        <v>666</v>
      </c>
      <c r="B2393" s="312">
        <v>44824</v>
      </c>
      <c r="C2393" s="214" t="s">
        <v>667</v>
      </c>
      <c r="D2393" s="214" t="s">
        <v>3548</v>
      </c>
      <c r="E2393" s="314">
        <v>113</v>
      </c>
      <c r="F2393" s="214" t="s">
        <v>3549</v>
      </c>
    </row>
    <row r="2394" spans="1:6" s="214" customFormat="1" x14ac:dyDescent="0.35">
      <c r="A2394" s="311" t="s">
        <v>666</v>
      </c>
      <c r="B2394" s="312">
        <v>44824</v>
      </c>
      <c r="C2394" s="214" t="s">
        <v>667</v>
      </c>
      <c r="D2394" s="214" t="s">
        <v>3528</v>
      </c>
      <c r="E2394" s="314">
        <v>115.31</v>
      </c>
      <c r="F2394" s="214" t="s">
        <v>3550</v>
      </c>
    </row>
    <row r="2395" spans="1:6" s="214" customFormat="1" x14ac:dyDescent="0.35">
      <c r="A2395" s="311" t="s">
        <v>666</v>
      </c>
      <c r="B2395" s="312">
        <v>44825</v>
      </c>
      <c r="C2395" s="214" t="s">
        <v>667</v>
      </c>
      <c r="D2395" s="214" t="s">
        <v>3551</v>
      </c>
      <c r="E2395" s="314">
        <v>13.92</v>
      </c>
      <c r="F2395" s="214" t="s">
        <v>3552</v>
      </c>
    </row>
    <row r="2396" spans="1:6" s="214" customFormat="1" x14ac:dyDescent="0.35">
      <c r="A2396" s="311" t="s">
        <v>666</v>
      </c>
      <c r="B2396" s="312">
        <v>44829</v>
      </c>
      <c r="C2396" s="214" t="s">
        <v>667</v>
      </c>
      <c r="D2396" s="214" t="s">
        <v>3553</v>
      </c>
      <c r="E2396" s="314">
        <v>175.71</v>
      </c>
      <c r="F2396" s="214" t="s">
        <v>3554</v>
      </c>
    </row>
    <row r="2397" spans="1:6" s="214" customFormat="1" x14ac:dyDescent="0.35">
      <c r="A2397" s="311" t="s">
        <v>666</v>
      </c>
      <c r="B2397" s="312">
        <v>44831</v>
      </c>
      <c r="C2397" s="214" t="s">
        <v>667</v>
      </c>
      <c r="D2397" s="214" t="s">
        <v>3555</v>
      </c>
      <c r="E2397" s="314">
        <v>107.16</v>
      </c>
      <c r="F2397" s="214" t="s">
        <v>3556</v>
      </c>
    </row>
    <row r="2398" spans="1:6" s="214" customFormat="1" x14ac:dyDescent="0.35">
      <c r="A2398" s="311" t="s">
        <v>666</v>
      </c>
      <c r="B2398" s="312">
        <v>44831</v>
      </c>
      <c r="C2398" s="214" t="s">
        <v>667</v>
      </c>
      <c r="D2398" s="214" t="s">
        <v>3557</v>
      </c>
      <c r="E2398" s="314">
        <v>150</v>
      </c>
      <c r="F2398" s="214" t="s">
        <v>3558</v>
      </c>
    </row>
    <row r="2399" spans="1:6" s="214" customFormat="1" x14ac:dyDescent="0.35">
      <c r="A2399" s="311" t="s">
        <v>666</v>
      </c>
      <c r="B2399" s="312">
        <v>44832</v>
      </c>
      <c r="C2399" s="214" t="s">
        <v>667</v>
      </c>
      <c r="D2399" s="214" t="s">
        <v>3559</v>
      </c>
      <c r="E2399" s="314">
        <v>13.92</v>
      </c>
      <c r="F2399" s="214" t="s">
        <v>3560</v>
      </c>
    </row>
    <row r="2400" spans="1:6" s="214" customFormat="1" x14ac:dyDescent="0.35">
      <c r="A2400" s="311" t="s">
        <v>666</v>
      </c>
      <c r="B2400" s="312">
        <v>44836</v>
      </c>
      <c r="C2400" s="214" t="s">
        <v>667</v>
      </c>
      <c r="D2400" s="214" t="s">
        <v>3491</v>
      </c>
      <c r="E2400" s="314">
        <v>125</v>
      </c>
      <c r="F2400" s="214" t="s">
        <v>3561</v>
      </c>
    </row>
    <row r="2401" spans="1:6" s="214" customFormat="1" x14ac:dyDescent="0.35">
      <c r="A2401" s="311" t="s">
        <v>666</v>
      </c>
      <c r="B2401" s="312">
        <v>44838</v>
      </c>
      <c r="C2401" s="214" t="s">
        <v>667</v>
      </c>
      <c r="D2401" s="214" t="s">
        <v>3562</v>
      </c>
      <c r="E2401" s="314">
        <v>100.31</v>
      </c>
      <c r="F2401" s="214" t="s">
        <v>3563</v>
      </c>
    </row>
    <row r="2402" spans="1:6" s="214" customFormat="1" x14ac:dyDescent="0.35">
      <c r="A2402" s="311" t="s">
        <v>666</v>
      </c>
      <c r="B2402" s="312">
        <v>44839</v>
      </c>
      <c r="C2402" s="214" t="s">
        <v>667</v>
      </c>
      <c r="D2402" s="214" t="s">
        <v>3564</v>
      </c>
      <c r="E2402" s="314">
        <v>13.92</v>
      </c>
      <c r="F2402" s="214" t="s">
        <v>3565</v>
      </c>
    </row>
    <row r="2403" spans="1:6" s="214" customFormat="1" x14ac:dyDescent="0.35">
      <c r="A2403" s="311" t="s">
        <v>666</v>
      </c>
      <c r="B2403" s="312">
        <v>44841</v>
      </c>
      <c r="C2403" s="214" t="s">
        <v>667</v>
      </c>
      <c r="D2403" s="214" t="s">
        <v>3491</v>
      </c>
      <c r="E2403" s="314">
        <v>125</v>
      </c>
      <c r="F2403" s="214" t="s">
        <v>3566</v>
      </c>
    </row>
    <row r="2404" spans="1:6" s="214" customFormat="1" x14ac:dyDescent="0.35">
      <c r="A2404" s="311" t="s">
        <v>666</v>
      </c>
      <c r="B2404" s="312">
        <v>44845</v>
      </c>
      <c r="C2404" s="214" t="s">
        <v>667</v>
      </c>
      <c r="D2404" s="214" t="s">
        <v>3567</v>
      </c>
      <c r="E2404" s="314">
        <v>100.31</v>
      </c>
      <c r="F2404" s="214" t="s">
        <v>3568</v>
      </c>
    </row>
    <row r="2405" spans="1:6" s="214" customFormat="1" x14ac:dyDescent="0.35">
      <c r="A2405" s="311" t="s">
        <v>666</v>
      </c>
      <c r="B2405" s="312">
        <v>44846</v>
      </c>
      <c r="C2405" s="214" t="s">
        <v>667</v>
      </c>
      <c r="D2405" s="214" t="s">
        <v>3569</v>
      </c>
      <c r="E2405" s="314">
        <v>13.92</v>
      </c>
      <c r="F2405" s="214" t="s">
        <v>3570</v>
      </c>
    </row>
    <row r="2406" spans="1:6" s="214" customFormat="1" x14ac:dyDescent="0.35">
      <c r="A2406" s="311" t="s">
        <v>666</v>
      </c>
      <c r="B2406" s="312">
        <v>44848</v>
      </c>
      <c r="C2406" s="214" t="s">
        <v>667</v>
      </c>
      <c r="D2406" s="214" t="s">
        <v>3553</v>
      </c>
      <c r="E2406" s="314">
        <v>174</v>
      </c>
      <c r="F2406" s="214" t="s">
        <v>3571</v>
      </c>
    </row>
    <row r="2407" spans="1:6" s="214" customFormat="1" x14ac:dyDescent="0.35">
      <c r="A2407" s="311" t="s">
        <v>666</v>
      </c>
      <c r="B2407" s="312">
        <v>44852</v>
      </c>
      <c r="C2407" s="214" t="s">
        <v>667</v>
      </c>
      <c r="D2407" s="214" t="s">
        <v>3528</v>
      </c>
      <c r="E2407" s="314">
        <v>115.31</v>
      </c>
      <c r="F2407" s="214" t="s">
        <v>3572</v>
      </c>
    </row>
    <row r="2408" spans="1:6" s="214" customFormat="1" x14ac:dyDescent="0.35">
      <c r="A2408" s="311" t="s">
        <v>666</v>
      </c>
      <c r="B2408" s="312">
        <v>44853</v>
      </c>
      <c r="C2408" s="214" t="s">
        <v>667</v>
      </c>
      <c r="D2408" s="214" t="s">
        <v>3569</v>
      </c>
      <c r="E2408" s="314">
        <v>13.92</v>
      </c>
      <c r="F2408" s="214" t="s">
        <v>3573</v>
      </c>
    </row>
    <row r="2409" spans="1:6" s="214" customFormat="1" x14ac:dyDescent="0.35">
      <c r="A2409" s="311" t="s">
        <v>666</v>
      </c>
      <c r="B2409" s="312">
        <v>44857</v>
      </c>
      <c r="C2409" s="214" t="s">
        <v>667</v>
      </c>
      <c r="D2409" s="214" t="s">
        <v>3491</v>
      </c>
      <c r="E2409" s="314">
        <v>125</v>
      </c>
      <c r="F2409" s="214" t="s">
        <v>3574</v>
      </c>
    </row>
    <row r="2410" spans="1:6" s="214" customFormat="1" x14ac:dyDescent="0.35">
      <c r="A2410" s="311" t="s">
        <v>666</v>
      </c>
      <c r="B2410" s="312">
        <v>44859</v>
      </c>
      <c r="C2410" s="214" t="s">
        <v>667</v>
      </c>
      <c r="D2410" s="214" t="s">
        <v>3575</v>
      </c>
      <c r="E2410" s="314">
        <v>107.16</v>
      </c>
      <c r="F2410" s="214" t="s">
        <v>3576</v>
      </c>
    </row>
    <row r="2411" spans="1:6" s="214" customFormat="1" x14ac:dyDescent="0.35">
      <c r="A2411" s="311" t="s">
        <v>666</v>
      </c>
      <c r="B2411" s="312">
        <v>44860</v>
      </c>
      <c r="C2411" s="214" t="s">
        <v>667</v>
      </c>
      <c r="D2411" s="214" t="s">
        <v>3569</v>
      </c>
      <c r="E2411" s="314">
        <v>13.92</v>
      </c>
      <c r="F2411" s="214" t="s">
        <v>3577</v>
      </c>
    </row>
    <row r="2412" spans="1:6" s="214" customFormat="1" x14ac:dyDescent="0.35">
      <c r="A2412" s="311" t="s">
        <v>666</v>
      </c>
      <c r="B2412" s="312">
        <v>44864</v>
      </c>
      <c r="C2412" s="214" t="s">
        <v>667</v>
      </c>
      <c r="D2412" s="214" t="s">
        <v>3491</v>
      </c>
      <c r="E2412" s="314">
        <v>125</v>
      </c>
      <c r="F2412" s="214" t="s">
        <v>3578</v>
      </c>
    </row>
    <row r="2413" spans="1:6" s="214" customFormat="1" x14ac:dyDescent="0.35">
      <c r="A2413" s="311" t="s">
        <v>666</v>
      </c>
      <c r="B2413" s="312">
        <v>44866</v>
      </c>
      <c r="C2413" s="214" t="s">
        <v>667</v>
      </c>
      <c r="D2413" s="214" t="s">
        <v>3579</v>
      </c>
      <c r="E2413" s="314">
        <v>100.31</v>
      </c>
      <c r="F2413" s="214" t="s">
        <v>3580</v>
      </c>
    </row>
    <row r="2414" spans="1:6" s="214" customFormat="1" x14ac:dyDescent="0.35">
      <c r="A2414" s="311" t="s">
        <v>666</v>
      </c>
      <c r="B2414" s="312">
        <v>44867</v>
      </c>
      <c r="C2414" s="214" t="s">
        <v>667</v>
      </c>
      <c r="D2414" s="214" t="s">
        <v>3581</v>
      </c>
      <c r="E2414" s="314">
        <v>13.92</v>
      </c>
      <c r="F2414" s="214" t="s">
        <v>3582</v>
      </c>
    </row>
    <row r="2415" spans="1:6" s="214" customFormat="1" x14ac:dyDescent="0.35">
      <c r="A2415" s="311" t="s">
        <v>666</v>
      </c>
      <c r="B2415" s="312">
        <v>44869</v>
      </c>
      <c r="C2415" s="214" t="s">
        <v>667</v>
      </c>
      <c r="D2415" s="214" t="s">
        <v>3491</v>
      </c>
      <c r="E2415" s="314">
        <v>125</v>
      </c>
      <c r="F2415" s="214" t="s">
        <v>3583</v>
      </c>
    </row>
    <row r="2416" spans="1:6" s="214" customFormat="1" x14ac:dyDescent="0.35">
      <c r="A2416" s="311" t="s">
        <v>666</v>
      </c>
      <c r="B2416" s="312">
        <v>44873</v>
      </c>
      <c r="C2416" s="214" t="s">
        <v>667</v>
      </c>
      <c r="D2416" s="214" t="s">
        <v>3584</v>
      </c>
      <c r="E2416" s="314">
        <v>100.31</v>
      </c>
      <c r="F2416" s="214" t="s">
        <v>3585</v>
      </c>
    </row>
    <row r="2417" spans="1:6" s="214" customFormat="1" x14ac:dyDescent="0.35">
      <c r="A2417" s="311" t="s">
        <v>666</v>
      </c>
      <c r="B2417" s="312">
        <v>44874</v>
      </c>
      <c r="C2417" s="214" t="s">
        <v>667</v>
      </c>
      <c r="D2417" s="214" t="s">
        <v>3586</v>
      </c>
      <c r="E2417" s="314">
        <v>13.92</v>
      </c>
      <c r="F2417" s="214" t="s">
        <v>3587</v>
      </c>
    </row>
    <row r="2418" spans="1:6" s="214" customFormat="1" x14ac:dyDescent="0.35">
      <c r="A2418" s="311" t="s">
        <v>666</v>
      </c>
      <c r="B2418" s="312">
        <v>44876</v>
      </c>
      <c r="C2418" s="214" t="s">
        <v>667</v>
      </c>
      <c r="D2418" s="214" t="s">
        <v>3491</v>
      </c>
      <c r="E2418" s="314">
        <v>125</v>
      </c>
      <c r="F2418" s="214" t="s">
        <v>3588</v>
      </c>
    </row>
    <row r="2419" spans="1:6" s="214" customFormat="1" x14ac:dyDescent="0.35">
      <c r="A2419" s="311" t="s">
        <v>666</v>
      </c>
      <c r="B2419" s="312">
        <v>44880</v>
      </c>
      <c r="C2419" s="214" t="s">
        <v>667</v>
      </c>
      <c r="D2419" s="214" t="s">
        <v>3528</v>
      </c>
      <c r="E2419" s="314">
        <v>115.31</v>
      </c>
      <c r="F2419" s="214" t="s">
        <v>3589</v>
      </c>
    </row>
    <row r="2420" spans="1:6" s="214" customFormat="1" x14ac:dyDescent="0.35">
      <c r="A2420" s="311" t="s">
        <v>666</v>
      </c>
      <c r="B2420" s="312">
        <v>44881</v>
      </c>
      <c r="C2420" s="214" t="s">
        <v>667</v>
      </c>
      <c r="D2420" s="214" t="s">
        <v>3569</v>
      </c>
      <c r="E2420" s="314">
        <v>13.92</v>
      </c>
      <c r="F2420" s="214" t="s">
        <v>3590</v>
      </c>
    </row>
    <row r="2421" spans="1:6" s="214" customFormat="1" x14ac:dyDescent="0.35">
      <c r="A2421" s="311" t="s">
        <v>666</v>
      </c>
      <c r="B2421" s="312">
        <v>44883</v>
      </c>
      <c r="C2421" s="214" t="s">
        <v>667</v>
      </c>
      <c r="D2421" s="214" t="s">
        <v>3491</v>
      </c>
      <c r="E2421" s="314">
        <v>125</v>
      </c>
      <c r="F2421" s="214" t="s">
        <v>3591</v>
      </c>
    </row>
    <row r="2422" spans="1:6" s="214" customFormat="1" x14ac:dyDescent="0.35">
      <c r="A2422" s="311" t="s">
        <v>666</v>
      </c>
      <c r="B2422" s="312">
        <v>44886</v>
      </c>
      <c r="C2422" s="214" t="s">
        <v>667</v>
      </c>
      <c r="D2422" s="214" t="s">
        <v>3592</v>
      </c>
      <c r="E2422" s="314">
        <v>107.16</v>
      </c>
      <c r="F2422" s="214" t="s">
        <v>3593</v>
      </c>
    </row>
    <row r="2423" spans="1:6" s="214" customFormat="1" x14ac:dyDescent="0.35">
      <c r="A2423" s="311" t="s">
        <v>666</v>
      </c>
      <c r="B2423" s="312">
        <v>44887</v>
      </c>
      <c r="C2423" s="214" t="s">
        <v>667</v>
      </c>
      <c r="D2423" s="214" t="s">
        <v>3569</v>
      </c>
      <c r="E2423" s="314">
        <v>13.92</v>
      </c>
      <c r="F2423" s="214" t="s">
        <v>3594</v>
      </c>
    </row>
    <row r="2424" spans="1:6" s="214" customFormat="1" x14ac:dyDescent="0.35">
      <c r="A2424" s="311" t="s">
        <v>666</v>
      </c>
      <c r="B2424" s="312">
        <v>44890</v>
      </c>
      <c r="C2424" s="214" t="s">
        <v>667</v>
      </c>
      <c r="D2424" s="214" t="s">
        <v>3491</v>
      </c>
      <c r="E2424" s="314">
        <v>125</v>
      </c>
      <c r="F2424" s="214" t="s">
        <v>3595</v>
      </c>
    </row>
    <row r="2425" spans="1:6" s="214" customFormat="1" x14ac:dyDescent="0.35">
      <c r="A2425" s="311" t="s">
        <v>666</v>
      </c>
      <c r="B2425" s="312">
        <v>44894</v>
      </c>
      <c r="C2425" s="214" t="s">
        <v>667</v>
      </c>
      <c r="D2425" s="214" t="s">
        <v>3596</v>
      </c>
      <c r="E2425" s="314">
        <v>100.31</v>
      </c>
      <c r="F2425" s="214" t="s">
        <v>3597</v>
      </c>
    </row>
    <row r="2426" spans="1:6" s="214" customFormat="1" x14ac:dyDescent="0.35">
      <c r="A2426" s="311" t="s">
        <v>666</v>
      </c>
      <c r="B2426" s="312">
        <v>44895</v>
      </c>
      <c r="C2426" s="214" t="s">
        <v>667</v>
      </c>
      <c r="D2426" s="214" t="s">
        <v>3569</v>
      </c>
      <c r="E2426" s="314">
        <v>13.92</v>
      </c>
      <c r="F2426" s="214" t="s">
        <v>3598</v>
      </c>
    </row>
    <row r="2427" spans="1:6" s="214" customFormat="1" x14ac:dyDescent="0.35">
      <c r="A2427" s="311" t="s">
        <v>666</v>
      </c>
      <c r="B2427" s="312">
        <v>44897</v>
      </c>
      <c r="C2427" s="214" t="s">
        <v>667</v>
      </c>
      <c r="D2427" s="214" t="s">
        <v>3491</v>
      </c>
      <c r="E2427" s="314">
        <v>125</v>
      </c>
      <c r="F2427" s="214" t="s">
        <v>3599</v>
      </c>
    </row>
    <row r="2428" spans="1:6" s="214" customFormat="1" x14ac:dyDescent="0.35">
      <c r="A2428" s="311" t="s">
        <v>666</v>
      </c>
      <c r="B2428" s="312">
        <v>44901</v>
      </c>
      <c r="C2428" s="214" t="s">
        <v>667</v>
      </c>
      <c r="D2428" s="214" t="s">
        <v>3600</v>
      </c>
      <c r="E2428" s="314">
        <v>100.31</v>
      </c>
      <c r="F2428" s="214" t="s">
        <v>3601</v>
      </c>
    </row>
    <row r="2429" spans="1:6" s="214" customFormat="1" x14ac:dyDescent="0.35">
      <c r="A2429" s="311" t="s">
        <v>666</v>
      </c>
      <c r="B2429" s="312">
        <v>44901</v>
      </c>
      <c r="C2429" s="214" t="s">
        <v>667</v>
      </c>
      <c r="D2429" s="214" t="s">
        <v>3602</v>
      </c>
      <c r="E2429" s="314">
        <v>150</v>
      </c>
      <c r="F2429" s="214" t="s">
        <v>3603</v>
      </c>
    </row>
    <row r="2430" spans="1:6" s="214" customFormat="1" x14ac:dyDescent="0.35">
      <c r="A2430" s="311" t="s">
        <v>666</v>
      </c>
      <c r="B2430" s="312">
        <v>44902</v>
      </c>
      <c r="C2430" s="214" t="s">
        <v>667</v>
      </c>
      <c r="D2430" s="214" t="s">
        <v>3604</v>
      </c>
      <c r="E2430" s="314">
        <v>13.92</v>
      </c>
      <c r="F2430" s="214" t="s">
        <v>3605</v>
      </c>
    </row>
    <row r="2431" spans="1:6" s="214" customFormat="1" x14ac:dyDescent="0.35">
      <c r="A2431" s="311" t="s">
        <v>666</v>
      </c>
      <c r="B2431" s="312">
        <v>44904</v>
      </c>
      <c r="C2431" s="214" t="s">
        <v>667</v>
      </c>
      <c r="D2431" s="214" t="s">
        <v>3491</v>
      </c>
      <c r="E2431" s="314">
        <v>125</v>
      </c>
      <c r="F2431" s="214" t="s">
        <v>3606</v>
      </c>
    </row>
    <row r="2432" spans="1:6" s="214" customFormat="1" x14ac:dyDescent="0.35">
      <c r="A2432" s="311" t="s">
        <v>666</v>
      </c>
      <c r="B2432" s="312">
        <v>44908</v>
      </c>
      <c r="C2432" s="214" t="s">
        <v>667</v>
      </c>
      <c r="D2432" s="214" t="s">
        <v>3528</v>
      </c>
      <c r="E2432" s="314">
        <v>115.31</v>
      </c>
      <c r="F2432" s="214" t="s">
        <v>3607</v>
      </c>
    </row>
    <row r="2433" spans="1:6" s="214" customFormat="1" x14ac:dyDescent="0.35">
      <c r="A2433" s="311" t="s">
        <v>666</v>
      </c>
      <c r="B2433" s="312">
        <v>44909</v>
      </c>
      <c r="C2433" s="214" t="s">
        <v>667</v>
      </c>
      <c r="D2433" s="214" t="s">
        <v>3569</v>
      </c>
      <c r="E2433" s="314">
        <v>13.92</v>
      </c>
      <c r="F2433" s="214" t="s">
        <v>3608</v>
      </c>
    </row>
    <row r="2434" spans="1:6" s="214" customFormat="1" x14ac:dyDescent="0.35">
      <c r="A2434" s="311" t="s">
        <v>666</v>
      </c>
      <c r="B2434" s="312">
        <v>44911</v>
      </c>
      <c r="C2434" s="214" t="s">
        <v>667</v>
      </c>
      <c r="D2434" s="214" t="s">
        <v>3491</v>
      </c>
      <c r="E2434" s="314">
        <v>125</v>
      </c>
      <c r="F2434" s="214" t="s">
        <v>3609</v>
      </c>
    </row>
    <row r="2435" spans="1:6" s="214" customFormat="1" x14ac:dyDescent="0.35">
      <c r="A2435" s="311" t="s">
        <v>666</v>
      </c>
      <c r="B2435" s="312">
        <v>44915</v>
      </c>
      <c r="C2435" s="214" t="s">
        <v>667</v>
      </c>
      <c r="D2435" s="214" t="s">
        <v>3610</v>
      </c>
      <c r="E2435" s="314">
        <v>107.16</v>
      </c>
      <c r="F2435" s="214" t="s">
        <v>3611</v>
      </c>
    </row>
    <row r="2436" spans="1:6" s="214" customFormat="1" x14ac:dyDescent="0.35">
      <c r="A2436" s="311" t="s">
        <v>666</v>
      </c>
      <c r="B2436" s="312">
        <v>44916</v>
      </c>
      <c r="C2436" s="214" t="s">
        <v>667</v>
      </c>
      <c r="D2436" s="214" t="s">
        <v>3569</v>
      </c>
      <c r="E2436" s="314">
        <v>13.92</v>
      </c>
      <c r="F2436" s="214" t="s">
        <v>3612</v>
      </c>
    </row>
    <row r="2437" spans="1:6" s="214" customFormat="1" x14ac:dyDescent="0.35">
      <c r="A2437" s="311" t="s">
        <v>666</v>
      </c>
      <c r="B2437" s="312">
        <v>44921</v>
      </c>
      <c r="C2437" s="214" t="s">
        <v>667</v>
      </c>
      <c r="D2437" s="214" t="s">
        <v>3485</v>
      </c>
      <c r="E2437" s="314">
        <v>125</v>
      </c>
      <c r="F2437" s="214" t="s">
        <v>3613</v>
      </c>
    </row>
    <row r="2438" spans="1:6" s="214" customFormat="1" x14ac:dyDescent="0.35">
      <c r="A2438" s="311" t="s">
        <v>666</v>
      </c>
      <c r="B2438" s="312">
        <v>44923</v>
      </c>
      <c r="C2438" s="214" t="s">
        <v>667</v>
      </c>
      <c r="D2438" s="214" t="s">
        <v>3614</v>
      </c>
      <c r="E2438" s="314">
        <v>92.03</v>
      </c>
      <c r="F2438" s="214" t="s">
        <v>3615</v>
      </c>
    </row>
    <row r="2439" spans="1:6" s="214" customFormat="1" x14ac:dyDescent="0.35">
      <c r="A2439" s="311" t="s">
        <v>666</v>
      </c>
      <c r="B2439" s="312">
        <v>44925</v>
      </c>
      <c r="C2439" s="214" t="s">
        <v>667</v>
      </c>
      <c r="D2439" s="214" t="s">
        <v>3491</v>
      </c>
      <c r="E2439" s="314">
        <v>125</v>
      </c>
      <c r="F2439" s="214" t="s">
        <v>3616</v>
      </c>
    </row>
    <row r="2440" spans="1:6" s="214" customFormat="1" x14ac:dyDescent="0.35">
      <c r="A2440" s="311" t="s">
        <v>666</v>
      </c>
      <c r="B2440" s="312">
        <v>44927</v>
      </c>
      <c r="C2440" s="214" t="s">
        <v>667</v>
      </c>
      <c r="D2440" s="214" t="s">
        <v>3617</v>
      </c>
      <c r="E2440" s="310">
        <v>13.92</v>
      </c>
      <c r="F2440" s="214" t="s">
        <v>3618</v>
      </c>
    </row>
    <row r="2441" spans="1:6" s="214" customFormat="1" x14ac:dyDescent="0.35">
      <c r="A2441" s="311" t="s">
        <v>666</v>
      </c>
      <c r="B2441" s="312">
        <v>44931</v>
      </c>
      <c r="C2441" s="214" t="s">
        <v>667</v>
      </c>
      <c r="D2441" s="214" t="s">
        <v>3619</v>
      </c>
      <c r="E2441" s="310">
        <v>13.92</v>
      </c>
      <c r="F2441" s="214" t="s">
        <v>3620</v>
      </c>
    </row>
    <row r="2442" spans="1:6" s="214" customFormat="1" x14ac:dyDescent="0.35">
      <c r="A2442" s="311" t="s">
        <v>666</v>
      </c>
      <c r="B2442" s="312">
        <v>44932</v>
      </c>
      <c r="C2442" s="214" t="s">
        <v>667</v>
      </c>
      <c r="D2442" s="214" t="s">
        <v>3485</v>
      </c>
      <c r="E2442" s="310">
        <v>125</v>
      </c>
      <c r="F2442" s="214" t="s">
        <v>3621</v>
      </c>
    </row>
    <row r="2443" spans="1:6" s="214" customFormat="1" x14ac:dyDescent="0.35">
      <c r="A2443" s="311" t="s">
        <v>666</v>
      </c>
      <c r="B2443" s="312">
        <v>44936</v>
      </c>
      <c r="C2443" s="214" t="s">
        <v>667</v>
      </c>
      <c r="D2443" s="214" t="s">
        <v>3622</v>
      </c>
      <c r="E2443" s="310">
        <v>150</v>
      </c>
      <c r="F2443" s="214" t="s">
        <v>3623</v>
      </c>
    </row>
    <row r="2444" spans="1:6" s="214" customFormat="1" x14ac:dyDescent="0.35">
      <c r="A2444" s="311" t="s">
        <v>666</v>
      </c>
      <c r="B2444" s="312">
        <v>44937</v>
      </c>
      <c r="C2444" s="214" t="s">
        <v>667</v>
      </c>
      <c r="D2444" s="214" t="s">
        <v>3624</v>
      </c>
      <c r="E2444" s="310">
        <v>13.92</v>
      </c>
      <c r="F2444" s="214" t="s">
        <v>3625</v>
      </c>
    </row>
    <row r="2445" spans="1:6" s="214" customFormat="1" x14ac:dyDescent="0.35">
      <c r="A2445" s="311" t="s">
        <v>666</v>
      </c>
      <c r="B2445" s="312">
        <v>44937</v>
      </c>
      <c r="C2445" s="214" t="s">
        <v>667</v>
      </c>
      <c r="D2445" s="214" t="s">
        <v>3528</v>
      </c>
      <c r="E2445" s="310">
        <v>166.16</v>
      </c>
      <c r="F2445" s="214" t="s">
        <v>3626</v>
      </c>
    </row>
    <row r="2446" spans="1:6" s="214" customFormat="1" x14ac:dyDescent="0.35">
      <c r="A2446" s="311" t="s">
        <v>666</v>
      </c>
      <c r="B2446" s="312">
        <v>44939</v>
      </c>
      <c r="C2446" s="214" t="s">
        <v>667</v>
      </c>
      <c r="D2446" s="214" t="s">
        <v>3485</v>
      </c>
      <c r="E2446" s="310">
        <v>125</v>
      </c>
      <c r="F2446" s="214" t="s">
        <v>3627</v>
      </c>
    </row>
    <row r="2447" spans="1:6" s="214" customFormat="1" x14ac:dyDescent="0.35">
      <c r="A2447" s="311" t="s">
        <v>666</v>
      </c>
      <c r="B2447" s="312">
        <v>44943</v>
      </c>
      <c r="C2447" s="214" t="s">
        <v>667</v>
      </c>
      <c r="D2447" s="214" t="s">
        <v>3628</v>
      </c>
      <c r="E2447" s="310">
        <v>164.47</v>
      </c>
      <c r="F2447" s="214" t="s">
        <v>3629</v>
      </c>
    </row>
    <row r="2448" spans="1:6" s="214" customFormat="1" x14ac:dyDescent="0.35">
      <c r="A2448" s="311" t="s">
        <v>666</v>
      </c>
      <c r="B2448" s="312">
        <v>44944</v>
      </c>
      <c r="C2448" s="214" t="s">
        <v>667</v>
      </c>
      <c r="D2448" s="214" t="s">
        <v>3630</v>
      </c>
      <c r="E2448" s="310">
        <v>13.92</v>
      </c>
      <c r="F2448" s="214" t="s">
        <v>3631</v>
      </c>
    </row>
    <row r="2449" spans="1:6" s="214" customFormat="1" x14ac:dyDescent="0.35">
      <c r="A2449" s="311" t="s">
        <v>666</v>
      </c>
      <c r="B2449" s="312">
        <v>44946</v>
      </c>
      <c r="C2449" s="214" t="s">
        <v>667</v>
      </c>
      <c r="D2449" s="214" t="s">
        <v>3553</v>
      </c>
      <c r="E2449" s="310">
        <v>213.74</v>
      </c>
      <c r="F2449" s="214" t="s">
        <v>3632</v>
      </c>
    </row>
    <row r="2450" spans="1:6" s="214" customFormat="1" x14ac:dyDescent="0.35">
      <c r="A2450" s="311" t="s">
        <v>666</v>
      </c>
      <c r="B2450" s="312">
        <v>44950</v>
      </c>
      <c r="C2450" s="214" t="s">
        <v>667</v>
      </c>
      <c r="D2450" s="214" t="s">
        <v>3633</v>
      </c>
      <c r="E2450" s="310">
        <v>151.16</v>
      </c>
      <c r="F2450" s="214" t="s">
        <v>3634</v>
      </c>
    </row>
    <row r="2451" spans="1:6" s="214" customFormat="1" x14ac:dyDescent="0.35">
      <c r="A2451" s="311" t="s">
        <v>666</v>
      </c>
      <c r="B2451" s="312">
        <v>44951</v>
      </c>
      <c r="C2451" s="214" t="s">
        <v>667</v>
      </c>
      <c r="D2451" s="214" t="s">
        <v>3635</v>
      </c>
      <c r="E2451" s="310">
        <v>13.92</v>
      </c>
      <c r="F2451" s="214" t="s">
        <v>3636</v>
      </c>
    </row>
    <row r="2452" spans="1:6" s="214" customFormat="1" x14ac:dyDescent="0.35">
      <c r="A2452" s="311" t="s">
        <v>666</v>
      </c>
      <c r="B2452" s="312">
        <v>44953</v>
      </c>
      <c r="C2452" s="214" t="s">
        <v>667</v>
      </c>
      <c r="D2452" s="214" t="s">
        <v>3491</v>
      </c>
      <c r="E2452" s="310">
        <v>125</v>
      </c>
      <c r="F2452" s="214" t="s">
        <v>3637</v>
      </c>
    </row>
    <row r="2453" spans="1:6" s="214" customFormat="1" x14ac:dyDescent="0.35">
      <c r="A2453" s="311" t="s">
        <v>666</v>
      </c>
      <c r="B2453" s="312">
        <v>44957</v>
      </c>
      <c r="C2453" s="214" t="s">
        <v>667</v>
      </c>
      <c r="D2453" s="214" t="s">
        <v>3638</v>
      </c>
      <c r="E2453" s="310">
        <v>151.15</v>
      </c>
      <c r="F2453" s="214" t="s">
        <v>3639</v>
      </c>
    </row>
    <row r="2454" spans="1:6" s="214" customFormat="1" x14ac:dyDescent="0.35">
      <c r="A2454" s="311" t="s">
        <v>666</v>
      </c>
      <c r="B2454" s="312">
        <v>44958</v>
      </c>
      <c r="C2454" s="214" t="s">
        <v>667</v>
      </c>
      <c r="D2454" s="214" t="s">
        <v>3640</v>
      </c>
      <c r="E2454" s="310">
        <v>13.92</v>
      </c>
      <c r="F2454" s="214" t="s">
        <v>3641</v>
      </c>
    </row>
    <row r="2455" spans="1:6" s="214" customFormat="1" x14ac:dyDescent="0.35">
      <c r="A2455" s="311" t="s">
        <v>666</v>
      </c>
      <c r="B2455" s="312">
        <v>44960</v>
      </c>
      <c r="C2455" s="214" t="s">
        <v>667</v>
      </c>
      <c r="D2455" s="214" t="s">
        <v>3491</v>
      </c>
      <c r="E2455" s="310">
        <v>125</v>
      </c>
      <c r="F2455" s="214" t="s">
        <v>3642</v>
      </c>
    </row>
    <row r="2456" spans="1:6" s="214" customFormat="1" x14ac:dyDescent="0.35">
      <c r="A2456" s="311" t="s">
        <v>666</v>
      </c>
      <c r="B2456" s="312">
        <v>44964</v>
      </c>
      <c r="C2456" s="214" t="s">
        <v>667</v>
      </c>
      <c r="D2456" s="214" t="s">
        <v>3643</v>
      </c>
      <c r="E2456" s="310">
        <v>166.16</v>
      </c>
      <c r="F2456" s="214" t="s">
        <v>3644</v>
      </c>
    </row>
    <row r="2457" spans="1:6" s="214" customFormat="1" x14ac:dyDescent="0.35">
      <c r="A2457" s="311" t="s">
        <v>666</v>
      </c>
      <c r="B2457" s="312">
        <v>44965</v>
      </c>
      <c r="C2457" s="214" t="s">
        <v>667</v>
      </c>
      <c r="D2457" s="214" t="s">
        <v>3645</v>
      </c>
      <c r="E2457" s="310">
        <v>13.92</v>
      </c>
      <c r="F2457" s="214" t="s">
        <v>3646</v>
      </c>
    </row>
    <row r="2458" spans="1:6" s="214" customFormat="1" x14ac:dyDescent="0.35">
      <c r="A2458" s="311" t="s">
        <v>666</v>
      </c>
      <c r="B2458" s="312">
        <v>44967</v>
      </c>
      <c r="C2458" s="214" t="s">
        <v>667</v>
      </c>
      <c r="D2458" s="214" t="s">
        <v>3647</v>
      </c>
      <c r="E2458" s="310">
        <v>125</v>
      </c>
      <c r="F2458" s="214" t="s">
        <v>3648</v>
      </c>
    </row>
    <row r="2459" spans="1:6" s="214" customFormat="1" x14ac:dyDescent="0.35">
      <c r="A2459" s="311" t="s">
        <v>666</v>
      </c>
      <c r="B2459" s="312">
        <v>44971</v>
      </c>
      <c r="C2459" s="214" t="s">
        <v>667</v>
      </c>
      <c r="D2459" s="214" t="s">
        <v>3649</v>
      </c>
      <c r="E2459" s="310">
        <v>158.01</v>
      </c>
      <c r="F2459" s="214" t="s">
        <v>3650</v>
      </c>
    </row>
    <row r="2460" spans="1:6" s="214" customFormat="1" x14ac:dyDescent="0.35">
      <c r="A2460" s="311" t="s">
        <v>666</v>
      </c>
      <c r="B2460" s="312">
        <v>44972</v>
      </c>
      <c r="C2460" s="214" t="s">
        <v>667</v>
      </c>
      <c r="D2460" s="214" t="s">
        <v>3651</v>
      </c>
      <c r="E2460" s="310">
        <v>13.92</v>
      </c>
      <c r="F2460" s="214" t="s">
        <v>3652</v>
      </c>
    </row>
    <row r="2461" spans="1:6" s="214" customFormat="1" x14ac:dyDescent="0.35">
      <c r="A2461" s="311" t="s">
        <v>666</v>
      </c>
      <c r="B2461" s="312">
        <v>44975</v>
      </c>
      <c r="C2461" s="214" t="s">
        <v>667</v>
      </c>
      <c r="D2461" s="214" t="s">
        <v>3491</v>
      </c>
      <c r="E2461" s="310">
        <v>125</v>
      </c>
      <c r="F2461" s="214" t="s">
        <v>3653</v>
      </c>
    </row>
    <row r="2462" spans="1:6" s="214" customFormat="1" x14ac:dyDescent="0.35">
      <c r="A2462" s="311" t="s">
        <v>666</v>
      </c>
      <c r="B2462" s="312">
        <v>44978</v>
      </c>
      <c r="C2462" s="214" t="s">
        <v>667</v>
      </c>
      <c r="D2462" s="214" t="s">
        <v>3654</v>
      </c>
      <c r="E2462" s="310">
        <v>151.16</v>
      </c>
      <c r="F2462" s="214" t="s">
        <v>3655</v>
      </c>
    </row>
    <row r="2463" spans="1:6" s="214" customFormat="1" x14ac:dyDescent="0.35">
      <c r="A2463" s="311" t="s">
        <v>666</v>
      </c>
      <c r="B2463" s="312">
        <v>44979</v>
      </c>
      <c r="C2463" s="214" t="s">
        <v>667</v>
      </c>
      <c r="D2463" s="214" t="s">
        <v>3656</v>
      </c>
      <c r="E2463" s="310">
        <v>13.92</v>
      </c>
      <c r="F2463" s="214" t="s">
        <v>3657</v>
      </c>
    </row>
    <row r="2464" spans="1:6" s="214" customFormat="1" x14ac:dyDescent="0.35">
      <c r="A2464" s="311" t="s">
        <v>666</v>
      </c>
      <c r="B2464" s="312">
        <v>44981</v>
      </c>
      <c r="C2464" s="214" t="s">
        <v>667</v>
      </c>
      <c r="D2464" s="214" t="s">
        <v>3658</v>
      </c>
      <c r="E2464" s="310">
        <v>126.78</v>
      </c>
      <c r="F2464" s="214" t="s">
        <v>3659</v>
      </c>
    </row>
    <row r="2465" spans="1:6" s="214" customFormat="1" x14ac:dyDescent="0.35">
      <c r="A2465" s="311" t="s">
        <v>666</v>
      </c>
      <c r="B2465" s="312">
        <v>44982</v>
      </c>
      <c r="C2465" s="214" t="s">
        <v>667</v>
      </c>
      <c r="D2465" s="214" t="s">
        <v>3485</v>
      </c>
      <c r="E2465" s="310">
        <v>125</v>
      </c>
      <c r="F2465" s="214" t="s">
        <v>3660</v>
      </c>
    </row>
    <row r="2466" spans="1:6" s="214" customFormat="1" x14ac:dyDescent="0.35">
      <c r="A2466" s="311" t="s">
        <v>666</v>
      </c>
      <c r="B2466" s="312">
        <v>44985</v>
      </c>
      <c r="C2466" s="214" t="s">
        <v>667</v>
      </c>
      <c r="D2466" s="214" t="s">
        <v>3661</v>
      </c>
      <c r="E2466" s="310">
        <v>151.16</v>
      </c>
      <c r="F2466" s="214" t="s">
        <v>3662</v>
      </c>
    </row>
    <row r="2467" spans="1:6" s="214" customFormat="1" x14ac:dyDescent="0.35">
      <c r="A2467" s="311" t="s">
        <v>666</v>
      </c>
      <c r="B2467" s="312">
        <v>44985</v>
      </c>
      <c r="C2467" s="214" t="s">
        <v>667</v>
      </c>
      <c r="D2467" s="214" t="s">
        <v>3663</v>
      </c>
      <c r="E2467" s="310">
        <v>150</v>
      </c>
      <c r="F2467" s="214" t="s">
        <v>3664</v>
      </c>
    </row>
    <row r="2468" spans="1:6" s="214" customFormat="1" x14ac:dyDescent="0.35">
      <c r="A2468" s="311" t="s">
        <v>666</v>
      </c>
      <c r="B2468" s="312">
        <v>44986</v>
      </c>
      <c r="C2468" s="214" t="s">
        <v>667</v>
      </c>
      <c r="D2468" s="214" t="s">
        <v>3665</v>
      </c>
      <c r="E2468" s="310">
        <v>13.92</v>
      </c>
      <c r="F2468" s="214" t="s">
        <v>3666</v>
      </c>
    </row>
    <row r="2469" spans="1:6" s="214" customFormat="1" x14ac:dyDescent="0.35">
      <c r="A2469" s="311" t="s">
        <v>666</v>
      </c>
      <c r="B2469" s="312">
        <v>44988</v>
      </c>
      <c r="C2469" s="214" t="s">
        <v>667</v>
      </c>
      <c r="D2469" s="214" t="s">
        <v>3491</v>
      </c>
      <c r="E2469" s="310">
        <v>125</v>
      </c>
      <c r="F2469" s="214" t="s">
        <v>3667</v>
      </c>
    </row>
    <row r="2470" spans="1:6" s="214" customFormat="1" x14ac:dyDescent="0.35">
      <c r="A2470" s="311" t="s">
        <v>666</v>
      </c>
      <c r="B2470" s="312">
        <v>44992</v>
      </c>
      <c r="C2470" s="214" t="s">
        <v>667</v>
      </c>
      <c r="D2470" s="214" t="s">
        <v>3528</v>
      </c>
      <c r="E2470" s="310">
        <v>166.16</v>
      </c>
      <c r="F2470" s="214" t="s">
        <v>3668</v>
      </c>
    </row>
    <row r="2471" spans="1:6" s="214" customFormat="1" x14ac:dyDescent="0.35">
      <c r="A2471" s="311" t="s">
        <v>666</v>
      </c>
      <c r="B2471" s="312">
        <v>44992</v>
      </c>
      <c r="C2471" s="214" t="s">
        <v>667</v>
      </c>
      <c r="D2471" s="214" t="s">
        <v>3669</v>
      </c>
      <c r="E2471" s="310">
        <v>150</v>
      </c>
      <c r="F2471" s="214" t="s">
        <v>3670</v>
      </c>
    </row>
    <row r="2472" spans="1:6" s="214" customFormat="1" x14ac:dyDescent="0.35">
      <c r="A2472" s="311" t="s">
        <v>666</v>
      </c>
      <c r="B2472" s="312">
        <v>44993</v>
      </c>
      <c r="C2472" s="214" t="s">
        <v>667</v>
      </c>
      <c r="D2472" s="214" t="s">
        <v>3671</v>
      </c>
      <c r="E2472" s="310">
        <v>13.92</v>
      </c>
      <c r="F2472" s="214" t="s">
        <v>3672</v>
      </c>
    </row>
    <row r="2473" spans="1:6" s="214" customFormat="1" x14ac:dyDescent="0.35">
      <c r="A2473" s="311" t="s">
        <v>666</v>
      </c>
      <c r="B2473" s="312">
        <v>44995</v>
      </c>
      <c r="C2473" s="214" t="s">
        <v>667</v>
      </c>
      <c r="D2473" s="214" t="s">
        <v>3673</v>
      </c>
      <c r="E2473" s="310">
        <v>448.6</v>
      </c>
      <c r="F2473" s="214" t="s">
        <v>3674</v>
      </c>
    </row>
    <row r="2474" spans="1:6" s="214" customFormat="1" x14ac:dyDescent="0.35">
      <c r="A2474" s="311" t="s">
        <v>666</v>
      </c>
      <c r="B2474" s="312">
        <v>44995</v>
      </c>
      <c r="C2474" s="214" t="s">
        <v>667</v>
      </c>
      <c r="D2474" s="214" t="s">
        <v>3491</v>
      </c>
      <c r="E2474" s="310">
        <v>125</v>
      </c>
      <c r="F2474" s="214" t="s">
        <v>3675</v>
      </c>
    </row>
    <row r="2475" spans="1:6" s="214" customFormat="1" x14ac:dyDescent="0.35">
      <c r="A2475" s="311" t="s">
        <v>666</v>
      </c>
      <c r="B2475" s="312">
        <v>44999</v>
      </c>
      <c r="C2475" s="214" t="s">
        <v>667</v>
      </c>
      <c r="D2475" s="214" t="s">
        <v>3676</v>
      </c>
      <c r="E2475" s="310">
        <v>155.83000000000001</v>
      </c>
      <c r="F2475" s="214" t="s">
        <v>3677</v>
      </c>
    </row>
    <row r="2476" spans="1:6" s="214" customFormat="1" x14ac:dyDescent="0.35">
      <c r="A2476" s="311" t="s">
        <v>666</v>
      </c>
      <c r="B2476" s="312">
        <v>45000</v>
      </c>
      <c r="C2476" s="214" t="s">
        <v>667</v>
      </c>
      <c r="D2476" s="214" t="s">
        <v>3678</v>
      </c>
      <c r="E2476" s="310">
        <v>40</v>
      </c>
      <c r="F2476" s="214" t="s">
        <v>3679</v>
      </c>
    </row>
    <row r="2477" spans="1:6" s="214" customFormat="1" x14ac:dyDescent="0.35">
      <c r="A2477" s="311" t="s">
        <v>666</v>
      </c>
      <c r="B2477" s="312">
        <v>45000</v>
      </c>
      <c r="C2477" s="214" t="s">
        <v>667</v>
      </c>
      <c r="D2477" s="214" t="s">
        <v>3680</v>
      </c>
      <c r="E2477" s="310">
        <v>13.92</v>
      </c>
      <c r="F2477" s="214" t="s">
        <v>3681</v>
      </c>
    </row>
    <row r="2478" spans="1:6" s="214" customFormat="1" x14ac:dyDescent="0.35">
      <c r="A2478" s="311" t="s">
        <v>666</v>
      </c>
      <c r="B2478" s="312">
        <v>45002</v>
      </c>
      <c r="C2478" s="214" t="s">
        <v>667</v>
      </c>
      <c r="D2478" s="214" t="s">
        <v>3491</v>
      </c>
      <c r="E2478" s="310">
        <v>125</v>
      </c>
      <c r="F2478" s="214" t="s">
        <v>3682</v>
      </c>
    </row>
    <row r="2479" spans="1:6" s="214" customFormat="1" x14ac:dyDescent="0.35">
      <c r="A2479" s="311" t="s">
        <v>666</v>
      </c>
      <c r="B2479" s="312">
        <v>45006</v>
      </c>
      <c r="C2479" s="214" t="s">
        <v>667</v>
      </c>
      <c r="D2479" s="214" t="s">
        <v>3683</v>
      </c>
      <c r="E2479" s="310">
        <v>148.97999999999999</v>
      </c>
      <c r="F2479" s="214" t="s">
        <v>3684</v>
      </c>
    </row>
    <row r="2480" spans="1:6" s="214" customFormat="1" x14ac:dyDescent="0.35">
      <c r="A2480" s="311" t="s">
        <v>666</v>
      </c>
      <c r="B2480" s="312">
        <v>45007</v>
      </c>
      <c r="C2480" s="214" t="s">
        <v>667</v>
      </c>
      <c r="D2480" s="214" t="s">
        <v>3685</v>
      </c>
      <c r="E2480" s="310">
        <v>6.41</v>
      </c>
      <c r="F2480" s="214" t="s">
        <v>3686</v>
      </c>
    </row>
    <row r="2481" spans="1:6" s="214" customFormat="1" x14ac:dyDescent="0.35">
      <c r="A2481" s="311" t="s">
        <v>666</v>
      </c>
      <c r="B2481" s="312">
        <v>45007</v>
      </c>
      <c r="C2481" s="214" t="s">
        <v>667</v>
      </c>
      <c r="D2481" s="214" t="s">
        <v>3687</v>
      </c>
      <c r="E2481" s="310">
        <v>13.92</v>
      </c>
      <c r="F2481" s="214" t="s">
        <v>3688</v>
      </c>
    </row>
    <row r="2482" spans="1:6" s="214" customFormat="1" x14ac:dyDescent="0.35">
      <c r="A2482" s="311" t="s">
        <v>666</v>
      </c>
      <c r="B2482" s="312">
        <v>45011</v>
      </c>
      <c r="C2482" s="214" t="s">
        <v>667</v>
      </c>
      <c r="D2482" s="214" t="s">
        <v>3491</v>
      </c>
      <c r="E2482" s="310">
        <v>125</v>
      </c>
      <c r="F2482" s="214" t="s">
        <v>3689</v>
      </c>
    </row>
    <row r="2483" spans="1:6" s="214" customFormat="1" x14ac:dyDescent="0.35">
      <c r="A2483" s="311" t="s">
        <v>666</v>
      </c>
      <c r="B2483" s="312">
        <v>45013</v>
      </c>
      <c r="C2483" s="214" t="s">
        <v>667</v>
      </c>
      <c r="D2483" s="214" t="s">
        <v>3690</v>
      </c>
      <c r="E2483" s="310">
        <v>148.97999999999999</v>
      </c>
      <c r="F2483" s="214" t="s">
        <v>3691</v>
      </c>
    </row>
    <row r="2484" spans="1:6" s="214" customFormat="1" x14ac:dyDescent="0.35">
      <c r="A2484" s="311" t="s">
        <v>666</v>
      </c>
      <c r="B2484" s="312">
        <v>45014</v>
      </c>
      <c r="C2484" s="214" t="s">
        <v>667</v>
      </c>
      <c r="D2484" s="214" t="s">
        <v>3692</v>
      </c>
      <c r="E2484" s="310">
        <v>13.92</v>
      </c>
      <c r="F2484" s="214" t="s">
        <v>3693</v>
      </c>
    </row>
    <row r="2485" spans="1:6" s="214" customFormat="1" x14ac:dyDescent="0.35">
      <c r="A2485" s="311" t="s">
        <v>666</v>
      </c>
      <c r="B2485" s="312">
        <v>45018</v>
      </c>
      <c r="C2485" s="214" t="s">
        <v>667</v>
      </c>
      <c r="D2485" s="214" t="s">
        <v>3491</v>
      </c>
      <c r="E2485" s="310">
        <v>125</v>
      </c>
      <c r="F2485" s="214" t="s">
        <v>3694</v>
      </c>
    </row>
    <row r="2486" spans="1:6" s="214" customFormat="1" x14ac:dyDescent="0.35">
      <c r="A2486" s="311" t="s">
        <v>666</v>
      </c>
      <c r="B2486" s="312">
        <v>45020</v>
      </c>
      <c r="C2486" s="214" t="s">
        <v>667</v>
      </c>
      <c r="D2486" s="214" t="s">
        <v>3528</v>
      </c>
      <c r="E2486" s="310">
        <v>163.98</v>
      </c>
      <c r="F2486" s="214" t="s">
        <v>3695</v>
      </c>
    </row>
    <row r="2487" spans="1:6" s="214" customFormat="1" x14ac:dyDescent="0.35">
      <c r="A2487" s="311" t="s">
        <v>666</v>
      </c>
      <c r="B2487" s="312">
        <v>45021</v>
      </c>
      <c r="C2487" s="214" t="s">
        <v>667</v>
      </c>
      <c r="D2487" s="214" t="s">
        <v>3696</v>
      </c>
      <c r="E2487" s="310">
        <v>13.92</v>
      </c>
      <c r="F2487" s="214" t="s">
        <v>3697</v>
      </c>
    </row>
    <row r="2488" spans="1:6" s="214" customFormat="1" x14ac:dyDescent="0.35">
      <c r="A2488" s="311" t="s">
        <v>666</v>
      </c>
      <c r="B2488" s="312">
        <v>45023</v>
      </c>
      <c r="C2488" s="214" t="s">
        <v>667</v>
      </c>
      <c r="D2488" s="214" t="s">
        <v>3491</v>
      </c>
      <c r="E2488" s="310">
        <v>125</v>
      </c>
      <c r="F2488" s="214" t="s">
        <v>3698</v>
      </c>
    </row>
    <row r="2489" spans="1:6" s="214" customFormat="1" x14ac:dyDescent="0.35">
      <c r="A2489" s="311" t="s">
        <v>666</v>
      </c>
      <c r="B2489" s="312">
        <v>45027</v>
      </c>
      <c r="C2489" s="214" t="s">
        <v>667</v>
      </c>
      <c r="D2489" s="214" t="s">
        <v>3699</v>
      </c>
      <c r="E2489" s="310">
        <v>155.83000000000001</v>
      </c>
      <c r="F2489" s="214" t="s">
        <v>3700</v>
      </c>
    </row>
    <row r="2490" spans="1:6" s="214" customFormat="1" x14ac:dyDescent="0.35">
      <c r="A2490" s="311" t="s">
        <v>666</v>
      </c>
      <c r="B2490" s="312">
        <v>45028</v>
      </c>
      <c r="C2490" s="214" t="s">
        <v>667</v>
      </c>
      <c r="D2490" s="214" t="s">
        <v>3701</v>
      </c>
      <c r="E2490" s="310">
        <v>13.92</v>
      </c>
      <c r="F2490" s="214" t="s">
        <v>3702</v>
      </c>
    </row>
    <row r="2491" spans="1:6" s="214" customFormat="1" x14ac:dyDescent="0.35">
      <c r="A2491" s="311" t="s">
        <v>666</v>
      </c>
      <c r="B2491" s="312">
        <v>45032</v>
      </c>
      <c r="C2491" s="214" t="s">
        <v>667</v>
      </c>
      <c r="D2491" s="214" t="s">
        <v>3491</v>
      </c>
      <c r="E2491" s="310">
        <v>125</v>
      </c>
      <c r="F2491" s="214" t="s">
        <v>3703</v>
      </c>
    </row>
    <row r="2492" spans="1:6" s="214" customFormat="1" x14ac:dyDescent="0.35">
      <c r="A2492" s="311" t="s">
        <v>666</v>
      </c>
      <c r="B2492" s="312">
        <v>45034</v>
      </c>
      <c r="C2492" s="214" t="s">
        <v>667</v>
      </c>
      <c r="D2492" s="214" t="s">
        <v>3704</v>
      </c>
      <c r="E2492" s="310">
        <v>148.97999999999999</v>
      </c>
      <c r="F2492" s="214" t="s">
        <v>3705</v>
      </c>
    </row>
    <row r="2493" spans="1:6" s="214" customFormat="1" x14ac:dyDescent="0.35">
      <c r="A2493" s="311" t="s">
        <v>666</v>
      </c>
      <c r="B2493" s="312">
        <v>45035</v>
      </c>
      <c r="C2493" s="214" t="s">
        <v>667</v>
      </c>
      <c r="D2493" s="214" t="s">
        <v>3706</v>
      </c>
      <c r="E2493" s="310">
        <v>13.92</v>
      </c>
      <c r="F2493" s="214" t="s">
        <v>3707</v>
      </c>
    </row>
    <row r="2494" spans="1:6" s="214" customFormat="1" x14ac:dyDescent="0.35">
      <c r="A2494" s="311" t="s">
        <v>666</v>
      </c>
      <c r="B2494" s="312">
        <v>45039</v>
      </c>
      <c r="C2494" s="214" t="s">
        <v>667</v>
      </c>
      <c r="D2494" s="214" t="s">
        <v>3491</v>
      </c>
      <c r="E2494" s="310">
        <v>125</v>
      </c>
      <c r="F2494" s="214" t="s">
        <v>3708</v>
      </c>
    </row>
    <row r="2495" spans="1:6" s="214" customFormat="1" x14ac:dyDescent="0.35">
      <c r="A2495" s="311" t="s">
        <v>666</v>
      </c>
      <c r="B2495" s="312">
        <v>45041</v>
      </c>
      <c r="C2495" s="214" t="s">
        <v>667</v>
      </c>
      <c r="D2495" s="214" t="s">
        <v>3709</v>
      </c>
      <c r="E2495" s="310">
        <v>148.97999999999999</v>
      </c>
      <c r="F2495" s="214" t="s">
        <v>3710</v>
      </c>
    </row>
    <row r="2496" spans="1:6" s="214" customFormat="1" x14ac:dyDescent="0.35">
      <c r="A2496" s="311" t="s">
        <v>666</v>
      </c>
      <c r="B2496" s="312">
        <v>45042</v>
      </c>
      <c r="C2496" s="214" t="s">
        <v>667</v>
      </c>
      <c r="D2496" s="214" t="s">
        <v>3711</v>
      </c>
      <c r="E2496" s="310">
        <v>13.92</v>
      </c>
      <c r="F2496" s="214" t="s">
        <v>3712</v>
      </c>
    </row>
    <row r="2497" spans="1:6" s="214" customFormat="1" x14ac:dyDescent="0.35">
      <c r="A2497" s="311" t="s">
        <v>666</v>
      </c>
      <c r="B2497" s="312">
        <v>45046</v>
      </c>
      <c r="C2497" s="214" t="s">
        <v>667</v>
      </c>
      <c r="D2497" s="214" t="s">
        <v>3553</v>
      </c>
      <c r="E2497" s="310">
        <v>235.79</v>
      </c>
      <c r="F2497" s="214" t="s">
        <v>3713</v>
      </c>
    </row>
    <row r="2498" spans="1:6" s="214" customFormat="1" x14ac:dyDescent="0.35">
      <c r="A2498" s="311" t="s">
        <v>666</v>
      </c>
      <c r="B2498" s="312">
        <v>45048</v>
      </c>
      <c r="C2498" s="214" t="s">
        <v>667</v>
      </c>
      <c r="D2498" s="214" t="s">
        <v>3528</v>
      </c>
      <c r="E2498" s="310">
        <v>237.54</v>
      </c>
      <c r="F2498" s="214" t="s">
        <v>3714</v>
      </c>
    </row>
    <row r="2499" spans="1:6" s="214" customFormat="1" x14ac:dyDescent="0.35">
      <c r="A2499" s="311" t="s">
        <v>666</v>
      </c>
      <c r="B2499" s="312">
        <v>45049</v>
      </c>
      <c r="C2499" s="214" t="s">
        <v>667</v>
      </c>
      <c r="D2499" s="214" t="s">
        <v>3715</v>
      </c>
      <c r="E2499" s="310">
        <v>13.92</v>
      </c>
      <c r="F2499" s="214" t="s">
        <v>3716</v>
      </c>
    </row>
    <row r="2500" spans="1:6" s="214" customFormat="1" x14ac:dyDescent="0.35">
      <c r="A2500" s="311" t="s">
        <v>666</v>
      </c>
      <c r="B2500" s="312">
        <v>45053</v>
      </c>
      <c r="C2500" s="214" t="s">
        <v>667</v>
      </c>
      <c r="D2500" s="214" t="s">
        <v>3491</v>
      </c>
      <c r="E2500" s="310">
        <v>125</v>
      </c>
      <c r="F2500" s="214" t="s">
        <v>3717</v>
      </c>
    </row>
    <row r="2501" spans="1:6" s="214" customFormat="1" x14ac:dyDescent="0.35">
      <c r="A2501" s="311" t="s">
        <v>666</v>
      </c>
      <c r="B2501" s="312">
        <v>45055</v>
      </c>
      <c r="C2501" s="214" t="s">
        <v>667</v>
      </c>
      <c r="D2501" s="214" t="s">
        <v>3718</v>
      </c>
      <c r="E2501" s="310">
        <v>173.49</v>
      </c>
      <c r="F2501" s="214" t="s">
        <v>3719</v>
      </c>
    </row>
    <row r="2502" spans="1:6" s="214" customFormat="1" x14ac:dyDescent="0.35">
      <c r="A2502" s="311" t="s">
        <v>666</v>
      </c>
      <c r="B2502" s="312">
        <v>45056</v>
      </c>
      <c r="C2502" s="214" t="s">
        <v>667</v>
      </c>
      <c r="D2502" s="214" t="s">
        <v>3720</v>
      </c>
      <c r="E2502" s="310">
        <v>13.92</v>
      </c>
      <c r="F2502" s="214" t="s">
        <v>3721</v>
      </c>
    </row>
    <row r="2503" spans="1:6" s="214" customFormat="1" x14ac:dyDescent="0.35">
      <c r="A2503" s="311" t="s">
        <v>666</v>
      </c>
      <c r="B2503" s="312">
        <v>45058</v>
      </c>
      <c r="C2503" s="214" t="s">
        <v>667</v>
      </c>
      <c r="D2503" s="214" t="s">
        <v>3491</v>
      </c>
      <c r="E2503" s="310">
        <v>125</v>
      </c>
      <c r="F2503" s="214" t="s">
        <v>3722</v>
      </c>
    </row>
    <row r="2504" spans="1:6" s="214" customFormat="1" x14ac:dyDescent="0.35">
      <c r="A2504" s="311" t="s">
        <v>666</v>
      </c>
      <c r="B2504" s="312">
        <v>45062</v>
      </c>
      <c r="C2504" s="214" t="s">
        <v>667</v>
      </c>
      <c r="D2504" s="214" t="s">
        <v>3723</v>
      </c>
      <c r="E2504" s="310">
        <v>166.64</v>
      </c>
      <c r="F2504" s="214" t="s">
        <v>3724</v>
      </c>
    </row>
    <row r="2505" spans="1:6" s="214" customFormat="1" x14ac:dyDescent="0.35">
      <c r="A2505" s="311" t="s">
        <v>666</v>
      </c>
      <c r="B2505" s="312">
        <v>45063</v>
      </c>
      <c r="C2505" s="214" t="s">
        <v>667</v>
      </c>
      <c r="D2505" s="214" t="s">
        <v>3725</v>
      </c>
      <c r="E2505" s="310">
        <v>13.92</v>
      </c>
      <c r="F2505" s="214" t="s">
        <v>3726</v>
      </c>
    </row>
    <row r="2506" spans="1:6" s="214" customFormat="1" x14ac:dyDescent="0.35">
      <c r="A2506" s="311" t="s">
        <v>666</v>
      </c>
      <c r="B2506" s="312">
        <v>45067</v>
      </c>
      <c r="C2506" s="214" t="s">
        <v>667</v>
      </c>
      <c r="D2506" s="214" t="s">
        <v>3491</v>
      </c>
      <c r="E2506" s="310">
        <v>125</v>
      </c>
      <c r="F2506" s="214" t="s">
        <v>3727</v>
      </c>
    </row>
    <row r="2507" spans="1:6" s="214" customFormat="1" x14ac:dyDescent="0.35">
      <c r="A2507" s="311" t="s">
        <v>666</v>
      </c>
      <c r="B2507" s="312">
        <v>45069</v>
      </c>
      <c r="C2507" s="214" t="s">
        <v>667</v>
      </c>
      <c r="D2507" s="214" t="s">
        <v>3728</v>
      </c>
      <c r="E2507" s="310">
        <v>166.64</v>
      </c>
      <c r="F2507" s="214" t="s">
        <v>3729</v>
      </c>
    </row>
    <row r="2508" spans="1:6" s="214" customFormat="1" x14ac:dyDescent="0.35">
      <c r="A2508" s="311" t="s">
        <v>666</v>
      </c>
      <c r="B2508" s="312">
        <v>45070</v>
      </c>
      <c r="C2508" s="214" t="s">
        <v>667</v>
      </c>
      <c r="D2508" s="214" t="s">
        <v>3730</v>
      </c>
      <c r="E2508" s="310">
        <v>13.92</v>
      </c>
      <c r="F2508" s="214" t="s">
        <v>3731</v>
      </c>
    </row>
    <row r="2509" spans="1:6" s="214" customFormat="1" x14ac:dyDescent="0.35">
      <c r="A2509" s="311" t="s">
        <v>666</v>
      </c>
      <c r="B2509" s="312">
        <v>45075</v>
      </c>
      <c r="C2509" s="214" t="s">
        <v>667</v>
      </c>
      <c r="D2509" s="214" t="s">
        <v>3491</v>
      </c>
      <c r="E2509" s="310">
        <v>125</v>
      </c>
      <c r="F2509" s="214" t="s">
        <v>3732</v>
      </c>
    </row>
    <row r="2510" spans="1:6" s="214" customFormat="1" x14ac:dyDescent="0.35">
      <c r="A2510" s="311" t="s">
        <v>666</v>
      </c>
      <c r="B2510" s="312">
        <v>45076</v>
      </c>
      <c r="C2510" s="214" t="s">
        <v>667</v>
      </c>
      <c r="D2510" s="214" t="s">
        <v>3528</v>
      </c>
      <c r="E2510" s="310">
        <v>181.64</v>
      </c>
      <c r="F2510" s="214" t="s">
        <v>3733</v>
      </c>
    </row>
    <row r="2511" spans="1:6" s="214" customFormat="1" x14ac:dyDescent="0.35">
      <c r="A2511" s="311" t="s">
        <v>666</v>
      </c>
      <c r="B2511" s="312">
        <v>45077</v>
      </c>
      <c r="C2511" s="214" t="s">
        <v>667</v>
      </c>
      <c r="D2511" s="214" t="s">
        <v>3734</v>
      </c>
      <c r="E2511" s="310">
        <v>13.92</v>
      </c>
      <c r="F2511" s="214" t="s">
        <v>3735</v>
      </c>
    </row>
    <row r="2512" spans="1:6" s="214" customFormat="1" x14ac:dyDescent="0.35">
      <c r="A2512" s="311" t="s">
        <v>666</v>
      </c>
      <c r="B2512" s="312">
        <v>45081</v>
      </c>
      <c r="C2512" s="214" t="s">
        <v>667</v>
      </c>
      <c r="D2512" s="214" t="s">
        <v>3491</v>
      </c>
      <c r="E2512" s="310">
        <v>125</v>
      </c>
      <c r="F2512" s="214" t="s">
        <v>3736</v>
      </c>
    </row>
    <row r="2513" spans="1:6" s="214" customFormat="1" x14ac:dyDescent="0.35">
      <c r="A2513" s="311" t="s">
        <v>666</v>
      </c>
      <c r="B2513" s="312">
        <v>45083</v>
      </c>
      <c r="C2513" s="214" t="s">
        <v>667</v>
      </c>
      <c r="D2513" s="214" t="s">
        <v>3737</v>
      </c>
      <c r="E2513" s="310">
        <v>173.49</v>
      </c>
      <c r="F2513" s="214" t="s">
        <v>3738</v>
      </c>
    </row>
    <row r="2514" spans="1:6" s="214" customFormat="1" x14ac:dyDescent="0.35">
      <c r="A2514" s="311" t="s">
        <v>666</v>
      </c>
      <c r="B2514" s="312">
        <v>45084</v>
      </c>
      <c r="C2514" s="214" t="s">
        <v>667</v>
      </c>
      <c r="D2514" s="214" t="s">
        <v>3739</v>
      </c>
      <c r="E2514" s="310">
        <v>13.92</v>
      </c>
      <c r="F2514" s="214" t="s">
        <v>3740</v>
      </c>
    </row>
    <row r="2515" spans="1:6" s="214" customFormat="1" x14ac:dyDescent="0.35">
      <c r="A2515" s="311" t="s">
        <v>666</v>
      </c>
      <c r="B2515" s="312">
        <v>45088</v>
      </c>
      <c r="C2515" s="214" t="s">
        <v>667</v>
      </c>
      <c r="D2515" s="214" t="s">
        <v>3491</v>
      </c>
      <c r="E2515" s="310">
        <v>125</v>
      </c>
      <c r="F2515" s="214" t="s">
        <v>3741</v>
      </c>
    </row>
    <row r="2516" spans="1:6" s="214" customFormat="1" x14ac:dyDescent="0.35">
      <c r="A2516" s="311" t="s">
        <v>666</v>
      </c>
      <c r="B2516" s="312">
        <v>45090</v>
      </c>
      <c r="C2516" s="214" t="s">
        <v>667</v>
      </c>
      <c r="D2516" s="214" t="s">
        <v>3742</v>
      </c>
      <c r="E2516" s="310">
        <v>166.64</v>
      </c>
      <c r="F2516" s="214" t="s">
        <v>3743</v>
      </c>
    </row>
    <row r="2517" spans="1:6" s="214" customFormat="1" x14ac:dyDescent="0.35">
      <c r="A2517" s="311" t="s">
        <v>666</v>
      </c>
      <c r="B2517" s="312">
        <v>45091</v>
      </c>
      <c r="C2517" s="214" t="s">
        <v>667</v>
      </c>
      <c r="D2517" s="214" t="s">
        <v>3744</v>
      </c>
      <c r="E2517" s="310">
        <v>13.92</v>
      </c>
      <c r="F2517" s="214" t="s">
        <v>3745</v>
      </c>
    </row>
    <row r="2518" spans="1:6" s="214" customFormat="1" x14ac:dyDescent="0.35">
      <c r="A2518" s="311" t="s">
        <v>666</v>
      </c>
      <c r="B2518" s="312">
        <v>45095</v>
      </c>
      <c r="C2518" s="214" t="s">
        <v>667</v>
      </c>
      <c r="D2518" s="214" t="s">
        <v>3491</v>
      </c>
      <c r="E2518" s="310">
        <v>125</v>
      </c>
      <c r="F2518" s="214" t="s">
        <v>3746</v>
      </c>
    </row>
    <row r="2519" spans="1:6" s="214" customFormat="1" x14ac:dyDescent="0.35">
      <c r="A2519" s="311" t="s">
        <v>666</v>
      </c>
      <c r="B2519" s="312">
        <v>45097</v>
      </c>
      <c r="C2519" s="214" t="s">
        <v>667</v>
      </c>
      <c r="D2519" s="214" t="s">
        <v>3747</v>
      </c>
      <c r="E2519" s="310">
        <v>165.06</v>
      </c>
      <c r="F2519" s="214" t="s">
        <v>3748</v>
      </c>
    </row>
    <row r="2520" spans="1:6" s="214" customFormat="1" x14ac:dyDescent="0.35">
      <c r="A2520" s="311" t="s">
        <v>666</v>
      </c>
      <c r="B2520" s="312">
        <v>45098</v>
      </c>
      <c r="C2520" s="214" t="s">
        <v>667</v>
      </c>
      <c r="D2520" s="214" t="s">
        <v>3749</v>
      </c>
      <c r="E2520" s="310">
        <v>13.92</v>
      </c>
      <c r="F2520" s="214" t="s">
        <v>3750</v>
      </c>
    </row>
    <row r="2521" spans="1:6" s="214" customFormat="1" x14ac:dyDescent="0.35">
      <c r="A2521" s="311" t="s">
        <v>666</v>
      </c>
      <c r="B2521" s="312">
        <v>45102</v>
      </c>
      <c r="C2521" s="214" t="s">
        <v>667</v>
      </c>
      <c r="D2521" s="214" t="s">
        <v>3491</v>
      </c>
      <c r="E2521" s="310">
        <v>125</v>
      </c>
      <c r="F2521" s="214" t="s">
        <v>3751</v>
      </c>
    </row>
    <row r="2522" spans="1:6" s="214" customFormat="1" x14ac:dyDescent="0.35">
      <c r="A2522" s="311" t="s">
        <v>666</v>
      </c>
      <c r="B2522" s="312">
        <v>45104</v>
      </c>
      <c r="C2522" s="214" t="s">
        <v>667</v>
      </c>
      <c r="D2522" s="214" t="s">
        <v>3528</v>
      </c>
      <c r="E2522" s="310">
        <v>180.06</v>
      </c>
      <c r="F2522" s="214" t="s">
        <v>3752</v>
      </c>
    </row>
    <row r="2523" spans="1:6" s="214" customFormat="1" x14ac:dyDescent="0.35">
      <c r="A2523" s="311" t="s">
        <v>666</v>
      </c>
      <c r="B2523" s="312">
        <v>45105</v>
      </c>
      <c r="C2523" s="214" t="s">
        <v>667</v>
      </c>
      <c r="D2523" s="214" t="s">
        <v>3753</v>
      </c>
      <c r="E2523" s="310">
        <v>13.92</v>
      </c>
      <c r="F2523" s="214" t="s">
        <v>3754</v>
      </c>
    </row>
    <row r="2524" spans="1:6" s="214" customFormat="1" x14ac:dyDescent="0.35">
      <c r="A2524" s="311" t="s">
        <v>668</v>
      </c>
      <c r="B2524" s="312">
        <v>44770</v>
      </c>
      <c r="C2524" s="214" t="s">
        <v>669</v>
      </c>
      <c r="D2524" s="214" t="s">
        <v>3755</v>
      </c>
      <c r="E2524" s="314">
        <v>22.44</v>
      </c>
      <c r="F2524" s="214" t="s">
        <v>3756</v>
      </c>
    </row>
    <row r="2525" spans="1:6" s="214" customFormat="1" x14ac:dyDescent="0.35">
      <c r="A2525" s="311" t="s">
        <v>668</v>
      </c>
      <c r="B2525" s="312">
        <v>44773</v>
      </c>
      <c r="C2525" s="214" t="s">
        <v>669</v>
      </c>
      <c r="D2525" s="214" t="s">
        <v>3757</v>
      </c>
      <c r="E2525" s="314">
        <v>34.28</v>
      </c>
      <c r="F2525" s="214" t="s">
        <v>3758</v>
      </c>
    </row>
    <row r="2526" spans="1:6" s="214" customFormat="1" x14ac:dyDescent="0.35">
      <c r="A2526" s="311" t="s">
        <v>668</v>
      </c>
      <c r="B2526" s="312">
        <v>44774</v>
      </c>
      <c r="C2526" s="214" t="s">
        <v>669</v>
      </c>
      <c r="D2526" s="214" t="s">
        <v>3759</v>
      </c>
      <c r="E2526" s="314">
        <v>14.97</v>
      </c>
      <c r="F2526" s="214" t="s">
        <v>3760</v>
      </c>
    </row>
    <row r="2527" spans="1:6" s="214" customFormat="1" x14ac:dyDescent="0.35">
      <c r="A2527" s="311" t="s">
        <v>668</v>
      </c>
      <c r="B2527" s="312">
        <v>44780</v>
      </c>
      <c r="C2527" s="214" t="s">
        <v>669</v>
      </c>
      <c r="D2527" s="214" t="s">
        <v>3761</v>
      </c>
      <c r="E2527" s="314">
        <v>23.27</v>
      </c>
      <c r="F2527" s="214" t="s">
        <v>3762</v>
      </c>
    </row>
    <row r="2528" spans="1:6" s="214" customFormat="1" x14ac:dyDescent="0.35">
      <c r="A2528" s="311" t="s">
        <v>668</v>
      </c>
      <c r="B2528" s="312">
        <v>44785</v>
      </c>
      <c r="C2528" s="214" t="s">
        <v>669</v>
      </c>
      <c r="D2528" s="214" t="s">
        <v>3763</v>
      </c>
      <c r="E2528" s="314">
        <v>24.04</v>
      </c>
      <c r="F2528" s="214" t="s">
        <v>3764</v>
      </c>
    </row>
    <row r="2529" spans="1:6" s="214" customFormat="1" x14ac:dyDescent="0.35">
      <c r="A2529" s="311" t="s">
        <v>668</v>
      </c>
      <c r="B2529" s="312">
        <v>44790</v>
      </c>
      <c r="C2529" s="214" t="s">
        <v>669</v>
      </c>
      <c r="D2529" s="214" t="s">
        <v>3765</v>
      </c>
      <c r="E2529" s="314">
        <v>26.73</v>
      </c>
      <c r="F2529" s="214" t="s">
        <v>3766</v>
      </c>
    </row>
    <row r="2530" spans="1:6" s="214" customFormat="1" x14ac:dyDescent="0.35">
      <c r="A2530" s="311" t="s">
        <v>668</v>
      </c>
      <c r="B2530" s="312">
        <v>44791</v>
      </c>
      <c r="C2530" s="214" t="s">
        <v>669</v>
      </c>
      <c r="D2530" s="214" t="s">
        <v>3767</v>
      </c>
      <c r="E2530" s="314">
        <v>41.83</v>
      </c>
      <c r="F2530" s="214" t="s">
        <v>3768</v>
      </c>
    </row>
    <row r="2531" spans="1:6" s="214" customFormat="1" x14ac:dyDescent="0.35">
      <c r="A2531" s="311" t="s">
        <v>668</v>
      </c>
      <c r="B2531" s="312">
        <v>44791</v>
      </c>
      <c r="C2531" s="214" t="s">
        <v>669</v>
      </c>
      <c r="D2531" s="214" t="s">
        <v>3769</v>
      </c>
      <c r="E2531" s="314">
        <v>146.5</v>
      </c>
      <c r="F2531" s="214" t="s">
        <v>3770</v>
      </c>
    </row>
    <row r="2532" spans="1:6" s="214" customFormat="1" x14ac:dyDescent="0.35">
      <c r="A2532" s="311" t="s">
        <v>668</v>
      </c>
      <c r="B2532" s="312">
        <v>44798</v>
      </c>
      <c r="C2532" s="214" t="s">
        <v>669</v>
      </c>
      <c r="D2532" s="214" t="s">
        <v>3771</v>
      </c>
      <c r="E2532" s="314">
        <v>64.959999999999994</v>
      </c>
      <c r="F2532" s="214" t="s">
        <v>3772</v>
      </c>
    </row>
    <row r="2533" spans="1:6" s="214" customFormat="1" x14ac:dyDescent="0.35">
      <c r="A2533" s="311" t="s">
        <v>668</v>
      </c>
      <c r="B2533" s="312">
        <v>44799</v>
      </c>
      <c r="C2533" s="214" t="s">
        <v>669</v>
      </c>
      <c r="D2533" s="214" t="s">
        <v>3773</v>
      </c>
      <c r="E2533" s="314">
        <v>169.48</v>
      </c>
      <c r="F2533" s="214" t="s">
        <v>3774</v>
      </c>
    </row>
    <row r="2534" spans="1:6" s="214" customFormat="1" x14ac:dyDescent="0.35">
      <c r="A2534" s="311" t="s">
        <v>668</v>
      </c>
      <c r="B2534" s="312">
        <v>44801</v>
      </c>
      <c r="C2534" s="214" t="s">
        <v>669</v>
      </c>
      <c r="D2534" s="214" t="s">
        <v>3775</v>
      </c>
      <c r="E2534" s="314">
        <v>58.23</v>
      </c>
      <c r="F2534" s="214" t="s">
        <v>3776</v>
      </c>
    </row>
    <row r="2535" spans="1:6" s="214" customFormat="1" x14ac:dyDescent="0.35">
      <c r="A2535" s="311" t="s">
        <v>668</v>
      </c>
      <c r="B2535" s="312">
        <v>44803</v>
      </c>
      <c r="C2535" s="214" t="s">
        <v>669</v>
      </c>
      <c r="D2535" s="214" t="s">
        <v>3777</v>
      </c>
      <c r="E2535" s="314">
        <v>47.94</v>
      </c>
      <c r="F2535" s="214" t="s">
        <v>3778</v>
      </c>
    </row>
    <row r="2536" spans="1:6" s="214" customFormat="1" x14ac:dyDescent="0.35">
      <c r="A2536" s="311" t="s">
        <v>668</v>
      </c>
      <c r="B2536" s="312">
        <v>44818</v>
      </c>
      <c r="C2536" s="214" t="s">
        <v>669</v>
      </c>
      <c r="D2536" s="214" t="s">
        <v>3779</v>
      </c>
      <c r="E2536" s="314">
        <v>22.46</v>
      </c>
      <c r="F2536" s="214" t="s">
        <v>3780</v>
      </c>
    </row>
    <row r="2537" spans="1:6" s="214" customFormat="1" x14ac:dyDescent="0.35">
      <c r="A2537" s="311" t="s">
        <v>668</v>
      </c>
      <c r="B2537" s="312">
        <v>44822</v>
      </c>
      <c r="C2537" s="214" t="s">
        <v>669</v>
      </c>
      <c r="D2537" s="214" t="s">
        <v>3781</v>
      </c>
      <c r="E2537" s="314">
        <v>72.42</v>
      </c>
      <c r="F2537" s="214" t="s">
        <v>3782</v>
      </c>
    </row>
    <row r="2538" spans="1:6" s="214" customFormat="1" x14ac:dyDescent="0.35">
      <c r="A2538" s="311" t="s">
        <v>668</v>
      </c>
      <c r="B2538" s="312">
        <v>44834</v>
      </c>
      <c r="C2538" s="214" t="s">
        <v>669</v>
      </c>
      <c r="D2538" s="214" t="s">
        <v>1762</v>
      </c>
      <c r="E2538" s="314">
        <v>17.52</v>
      </c>
      <c r="F2538" s="214" t="s">
        <v>1763</v>
      </c>
    </row>
    <row r="2539" spans="1:6" s="214" customFormat="1" x14ac:dyDescent="0.35">
      <c r="A2539" s="311" t="s">
        <v>668</v>
      </c>
      <c r="B2539" s="312">
        <v>44841</v>
      </c>
      <c r="C2539" s="214" t="s">
        <v>669</v>
      </c>
      <c r="D2539" s="214" t="s">
        <v>3783</v>
      </c>
      <c r="E2539" s="314">
        <v>89.5</v>
      </c>
      <c r="F2539" s="214" t="s">
        <v>3784</v>
      </c>
    </row>
    <row r="2540" spans="1:6" s="214" customFormat="1" x14ac:dyDescent="0.35">
      <c r="A2540" s="311" t="s">
        <v>668</v>
      </c>
      <c r="B2540" s="312">
        <v>44849</v>
      </c>
      <c r="C2540" s="214" t="s">
        <v>669</v>
      </c>
      <c r="D2540" s="214" t="s">
        <v>3785</v>
      </c>
      <c r="E2540" s="314">
        <v>35.979999999999997</v>
      </c>
      <c r="F2540" s="214" t="s">
        <v>3786</v>
      </c>
    </row>
    <row r="2541" spans="1:6" s="214" customFormat="1" x14ac:dyDescent="0.35">
      <c r="A2541" s="311" t="s">
        <v>668</v>
      </c>
      <c r="B2541" s="312">
        <v>44853</v>
      </c>
      <c r="C2541" s="214" t="s">
        <v>669</v>
      </c>
      <c r="D2541" s="214" t="s">
        <v>3787</v>
      </c>
      <c r="E2541" s="314">
        <v>31.01</v>
      </c>
      <c r="F2541" s="214" t="s">
        <v>3788</v>
      </c>
    </row>
    <row r="2542" spans="1:6" s="214" customFormat="1" x14ac:dyDescent="0.35">
      <c r="A2542" s="311" t="s">
        <v>668</v>
      </c>
      <c r="B2542" s="312">
        <v>44854</v>
      </c>
      <c r="C2542" s="214" t="s">
        <v>669</v>
      </c>
      <c r="D2542" s="214" t="s">
        <v>3789</v>
      </c>
      <c r="E2542" s="314">
        <v>-31.01</v>
      </c>
      <c r="F2542" s="214" t="s">
        <v>3790</v>
      </c>
    </row>
    <row r="2543" spans="1:6" s="214" customFormat="1" x14ac:dyDescent="0.35">
      <c r="A2543" s="311" t="s">
        <v>668</v>
      </c>
      <c r="B2543" s="312">
        <v>44854</v>
      </c>
      <c r="C2543" s="214" t="s">
        <v>669</v>
      </c>
      <c r="D2543" s="214" t="s">
        <v>3789</v>
      </c>
      <c r="E2543" s="314">
        <v>31.01</v>
      </c>
      <c r="F2543" s="214" t="s">
        <v>3791</v>
      </c>
    </row>
    <row r="2544" spans="1:6" s="214" customFormat="1" x14ac:dyDescent="0.35">
      <c r="A2544" s="311" t="s">
        <v>668</v>
      </c>
      <c r="B2544" s="312">
        <v>44865</v>
      </c>
      <c r="C2544" s="214" t="s">
        <v>669</v>
      </c>
      <c r="D2544" s="214" t="s">
        <v>1778</v>
      </c>
      <c r="E2544" s="314">
        <v>10.51</v>
      </c>
      <c r="F2544" s="214" t="s">
        <v>1779</v>
      </c>
    </row>
    <row r="2545" spans="1:6" s="214" customFormat="1" x14ac:dyDescent="0.35">
      <c r="A2545" s="311" t="s">
        <v>668</v>
      </c>
      <c r="B2545" s="312">
        <v>44866</v>
      </c>
      <c r="C2545" s="214" t="s">
        <v>669</v>
      </c>
      <c r="D2545" s="214" t="s">
        <v>3792</v>
      </c>
      <c r="E2545" s="314">
        <v>31.33</v>
      </c>
      <c r="F2545" s="214" t="s">
        <v>3793</v>
      </c>
    </row>
    <row r="2546" spans="1:6" s="214" customFormat="1" x14ac:dyDescent="0.35">
      <c r="A2546" s="311" t="s">
        <v>668</v>
      </c>
      <c r="B2546" s="312">
        <v>44869</v>
      </c>
      <c r="C2546" s="214" t="s">
        <v>669</v>
      </c>
      <c r="D2546" s="214" t="s">
        <v>3794</v>
      </c>
      <c r="E2546" s="314">
        <v>200</v>
      </c>
      <c r="F2546" s="214" t="s">
        <v>3795</v>
      </c>
    </row>
    <row r="2547" spans="1:6" s="214" customFormat="1" x14ac:dyDescent="0.35">
      <c r="A2547" s="311" t="s">
        <v>668</v>
      </c>
      <c r="B2547" s="312">
        <v>44871</v>
      </c>
      <c r="C2547" s="214" t="s">
        <v>669</v>
      </c>
      <c r="D2547" s="214" t="s">
        <v>3796</v>
      </c>
      <c r="E2547" s="314">
        <v>76.64</v>
      </c>
      <c r="F2547" s="214" t="s">
        <v>3797</v>
      </c>
    </row>
    <row r="2548" spans="1:6" s="214" customFormat="1" x14ac:dyDescent="0.35">
      <c r="A2548" s="311" t="s">
        <v>668</v>
      </c>
      <c r="B2548" s="312">
        <v>44881</v>
      </c>
      <c r="C2548" s="214" t="s">
        <v>669</v>
      </c>
      <c r="D2548" s="214" t="s">
        <v>3798</v>
      </c>
      <c r="E2548" s="314">
        <v>99.9</v>
      </c>
      <c r="F2548" s="214" t="s">
        <v>3799</v>
      </c>
    </row>
    <row r="2549" spans="1:6" s="214" customFormat="1" x14ac:dyDescent="0.35">
      <c r="A2549" s="311" t="s">
        <v>668</v>
      </c>
      <c r="B2549" s="312">
        <v>44881</v>
      </c>
      <c r="C2549" s="214" t="s">
        <v>669</v>
      </c>
      <c r="D2549" s="214" t="s">
        <v>1577</v>
      </c>
      <c r="E2549" s="314">
        <v>153.87</v>
      </c>
      <c r="F2549" s="214" t="s">
        <v>1578</v>
      </c>
    </row>
    <row r="2550" spans="1:6" s="214" customFormat="1" x14ac:dyDescent="0.35">
      <c r="A2550" s="311" t="s">
        <v>668</v>
      </c>
      <c r="B2550" s="312">
        <v>44885</v>
      </c>
      <c r="C2550" s="214" t="s">
        <v>669</v>
      </c>
      <c r="D2550" s="214" t="s">
        <v>3800</v>
      </c>
      <c r="E2550" s="314">
        <v>12.47</v>
      </c>
      <c r="F2550" s="214" t="s">
        <v>3801</v>
      </c>
    </row>
    <row r="2551" spans="1:6" s="214" customFormat="1" x14ac:dyDescent="0.35">
      <c r="A2551" s="311" t="s">
        <v>668</v>
      </c>
      <c r="B2551" s="312">
        <v>44885</v>
      </c>
      <c r="C2551" s="214" t="s">
        <v>669</v>
      </c>
      <c r="D2551" s="214" t="s">
        <v>3802</v>
      </c>
      <c r="E2551" s="314">
        <v>79.55</v>
      </c>
      <c r="F2551" s="214" t="s">
        <v>3803</v>
      </c>
    </row>
    <row r="2552" spans="1:6" s="214" customFormat="1" x14ac:dyDescent="0.35">
      <c r="A2552" s="311" t="s">
        <v>668</v>
      </c>
      <c r="B2552" s="312">
        <v>44894</v>
      </c>
      <c r="C2552" s="214" t="s">
        <v>669</v>
      </c>
      <c r="D2552" s="214" t="s">
        <v>3804</v>
      </c>
      <c r="E2552" s="314">
        <v>49.2</v>
      </c>
      <c r="F2552" s="214" t="s">
        <v>3805</v>
      </c>
    </row>
    <row r="2553" spans="1:6" s="214" customFormat="1" x14ac:dyDescent="0.35">
      <c r="A2553" s="311" t="s">
        <v>668</v>
      </c>
      <c r="B2553" s="312">
        <v>44898</v>
      </c>
      <c r="C2553" s="214" t="s">
        <v>669</v>
      </c>
      <c r="D2553" s="214" t="s">
        <v>3806</v>
      </c>
      <c r="E2553" s="314">
        <v>26.74</v>
      </c>
      <c r="F2553" s="214" t="s">
        <v>3807</v>
      </c>
    </row>
    <row r="2554" spans="1:6" s="214" customFormat="1" x14ac:dyDescent="0.35">
      <c r="A2554" s="311" t="s">
        <v>668</v>
      </c>
      <c r="B2554" s="312">
        <v>44898</v>
      </c>
      <c r="C2554" s="214" t="s">
        <v>669</v>
      </c>
      <c r="D2554" s="214" t="s">
        <v>3808</v>
      </c>
      <c r="E2554" s="314">
        <v>32.1</v>
      </c>
      <c r="F2554" s="214" t="s">
        <v>3809</v>
      </c>
    </row>
    <row r="2555" spans="1:6" s="214" customFormat="1" x14ac:dyDescent="0.35">
      <c r="A2555" s="311" t="s">
        <v>668</v>
      </c>
      <c r="B2555" s="312">
        <v>44902</v>
      </c>
      <c r="C2555" s="214" t="s">
        <v>669</v>
      </c>
      <c r="D2555" s="214" t="s">
        <v>3810</v>
      </c>
      <c r="E2555" s="314">
        <v>45.09</v>
      </c>
      <c r="F2555" s="214" t="s">
        <v>3811</v>
      </c>
    </row>
    <row r="2556" spans="1:6" s="214" customFormat="1" x14ac:dyDescent="0.35">
      <c r="A2556" s="311" t="s">
        <v>668</v>
      </c>
      <c r="B2556" s="312">
        <v>44905</v>
      </c>
      <c r="C2556" s="214" t="s">
        <v>669</v>
      </c>
      <c r="D2556" s="214" t="s">
        <v>3812</v>
      </c>
      <c r="E2556" s="314">
        <v>37.47</v>
      </c>
      <c r="F2556" s="214" t="s">
        <v>3813</v>
      </c>
    </row>
    <row r="2557" spans="1:6" s="214" customFormat="1" x14ac:dyDescent="0.35">
      <c r="A2557" s="311" t="s">
        <v>668</v>
      </c>
      <c r="B2557" s="312">
        <v>44906</v>
      </c>
      <c r="C2557" s="214" t="s">
        <v>669</v>
      </c>
      <c r="D2557" s="214" t="s">
        <v>3814</v>
      </c>
      <c r="E2557" s="314">
        <v>361.9</v>
      </c>
      <c r="F2557" s="214" t="s">
        <v>3815</v>
      </c>
    </row>
    <row r="2558" spans="1:6" s="214" customFormat="1" x14ac:dyDescent="0.35">
      <c r="A2558" s="311" t="s">
        <v>668</v>
      </c>
      <c r="B2558" s="312">
        <v>44908</v>
      </c>
      <c r="C2558" s="214" t="s">
        <v>669</v>
      </c>
      <c r="D2558" s="214" t="s">
        <v>3816</v>
      </c>
      <c r="E2558" s="314">
        <v>39.979999999999997</v>
      </c>
      <c r="F2558" s="214" t="s">
        <v>3817</v>
      </c>
    </row>
    <row r="2559" spans="1:6" s="214" customFormat="1" x14ac:dyDescent="0.35">
      <c r="A2559" s="311" t="s">
        <v>668</v>
      </c>
      <c r="B2559" s="312">
        <v>44908</v>
      </c>
      <c r="C2559" s="214" t="s">
        <v>669</v>
      </c>
      <c r="D2559" s="214" t="s">
        <v>3818</v>
      </c>
      <c r="E2559" s="314">
        <v>150</v>
      </c>
      <c r="F2559" s="214" t="s">
        <v>3819</v>
      </c>
    </row>
    <row r="2560" spans="1:6" s="214" customFormat="1" x14ac:dyDescent="0.35">
      <c r="A2560" s="311" t="s">
        <v>668</v>
      </c>
      <c r="B2560" s="312">
        <v>44908</v>
      </c>
      <c r="C2560" s="214" t="s">
        <v>669</v>
      </c>
      <c r="D2560" s="214" t="s">
        <v>3820</v>
      </c>
      <c r="E2560" s="314">
        <v>150</v>
      </c>
      <c r="F2560" s="214" t="s">
        <v>3821</v>
      </c>
    </row>
    <row r="2561" spans="1:6" s="214" customFormat="1" x14ac:dyDescent="0.35">
      <c r="A2561" s="311" t="s">
        <v>668</v>
      </c>
      <c r="B2561" s="312">
        <v>44908</v>
      </c>
      <c r="C2561" s="214" t="s">
        <v>669</v>
      </c>
      <c r="D2561" s="214" t="s">
        <v>3822</v>
      </c>
      <c r="E2561" s="314">
        <v>300</v>
      </c>
      <c r="F2561" s="214" t="s">
        <v>3823</v>
      </c>
    </row>
    <row r="2562" spans="1:6" s="214" customFormat="1" x14ac:dyDescent="0.35">
      <c r="A2562" s="311" t="s">
        <v>668</v>
      </c>
      <c r="B2562" s="312">
        <v>44908</v>
      </c>
      <c r="C2562" s="214" t="s">
        <v>669</v>
      </c>
      <c r="D2562" s="214" t="s">
        <v>3824</v>
      </c>
      <c r="E2562" s="314">
        <v>300</v>
      </c>
      <c r="F2562" s="214" t="s">
        <v>3825</v>
      </c>
    </row>
    <row r="2563" spans="1:6" s="214" customFormat="1" x14ac:dyDescent="0.35">
      <c r="A2563" s="311" t="s">
        <v>668</v>
      </c>
      <c r="B2563" s="312">
        <v>44908</v>
      </c>
      <c r="C2563" s="214" t="s">
        <v>669</v>
      </c>
      <c r="D2563" s="214" t="s">
        <v>3826</v>
      </c>
      <c r="E2563" s="314">
        <v>300</v>
      </c>
      <c r="F2563" s="214" t="s">
        <v>3827</v>
      </c>
    </row>
    <row r="2564" spans="1:6" s="214" customFormat="1" x14ac:dyDescent="0.35">
      <c r="A2564" s="311" t="s">
        <v>668</v>
      </c>
      <c r="B2564" s="312">
        <v>44908</v>
      </c>
      <c r="C2564" s="214" t="s">
        <v>669</v>
      </c>
      <c r="D2564" s="214" t="s">
        <v>3828</v>
      </c>
      <c r="E2564" s="314">
        <v>300</v>
      </c>
      <c r="F2564" s="214" t="s">
        <v>3829</v>
      </c>
    </row>
    <row r="2565" spans="1:6" s="214" customFormat="1" x14ac:dyDescent="0.35">
      <c r="A2565" s="311" t="s">
        <v>668</v>
      </c>
      <c r="B2565" s="312">
        <v>44908</v>
      </c>
      <c r="C2565" s="214" t="s">
        <v>669</v>
      </c>
      <c r="D2565" s="214" t="s">
        <v>3830</v>
      </c>
      <c r="E2565" s="314">
        <v>300</v>
      </c>
      <c r="F2565" s="214" t="s">
        <v>3831</v>
      </c>
    </row>
    <row r="2566" spans="1:6" s="214" customFormat="1" x14ac:dyDescent="0.35">
      <c r="A2566" s="311" t="s">
        <v>668</v>
      </c>
      <c r="B2566" s="312">
        <v>44908</v>
      </c>
      <c r="C2566" s="214" t="s">
        <v>669</v>
      </c>
      <c r="D2566" s="214" t="s">
        <v>3832</v>
      </c>
      <c r="E2566" s="314">
        <v>300</v>
      </c>
      <c r="F2566" s="214" t="s">
        <v>3833</v>
      </c>
    </row>
    <row r="2567" spans="1:6" s="214" customFormat="1" x14ac:dyDescent="0.35">
      <c r="A2567" s="311" t="s">
        <v>668</v>
      </c>
      <c r="B2567" s="312">
        <v>44908</v>
      </c>
      <c r="C2567" s="214" t="s">
        <v>669</v>
      </c>
      <c r="D2567" s="214" t="s">
        <v>3834</v>
      </c>
      <c r="E2567" s="314">
        <v>300</v>
      </c>
      <c r="F2567" s="214" t="s">
        <v>3835</v>
      </c>
    </row>
    <row r="2568" spans="1:6" s="214" customFormat="1" x14ac:dyDescent="0.35">
      <c r="A2568" s="311" t="s">
        <v>668</v>
      </c>
      <c r="B2568" s="312">
        <v>44908</v>
      </c>
      <c r="C2568" s="214" t="s">
        <v>669</v>
      </c>
      <c r="D2568" s="214" t="s">
        <v>3836</v>
      </c>
      <c r="E2568" s="314">
        <v>300</v>
      </c>
      <c r="F2568" s="214" t="s">
        <v>3837</v>
      </c>
    </row>
    <row r="2569" spans="1:6" s="214" customFormat="1" x14ac:dyDescent="0.35">
      <c r="A2569" s="311" t="s">
        <v>668</v>
      </c>
      <c r="B2569" s="312">
        <v>44908</v>
      </c>
      <c r="C2569" s="214" t="s">
        <v>669</v>
      </c>
      <c r="D2569" s="214" t="s">
        <v>3838</v>
      </c>
      <c r="E2569" s="314">
        <v>300</v>
      </c>
      <c r="F2569" s="214" t="s">
        <v>3839</v>
      </c>
    </row>
    <row r="2570" spans="1:6" s="214" customFormat="1" x14ac:dyDescent="0.35">
      <c r="A2570" s="311" t="s">
        <v>668</v>
      </c>
      <c r="B2570" s="312">
        <v>44908</v>
      </c>
      <c r="C2570" s="214" t="s">
        <v>669</v>
      </c>
      <c r="D2570" s="214" t="s">
        <v>3840</v>
      </c>
      <c r="E2570" s="314">
        <v>300</v>
      </c>
      <c r="F2570" s="214" t="s">
        <v>3841</v>
      </c>
    </row>
    <row r="2571" spans="1:6" s="214" customFormat="1" x14ac:dyDescent="0.35">
      <c r="A2571" s="311" t="s">
        <v>668</v>
      </c>
      <c r="B2571" s="312">
        <v>44908</v>
      </c>
      <c r="C2571" s="214" t="s">
        <v>669</v>
      </c>
      <c r="D2571" s="214" t="s">
        <v>3842</v>
      </c>
      <c r="E2571" s="314">
        <v>1452.5</v>
      </c>
      <c r="F2571" s="214" t="s">
        <v>3843</v>
      </c>
    </row>
    <row r="2572" spans="1:6" s="214" customFormat="1" x14ac:dyDescent="0.35">
      <c r="A2572" s="311" t="s">
        <v>668</v>
      </c>
      <c r="B2572" s="312">
        <v>44912</v>
      </c>
      <c r="C2572" s="214" t="s">
        <v>669</v>
      </c>
      <c r="D2572" s="214" t="s">
        <v>3844</v>
      </c>
      <c r="E2572" s="314">
        <v>49.16</v>
      </c>
      <c r="F2572" s="214" t="s">
        <v>3845</v>
      </c>
    </row>
    <row r="2573" spans="1:6" s="214" customFormat="1" x14ac:dyDescent="0.35">
      <c r="A2573" s="311" t="s">
        <v>668</v>
      </c>
      <c r="B2573" s="312">
        <v>44926</v>
      </c>
      <c r="C2573" s="214" t="s">
        <v>669</v>
      </c>
      <c r="D2573" s="214" t="s">
        <v>1595</v>
      </c>
      <c r="E2573" s="314">
        <v>251.11</v>
      </c>
      <c r="F2573" s="214" t="s">
        <v>1596</v>
      </c>
    </row>
    <row r="2574" spans="1:6" s="214" customFormat="1" x14ac:dyDescent="0.35">
      <c r="A2574" s="311" t="s">
        <v>668</v>
      </c>
      <c r="B2574" s="312">
        <v>44927</v>
      </c>
      <c r="C2574" s="214" t="s">
        <v>669</v>
      </c>
      <c r="D2574" s="214" t="s">
        <v>3846</v>
      </c>
      <c r="E2574" s="310">
        <v>13.89</v>
      </c>
      <c r="F2574" s="214" t="s">
        <v>3847</v>
      </c>
    </row>
    <row r="2575" spans="1:6" s="214" customFormat="1" x14ac:dyDescent="0.35">
      <c r="A2575" s="311" t="s">
        <v>668</v>
      </c>
      <c r="B2575" s="312">
        <v>44931</v>
      </c>
      <c r="C2575" s="214" t="s">
        <v>669</v>
      </c>
      <c r="D2575" s="214" t="s">
        <v>3848</v>
      </c>
      <c r="E2575" s="310">
        <v>27.98</v>
      </c>
      <c r="F2575" s="214" t="s">
        <v>3849</v>
      </c>
    </row>
    <row r="2576" spans="1:6" s="214" customFormat="1" x14ac:dyDescent="0.35">
      <c r="A2576" s="311" t="s">
        <v>668</v>
      </c>
      <c r="B2576" s="312">
        <v>44931</v>
      </c>
      <c r="C2576" s="214" t="s">
        <v>669</v>
      </c>
      <c r="D2576" s="214" t="s">
        <v>3850</v>
      </c>
      <c r="E2576" s="310">
        <v>117.95</v>
      </c>
      <c r="F2576" s="214" t="s">
        <v>3851</v>
      </c>
    </row>
    <row r="2577" spans="1:6" s="214" customFormat="1" x14ac:dyDescent="0.35">
      <c r="A2577" s="311" t="s">
        <v>668</v>
      </c>
      <c r="B2577" s="312">
        <v>44931</v>
      </c>
      <c r="C2577" s="214" t="s">
        <v>669</v>
      </c>
      <c r="D2577" s="214" t="s">
        <v>3852</v>
      </c>
      <c r="E2577" s="310">
        <v>23.99</v>
      </c>
      <c r="F2577" s="214" t="s">
        <v>3853</v>
      </c>
    </row>
    <row r="2578" spans="1:6" s="214" customFormat="1" x14ac:dyDescent="0.35">
      <c r="A2578" s="311" t="s">
        <v>668</v>
      </c>
      <c r="B2578" s="312">
        <v>44939</v>
      </c>
      <c r="C2578" s="214" t="s">
        <v>669</v>
      </c>
      <c r="D2578" s="214" t="s">
        <v>3854</v>
      </c>
      <c r="E2578" s="310">
        <v>252.73</v>
      </c>
      <c r="F2578" s="214" t="s">
        <v>3855</v>
      </c>
    </row>
    <row r="2579" spans="1:6" s="214" customFormat="1" x14ac:dyDescent="0.35">
      <c r="A2579" s="311" t="s">
        <v>668</v>
      </c>
      <c r="B2579" s="312">
        <v>44941</v>
      </c>
      <c r="C2579" s="214" t="s">
        <v>669</v>
      </c>
      <c r="D2579" s="214" t="s">
        <v>3856</v>
      </c>
      <c r="E2579" s="310">
        <v>62.96</v>
      </c>
      <c r="F2579" s="214" t="s">
        <v>3857</v>
      </c>
    </row>
    <row r="2580" spans="1:6" s="214" customFormat="1" x14ac:dyDescent="0.35">
      <c r="A2580" s="311" t="s">
        <v>668</v>
      </c>
      <c r="B2580" s="312">
        <v>44944</v>
      </c>
      <c r="C2580" s="214" t="s">
        <v>669</v>
      </c>
      <c r="D2580" s="214" t="s">
        <v>3858</v>
      </c>
      <c r="E2580" s="310">
        <v>47.76</v>
      </c>
      <c r="F2580" s="214" t="s">
        <v>3859</v>
      </c>
    </row>
    <row r="2581" spans="1:6" s="214" customFormat="1" x14ac:dyDescent="0.35">
      <c r="A2581" s="311" t="s">
        <v>668</v>
      </c>
      <c r="B2581" s="312">
        <v>44950</v>
      </c>
      <c r="C2581" s="214" t="s">
        <v>669</v>
      </c>
      <c r="D2581" s="214" t="s">
        <v>3860</v>
      </c>
      <c r="E2581" s="310">
        <v>50.51</v>
      </c>
      <c r="F2581" s="214" t="s">
        <v>3861</v>
      </c>
    </row>
    <row r="2582" spans="1:6" s="214" customFormat="1" x14ac:dyDescent="0.35">
      <c r="A2582" s="311" t="s">
        <v>668</v>
      </c>
      <c r="B2582" s="312">
        <v>44951</v>
      </c>
      <c r="C2582" s="214" t="s">
        <v>669</v>
      </c>
      <c r="D2582" s="214" t="s">
        <v>3862</v>
      </c>
      <c r="E2582" s="310">
        <v>40.369999999999997</v>
      </c>
      <c r="F2582" s="214" t="s">
        <v>3863</v>
      </c>
    </row>
    <row r="2583" spans="1:6" s="214" customFormat="1" x14ac:dyDescent="0.35">
      <c r="A2583" s="311" t="s">
        <v>668</v>
      </c>
      <c r="B2583" s="312">
        <v>44957</v>
      </c>
      <c r="C2583" s="214" t="s">
        <v>669</v>
      </c>
      <c r="D2583" s="214" t="s">
        <v>1106</v>
      </c>
      <c r="E2583" s="310">
        <v>4.9800000000000004</v>
      </c>
      <c r="F2583" s="214" t="s">
        <v>1107</v>
      </c>
    </row>
    <row r="2584" spans="1:6" s="214" customFormat="1" x14ac:dyDescent="0.35">
      <c r="A2584" s="311" t="s">
        <v>668</v>
      </c>
      <c r="B2584" s="312">
        <v>44960</v>
      </c>
      <c r="C2584" s="214" t="s">
        <v>669</v>
      </c>
      <c r="D2584" s="214" t="s">
        <v>3864</v>
      </c>
      <c r="E2584" s="310">
        <v>25.58</v>
      </c>
      <c r="F2584" s="214" t="s">
        <v>3865</v>
      </c>
    </row>
    <row r="2585" spans="1:6" s="214" customFormat="1" x14ac:dyDescent="0.35">
      <c r="A2585" s="311" t="s">
        <v>668</v>
      </c>
      <c r="B2585" s="312">
        <v>44962</v>
      </c>
      <c r="C2585" s="214" t="s">
        <v>669</v>
      </c>
      <c r="D2585" s="214" t="s">
        <v>3866</v>
      </c>
      <c r="E2585" s="310">
        <v>11.76</v>
      </c>
      <c r="F2585" s="214" t="s">
        <v>3867</v>
      </c>
    </row>
    <row r="2586" spans="1:6" s="214" customFormat="1" x14ac:dyDescent="0.35">
      <c r="A2586" s="311" t="s">
        <v>668</v>
      </c>
      <c r="B2586" s="312">
        <v>44963</v>
      </c>
      <c r="C2586" s="214" t="s">
        <v>669</v>
      </c>
      <c r="D2586" s="214" t="s">
        <v>3868</v>
      </c>
      <c r="E2586" s="310">
        <v>33.96</v>
      </c>
      <c r="F2586" s="214" t="s">
        <v>3869</v>
      </c>
    </row>
    <row r="2587" spans="1:6" s="214" customFormat="1" x14ac:dyDescent="0.35">
      <c r="A2587" s="311" t="s">
        <v>668</v>
      </c>
      <c r="B2587" s="312">
        <v>44965</v>
      </c>
      <c r="C2587" s="214" t="s">
        <v>669</v>
      </c>
      <c r="D2587" s="214" t="s">
        <v>3870</v>
      </c>
      <c r="E2587" s="310">
        <v>84.55</v>
      </c>
      <c r="F2587" s="214" t="s">
        <v>3871</v>
      </c>
    </row>
    <row r="2588" spans="1:6" s="214" customFormat="1" x14ac:dyDescent="0.35">
      <c r="A2588" s="311" t="s">
        <v>668</v>
      </c>
      <c r="B2588" s="312">
        <v>44966</v>
      </c>
      <c r="C2588" s="214" t="s">
        <v>669</v>
      </c>
      <c r="D2588" s="214" t="s">
        <v>3872</v>
      </c>
      <c r="E2588" s="310">
        <v>15.49</v>
      </c>
      <c r="F2588" s="214" t="s">
        <v>3873</v>
      </c>
    </row>
    <row r="2589" spans="1:6" s="214" customFormat="1" x14ac:dyDescent="0.35">
      <c r="A2589" s="311" t="s">
        <v>668</v>
      </c>
      <c r="B2589" s="312">
        <v>44973</v>
      </c>
      <c r="C2589" s="214" t="s">
        <v>669</v>
      </c>
      <c r="D2589" s="214" t="s">
        <v>3874</v>
      </c>
      <c r="E2589" s="310">
        <v>145.28</v>
      </c>
      <c r="F2589" s="214" t="s">
        <v>3875</v>
      </c>
    </row>
    <row r="2590" spans="1:6" s="214" customFormat="1" x14ac:dyDescent="0.35">
      <c r="A2590" s="311" t="s">
        <v>668</v>
      </c>
      <c r="B2590" s="312">
        <v>44976</v>
      </c>
      <c r="C2590" s="214" t="s">
        <v>669</v>
      </c>
      <c r="D2590" s="214" t="s">
        <v>3876</v>
      </c>
      <c r="E2590" s="310">
        <v>50.56</v>
      </c>
      <c r="F2590" s="214" t="s">
        <v>3877</v>
      </c>
    </row>
    <row r="2591" spans="1:6" s="214" customFormat="1" x14ac:dyDescent="0.35">
      <c r="A2591" s="311" t="s">
        <v>668</v>
      </c>
      <c r="B2591" s="312">
        <v>44989</v>
      </c>
      <c r="C2591" s="214" t="s">
        <v>669</v>
      </c>
      <c r="D2591" s="214" t="s">
        <v>3878</v>
      </c>
      <c r="E2591" s="310">
        <v>46.33</v>
      </c>
      <c r="F2591" s="214" t="s">
        <v>3879</v>
      </c>
    </row>
    <row r="2592" spans="1:6" s="214" customFormat="1" x14ac:dyDescent="0.35">
      <c r="A2592" s="311" t="s">
        <v>668</v>
      </c>
      <c r="B2592" s="312">
        <v>44990</v>
      </c>
      <c r="C2592" s="214" t="s">
        <v>669</v>
      </c>
      <c r="D2592" s="214" t="s">
        <v>3880</v>
      </c>
      <c r="E2592" s="310">
        <v>18.95</v>
      </c>
      <c r="F2592" s="214" t="s">
        <v>3881</v>
      </c>
    </row>
    <row r="2593" spans="1:6" s="214" customFormat="1" x14ac:dyDescent="0.35">
      <c r="A2593" s="311" t="s">
        <v>668</v>
      </c>
      <c r="B2593" s="312">
        <v>44999</v>
      </c>
      <c r="C2593" s="214" t="s">
        <v>669</v>
      </c>
      <c r="D2593" s="214" t="s">
        <v>3882</v>
      </c>
      <c r="E2593" s="310">
        <v>34.75</v>
      </c>
      <c r="F2593" s="214" t="s">
        <v>3883</v>
      </c>
    </row>
    <row r="2594" spans="1:6" s="214" customFormat="1" x14ac:dyDescent="0.35">
      <c r="A2594" s="311" t="s">
        <v>668</v>
      </c>
      <c r="B2594" s="312">
        <v>45000</v>
      </c>
      <c r="C2594" s="214" t="s">
        <v>669</v>
      </c>
      <c r="D2594" s="214" t="s">
        <v>3884</v>
      </c>
      <c r="E2594" s="310">
        <v>53.61</v>
      </c>
      <c r="F2594" s="214" t="s">
        <v>3885</v>
      </c>
    </row>
    <row r="2595" spans="1:6" s="214" customFormat="1" x14ac:dyDescent="0.35">
      <c r="A2595" s="311" t="s">
        <v>668</v>
      </c>
      <c r="B2595" s="312">
        <v>45001</v>
      </c>
      <c r="C2595" s="214" t="s">
        <v>669</v>
      </c>
      <c r="D2595" s="214" t="s">
        <v>3886</v>
      </c>
      <c r="E2595" s="310">
        <v>76.16</v>
      </c>
      <c r="F2595" s="214" t="s">
        <v>3887</v>
      </c>
    </row>
    <row r="2596" spans="1:6" s="214" customFormat="1" x14ac:dyDescent="0.35">
      <c r="A2596" s="311" t="s">
        <v>668</v>
      </c>
      <c r="B2596" s="312">
        <v>45005</v>
      </c>
      <c r="C2596" s="214" t="s">
        <v>669</v>
      </c>
      <c r="D2596" s="214" t="s">
        <v>3888</v>
      </c>
      <c r="E2596" s="310">
        <v>8.99</v>
      </c>
      <c r="F2596" s="214" t="s">
        <v>3889</v>
      </c>
    </row>
    <row r="2597" spans="1:6" s="214" customFormat="1" x14ac:dyDescent="0.35">
      <c r="A2597" s="311" t="s">
        <v>668</v>
      </c>
      <c r="B2597" s="312">
        <v>45007</v>
      </c>
      <c r="C2597" s="214" t="s">
        <v>669</v>
      </c>
      <c r="D2597" s="214" t="s">
        <v>3685</v>
      </c>
      <c r="E2597" s="310">
        <v>66.87</v>
      </c>
      <c r="F2597" s="214" t="s">
        <v>3686</v>
      </c>
    </row>
    <row r="2598" spans="1:6" s="214" customFormat="1" x14ac:dyDescent="0.35">
      <c r="A2598" s="311" t="s">
        <v>668</v>
      </c>
      <c r="B2598" s="312">
        <v>45013</v>
      </c>
      <c r="C2598" s="214" t="s">
        <v>669</v>
      </c>
      <c r="D2598" s="214" t="s">
        <v>3890</v>
      </c>
      <c r="E2598" s="310">
        <v>37.659999999999997</v>
      </c>
      <c r="F2598" s="214" t="s">
        <v>3891</v>
      </c>
    </row>
    <row r="2599" spans="1:6" s="214" customFormat="1" x14ac:dyDescent="0.35">
      <c r="A2599" s="311" t="s">
        <v>668</v>
      </c>
      <c r="B2599" s="312">
        <v>45016</v>
      </c>
      <c r="C2599" s="214" t="s">
        <v>669</v>
      </c>
      <c r="D2599" s="214" t="s">
        <v>1527</v>
      </c>
      <c r="E2599" s="310">
        <v>54.83</v>
      </c>
      <c r="F2599" s="214" t="s">
        <v>1528</v>
      </c>
    </row>
    <row r="2600" spans="1:6" s="214" customFormat="1" x14ac:dyDescent="0.35">
      <c r="A2600" s="311" t="s">
        <v>668</v>
      </c>
      <c r="B2600" s="312">
        <v>45020</v>
      </c>
      <c r="C2600" s="214" t="s">
        <v>669</v>
      </c>
      <c r="D2600" s="214" t="s">
        <v>3892</v>
      </c>
      <c r="E2600" s="310">
        <v>52.53</v>
      </c>
      <c r="F2600" s="214" t="s">
        <v>3893</v>
      </c>
    </row>
    <row r="2601" spans="1:6" s="214" customFormat="1" x14ac:dyDescent="0.35">
      <c r="A2601" s="311" t="s">
        <v>668</v>
      </c>
      <c r="B2601" s="312">
        <v>45036</v>
      </c>
      <c r="C2601" s="214" t="s">
        <v>669</v>
      </c>
      <c r="D2601" s="214" t="s">
        <v>3894</v>
      </c>
      <c r="E2601" s="310">
        <v>38.5</v>
      </c>
      <c r="F2601" s="214" t="s">
        <v>3895</v>
      </c>
    </row>
    <row r="2602" spans="1:6" s="214" customFormat="1" x14ac:dyDescent="0.35">
      <c r="A2602" s="311" t="s">
        <v>668</v>
      </c>
      <c r="B2602" s="312">
        <v>45050</v>
      </c>
      <c r="C2602" s="214" t="s">
        <v>669</v>
      </c>
      <c r="D2602" s="214" t="s">
        <v>3896</v>
      </c>
      <c r="E2602" s="310">
        <v>50.5</v>
      </c>
      <c r="F2602" s="214" t="s">
        <v>3897</v>
      </c>
    </row>
    <row r="2603" spans="1:6" s="214" customFormat="1" x14ac:dyDescent="0.35">
      <c r="A2603" s="311" t="s">
        <v>668</v>
      </c>
      <c r="B2603" s="312">
        <v>45055</v>
      </c>
      <c r="C2603" s="214" t="s">
        <v>669</v>
      </c>
      <c r="D2603" s="214" t="s">
        <v>3898</v>
      </c>
      <c r="E2603" s="310">
        <v>110.57</v>
      </c>
      <c r="F2603" s="214" t="s">
        <v>3899</v>
      </c>
    </row>
    <row r="2604" spans="1:6" s="214" customFormat="1" x14ac:dyDescent="0.35">
      <c r="A2604" s="311" t="s">
        <v>668</v>
      </c>
      <c r="B2604" s="312">
        <v>45056</v>
      </c>
      <c r="C2604" s="214" t="s">
        <v>669</v>
      </c>
      <c r="D2604" s="214" t="s">
        <v>3900</v>
      </c>
      <c r="E2604" s="310">
        <v>58.16</v>
      </c>
      <c r="F2604" s="214" t="s">
        <v>3901</v>
      </c>
    </row>
    <row r="2605" spans="1:6" s="214" customFormat="1" x14ac:dyDescent="0.35">
      <c r="A2605" s="311" t="s">
        <v>668</v>
      </c>
      <c r="B2605" s="312">
        <v>45056</v>
      </c>
      <c r="C2605" s="214" t="s">
        <v>669</v>
      </c>
      <c r="D2605" s="214" t="s">
        <v>3902</v>
      </c>
      <c r="E2605" s="310">
        <v>5.99</v>
      </c>
      <c r="F2605" s="214" t="s">
        <v>3903</v>
      </c>
    </row>
    <row r="2606" spans="1:6" s="214" customFormat="1" x14ac:dyDescent="0.35">
      <c r="A2606" s="311" t="s">
        <v>668</v>
      </c>
      <c r="B2606" s="312">
        <v>45057</v>
      </c>
      <c r="C2606" s="214" t="s">
        <v>669</v>
      </c>
      <c r="D2606" s="214" t="s">
        <v>3904</v>
      </c>
      <c r="E2606" s="310">
        <v>24.6</v>
      </c>
      <c r="F2606" s="214" t="s">
        <v>3905</v>
      </c>
    </row>
    <row r="2607" spans="1:6" s="214" customFormat="1" x14ac:dyDescent="0.35">
      <c r="A2607" s="311" t="s">
        <v>668</v>
      </c>
      <c r="B2607" s="312">
        <v>45058</v>
      </c>
      <c r="C2607" s="214" t="s">
        <v>669</v>
      </c>
      <c r="D2607" s="214" t="s">
        <v>3906</v>
      </c>
      <c r="E2607" s="310">
        <v>181.23</v>
      </c>
      <c r="F2607" s="214" t="s">
        <v>3907</v>
      </c>
    </row>
    <row r="2608" spans="1:6" s="214" customFormat="1" x14ac:dyDescent="0.35">
      <c r="A2608" s="311" t="s">
        <v>668</v>
      </c>
      <c r="B2608" s="312">
        <v>45060</v>
      </c>
      <c r="C2608" s="214" t="s">
        <v>669</v>
      </c>
      <c r="D2608" s="214" t="s">
        <v>3908</v>
      </c>
      <c r="E2608" s="310">
        <v>49.19</v>
      </c>
      <c r="F2608" s="214" t="s">
        <v>3909</v>
      </c>
    </row>
    <row r="2609" spans="1:6" s="214" customFormat="1" x14ac:dyDescent="0.35">
      <c r="A2609" s="311" t="s">
        <v>668</v>
      </c>
      <c r="B2609" s="312">
        <v>45066</v>
      </c>
      <c r="C2609" s="214" t="s">
        <v>669</v>
      </c>
      <c r="D2609" s="214" t="s">
        <v>3910</v>
      </c>
      <c r="E2609" s="310">
        <v>22.92</v>
      </c>
      <c r="F2609" s="214" t="s">
        <v>3911</v>
      </c>
    </row>
    <row r="2610" spans="1:6" s="214" customFormat="1" x14ac:dyDescent="0.35">
      <c r="A2610" s="311" t="s">
        <v>668</v>
      </c>
      <c r="B2610" s="312">
        <v>45070</v>
      </c>
      <c r="C2610" s="214" t="s">
        <v>669</v>
      </c>
      <c r="D2610" s="214" t="s">
        <v>3912</v>
      </c>
      <c r="E2610" s="310">
        <v>211.6</v>
      </c>
      <c r="F2610" s="214" t="s">
        <v>3913</v>
      </c>
    </row>
    <row r="2611" spans="1:6" s="214" customFormat="1" x14ac:dyDescent="0.35">
      <c r="A2611" s="311" t="s">
        <v>668</v>
      </c>
      <c r="B2611" s="312">
        <v>45071</v>
      </c>
      <c r="C2611" s="214" t="s">
        <v>669</v>
      </c>
      <c r="D2611" s="214" t="s">
        <v>3779</v>
      </c>
      <c r="E2611" s="310">
        <v>24.6</v>
      </c>
      <c r="F2611" s="214" t="s">
        <v>3914</v>
      </c>
    </row>
    <row r="2612" spans="1:6" s="214" customFormat="1" x14ac:dyDescent="0.35">
      <c r="A2612" s="311" t="s">
        <v>668</v>
      </c>
      <c r="B2612" s="312">
        <v>45077</v>
      </c>
      <c r="C2612" s="214" t="s">
        <v>669</v>
      </c>
      <c r="D2612" s="214" t="s">
        <v>1112</v>
      </c>
      <c r="E2612" s="310">
        <v>21.56</v>
      </c>
      <c r="F2612" s="214" t="s">
        <v>1113</v>
      </c>
    </row>
    <row r="2613" spans="1:6" s="214" customFormat="1" x14ac:dyDescent="0.35">
      <c r="A2613" s="311" t="s">
        <v>668</v>
      </c>
      <c r="B2613" s="312">
        <v>45078</v>
      </c>
      <c r="C2613" s="214" t="s">
        <v>669</v>
      </c>
      <c r="D2613" s="214" t="s">
        <v>3779</v>
      </c>
      <c r="E2613" s="310">
        <v>24.6</v>
      </c>
      <c r="F2613" s="214" t="s">
        <v>3915</v>
      </c>
    </row>
    <row r="2614" spans="1:6" s="214" customFormat="1" x14ac:dyDescent="0.35">
      <c r="A2614" s="311" t="s">
        <v>668</v>
      </c>
      <c r="B2614" s="312">
        <v>45090</v>
      </c>
      <c r="C2614" s="214" t="s">
        <v>669</v>
      </c>
      <c r="D2614" s="214" t="s">
        <v>3916</v>
      </c>
      <c r="E2614" s="310">
        <v>39.99</v>
      </c>
      <c r="F2614" s="214" t="s">
        <v>3917</v>
      </c>
    </row>
    <row r="2615" spans="1:6" s="214" customFormat="1" x14ac:dyDescent="0.35">
      <c r="A2615" s="311" t="s">
        <v>668</v>
      </c>
      <c r="B2615" s="312">
        <v>45095</v>
      </c>
      <c r="C2615" s="214" t="s">
        <v>669</v>
      </c>
      <c r="D2615" s="214" t="s">
        <v>3918</v>
      </c>
      <c r="E2615" s="310">
        <v>12.99</v>
      </c>
      <c r="F2615" s="214" t="s">
        <v>3919</v>
      </c>
    </row>
    <row r="2616" spans="1:6" s="214" customFormat="1" x14ac:dyDescent="0.35">
      <c r="A2616" s="311" t="s">
        <v>668</v>
      </c>
      <c r="B2616" s="312">
        <v>45098</v>
      </c>
      <c r="C2616" s="214" t="s">
        <v>669</v>
      </c>
      <c r="D2616" s="214" t="s">
        <v>3779</v>
      </c>
      <c r="E2616" s="310">
        <v>24.6</v>
      </c>
      <c r="F2616" s="214" t="s">
        <v>3920</v>
      </c>
    </row>
    <row r="2617" spans="1:6" s="214" customFormat="1" x14ac:dyDescent="0.35">
      <c r="A2617" s="311" t="s">
        <v>668</v>
      </c>
      <c r="B2617" s="312">
        <v>45107</v>
      </c>
      <c r="C2617" s="214" t="s">
        <v>669</v>
      </c>
      <c r="D2617" s="214" t="s">
        <v>3921</v>
      </c>
      <c r="E2617" s="310">
        <v>16.079999999999998</v>
      </c>
      <c r="F2617" s="214" t="s">
        <v>3922</v>
      </c>
    </row>
    <row r="2618" spans="1:6" s="214" customFormat="1" x14ac:dyDescent="0.35">
      <c r="A2618" s="311" t="s">
        <v>670</v>
      </c>
      <c r="B2618" s="312">
        <v>44752</v>
      </c>
      <c r="C2618" s="214" t="s">
        <v>671</v>
      </c>
      <c r="D2618" s="214" t="s">
        <v>1683</v>
      </c>
      <c r="E2618" s="314">
        <v>23.72</v>
      </c>
      <c r="F2618" s="214" t="s">
        <v>1684</v>
      </c>
    </row>
    <row r="2619" spans="1:6" s="214" customFormat="1" x14ac:dyDescent="0.35">
      <c r="A2619" s="311" t="s">
        <v>670</v>
      </c>
      <c r="B2619" s="312">
        <v>44753</v>
      </c>
      <c r="C2619" s="214" t="s">
        <v>671</v>
      </c>
      <c r="D2619" s="214" t="s">
        <v>3923</v>
      </c>
      <c r="E2619" s="314">
        <v>20.97</v>
      </c>
      <c r="F2619" s="214" t="s">
        <v>3924</v>
      </c>
    </row>
    <row r="2620" spans="1:6" s="214" customFormat="1" x14ac:dyDescent="0.35">
      <c r="A2620" s="311" t="s">
        <v>670</v>
      </c>
      <c r="B2620" s="312">
        <v>44754</v>
      </c>
      <c r="C2620" s="214" t="s">
        <v>671</v>
      </c>
      <c r="D2620" s="214" t="s">
        <v>3925</v>
      </c>
      <c r="E2620" s="314">
        <v>110.41</v>
      </c>
      <c r="F2620" s="214" t="s">
        <v>3926</v>
      </c>
    </row>
    <row r="2621" spans="1:6" s="214" customFormat="1" x14ac:dyDescent="0.35">
      <c r="A2621" s="311" t="s">
        <v>670</v>
      </c>
      <c r="B2621" s="312">
        <v>44780</v>
      </c>
      <c r="C2621" s="214" t="s">
        <v>671</v>
      </c>
      <c r="D2621" s="214" t="s">
        <v>3761</v>
      </c>
      <c r="E2621" s="314">
        <v>9.61</v>
      </c>
      <c r="F2621" s="214" t="s">
        <v>3762</v>
      </c>
    </row>
    <row r="2622" spans="1:6" s="214" customFormat="1" x14ac:dyDescent="0.35">
      <c r="A2622" s="311" t="s">
        <v>670</v>
      </c>
      <c r="B2622" s="312">
        <v>44781</v>
      </c>
      <c r="C2622" s="214" t="s">
        <v>671</v>
      </c>
      <c r="D2622" s="214" t="s">
        <v>3927</v>
      </c>
      <c r="E2622" s="314">
        <v>45.13</v>
      </c>
      <c r="F2622" s="214" t="s">
        <v>3928</v>
      </c>
    </row>
    <row r="2623" spans="1:6" s="214" customFormat="1" x14ac:dyDescent="0.35">
      <c r="A2623" s="311" t="s">
        <v>670</v>
      </c>
      <c r="B2623" s="312">
        <v>44782</v>
      </c>
      <c r="C2623" s="214" t="s">
        <v>671</v>
      </c>
      <c r="D2623" s="214" t="s">
        <v>3898</v>
      </c>
      <c r="E2623" s="314">
        <v>82.94</v>
      </c>
      <c r="F2623" s="214" t="s">
        <v>3929</v>
      </c>
    </row>
    <row r="2624" spans="1:6" s="214" customFormat="1" x14ac:dyDescent="0.35">
      <c r="A2624" s="311" t="s">
        <v>670</v>
      </c>
      <c r="B2624" s="312">
        <v>44793</v>
      </c>
      <c r="C2624" s="214" t="s">
        <v>671</v>
      </c>
      <c r="D2624" s="214" t="s">
        <v>3930</v>
      </c>
      <c r="E2624" s="314">
        <v>5.99</v>
      </c>
      <c r="F2624" s="214" t="s">
        <v>3931</v>
      </c>
    </row>
    <row r="2625" spans="1:6" s="214" customFormat="1" x14ac:dyDescent="0.35">
      <c r="A2625" s="311" t="s">
        <v>670</v>
      </c>
      <c r="B2625" s="312">
        <v>44808</v>
      </c>
      <c r="C2625" s="214" t="s">
        <v>671</v>
      </c>
      <c r="D2625" s="214" t="s">
        <v>3932</v>
      </c>
      <c r="E2625" s="314">
        <v>17.510000000000002</v>
      </c>
      <c r="F2625" s="214" t="s">
        <v>3933</v>
      </c>
    </row>
    <row r="2626" spans="1:6" s="214" customFormat="1" x14ac:dyDescent="0.35">
      <c r="A2626" s="311" t="s">
        <v>670</v>
      </c>
      <c r="B2626" s="312">
        <v>44822</v>
      </c>
      <c r="C2626" s="214" t="s">
        <v>671</v>
      </c>
      <c r="D2626" s="214" t="s">
        <v>3781</v>
      </c>
      <c r="E2626" s="314">
        <v>51.64</v>
      </c>
      <c r="F2626" s="214" t="s">
        <v>3782</v>
      </c>
    </row>
    <row r="2627" spans="1:6" s="214" customFormat="1" x14ac:dyDescent="0.35">
      <c r="A2627" s="311" t="s">
        <v>670</v>
      </c>
      <c r="B2627" s="312">
        <v>44824</v>
      </c>
      <c r="C2627" s="214" t="s">
        <v>671</v>
      </c>
      <c r="D2627" s="214" t="s">
        <v>3925</v>
      </c>
      <c r="E2627" s="314">
        <v>105.19</v>
      </c>
      <c r="F2627" s="214" t="s">
        <v>3934</v>
      </c>
    </row>
    <row r="2628" spans="1:6" s="214" customFormat="1" x14ac:dyDescent="0.35">
      <c r="A2628" s="311" t="s">
        <v>670</v>
      </c>
      <c r="B2628" s="312">
        <v>44843</v>
      </c>
      <c r="C2628" s="214" t="s">
        <v>671</v>
      </c>
      <c r="D2628" s="214" t="s">
        <v>3935</v>
      </c>
      <c r="E2628" s="314">
        <v>27.79</v>
      </c>
      <c r="F2628" s="214" t="s">
        <v>3936</v>
      </c>
    </row>
    <row r="2629" spans="1:6" s="214" customFormat="1" x14ac:dyDescent="0.35">
      <c r="A2629" s="311" t="s">
        <v>670</v>
      </c>
      <c r="B2629" s="312">
        <v>44845</v>
      </c>
      <c r="C2629" s="214" t="s">
        <v>671</v>
      </c>
      <c r="D2629" s="214" t="s">
        <v>3937</v>
      </c>
      <c r="E2629" s="314">
        <v>121.79</v>
      </c>
      <c r="F2629" s="214" t="s">
        <v>3938</v>
      </c>
    </row>
    <row r="2630" spans="1:6" s="214" customFormat="1" x14ac:dyDescent="0.35">
      <c r="A2630" s="311" t="s">
        <v>670</v>
      </c>
      <c r="B2630" s="312">
        <v>44873</v>
      </c>
      <c r="C2630" s="214" t="s">
        <v>671</v>
      </c>
      <c r="D2630" s="214" t="s">
        <v>3939</v>
      </c>
      <c r="E2630" s="314">
        <v>95.08</v>
      </c>
      <c r="F2630" s="214" t="s">
        <v>3940</v>
      </c>
    </row>
    <row r="2631" spans="1:6" s="214" customFormat="1" x14ac:dyDescent="0.35">
      <c r="A2631" s="311" t="s">
        <v>670</v>
      </c>
      <c r="B2631" s="312">
        <v>44873</v>
      </c>
      <c r="C2631" s="214" t="s">
        <v>671</v>
      </c>
      <c r="D2631" s="214" t="s">
        <v>3925</v>
      </c>
      <c r="E2631" s="314">
        <v>100.86</v>
      </c>
      <c r="F2631" s="214" t="s">
        <v>3941</v>
      </c>
    </row>
    <row r="2632" spans="1:6" s="214" customFormat="1" x14ac:dyDescent="0.35">
      <c r="A2632" s="311" t="s">
        <v>670</v>
      </c>
      <c r="B2632" s="312">
        <v>44887</v>
      </c>
      <c r="C2632" s="214" t="s">
        <v>671</v>
      </c>
      <c r="D2632" s="214" t="s">
        <v>3942</v>
      </c>
      <c r="E2632" s="314">
        <v>-300</v>
      </c>
      <c r="F2632" s="214" t="s">
        <v>3943</v>
      </c>
    </row>
    <row r="2633" spans="1:6" s="214" customFormat="1" x14ac:dyDescent="0.35">
      <c r="A2633" s="311" t="s">
        <v>670</v>
      </c>
      <c r="B2633" s="312">
        <v>44887</v>
      </c>
      <c r="C2633" s="214" t="s">
        <v>671</v>
      </c>
      <c r="D2633" s="214" t="s">
        <v>3942</v>
      </c>
      <c r="E2633" s="314">
        <v>300</v>
      </c>
      <c r="F2633" s="214" t="s">
        <v>3944</v>
      </c>
    </row>
    <row r="2634" spans="1:6" s="214" customFormat="1" x14ac:dyDescent="0.35">
      <c r="A2634" s="311" t="s">
        <v>670</v>
      </c>
      <c r="B2634" s="312">
        <v>44887</v>
      </c>
      <c r="C2634" s="214" t="s">
        <v>671</v>
      </c>
      <c r="D2634" s="214" t="s">
        <v>3945</v>
      </c>
      <c r="E2634" s="314">
        <v>300</v>
      </c>
      <c r="F2634" s="214" t="s">
        <v>3946</v>
      </c>
    </row>
    <row r="2635" spans="1:6" s="214" customFormat="1" x14ac:dyDescent="0.35">
      <c r="A2635" s="311" t="s">
        <v>670</v>
      </c>
      <c r="B2635" s="312">
        <v>44890</v>
      </c>
      <c r="C2635" s="214" t="s">
        <v>671</v>
      </c>
      <c r="D2635" s="214" t="s">
        <v>3947</v>
      </c>
      <c r="E2635" s="314">
        <v>-150</v>
      </c>
      <c r="F2635" s="214" t="s">
        <v>3948</v>
      </c>
    </row>
    <row r="2636" spans="1:6" s="214" customFormat="1" x14ac:dyDescent="0.35">
      <c r="A2636" s="311" t="s">
        <v>670</v>
      </c>
      <c r="B2636" s="312">
        <v>44904</v>
      </c>
      <c r="C2636" s="214" t="s">
        <v>671</v>
      </c>
      <c r="D2636" s="214" t="s">
        <v>3949</v>
      </c>
      <c r="E2636" s="314">
        <v>119.95</v>
      </c>
      <c r="F2636" s="214" t="s">
        <v>3950</v>
      </c>
    </row>
    <row r="2637" spans="1:6" s="214" customFormat="1" x14ac:dyDescent="0.35">
      <c r="A2637" s="311" t="s">
        <v>670</v>
      </c>
      <c r="B2637" s="312">
        <v>44933</v>
      </c>
      <c r="C2637" s="214" t="s">
        <v>671</v>
      </c>
      <c r="D2637" s="214" t="s">
        <v>3951</v>
      </c>
      <c r="E2637" s="310">
        <v>27.88</v>
      </c>
      <c r="F2637" s="214" t="s">
        <v>3952</v>
      </c>
    </row>
    <row r="2638" spans="1:6" s="214" customFormat="1" x14ac:dyDescent="0.35">
      <c r="A2638" s="311" t="s">
        <v>670</v>
      </c>
      <c r="B2638" s="312">
        <v>44934</v>
      </c>
      <c r="C2638" s="214" t="s">
        <v>671</v>
      </c>
      <c r="D2638" s="214" t="s">
        <v>3953</v>
      </c>
      <c r="E2638" s="310">
        <v>25.56</v>
      </c>
      <c r="F2638" s="214" t="s">
        <v>3954</v>
      </c>
    </row>
    <row r="2639" spans="1:6" s="214" customFormat="1" x14ac:dyDescent="0.35">
      <c r="A2639" s="311" t="s">
        <v>670</v>
      </c>
      <c r="B2639" s="312">
        <v>44936</v>
      </c>
      <c r="C2639" s="214" t="s">
        <v>671</v>
      </c>
      <c r="D2639" s="214" t="s">
        <v>3955</v>
      </c>
      <c r="E2639" s="310">
        <v>82.39</v>
      </c>
      <c r="F2639" s="214" t="s">
        <v>3956</v>
      </c>
    </row>
    <row r="2640" spans="1:6" s="214" customFormat="1" x14ac:dyDescent="0.35">
      <c r="A2640" s="311" t="s">
        <v>670</v>
      </c>
      <c r="B2640" s="312">
        <v>44969</v>
      </c>
      <c r="C2640" s="214" t="s">
        <v>671</v>
      </c>
      <c r="D2640" s="214" t="s">
        <v>3957</v>
      </c>
      <c r="E2640" s="310">
        <v>101.43</v>
      </c>
      <c r="F2640" s="214" t="s">
        <v>3958</v>
      </c>
    </row>
    <row r="2641" spans="1:6" s="214" customFormat="1" x14ac:dyDescent="0.35">
      <c r="A2641" s="311" t="s">
        <v>670</v>
      </c>
      <c r="B2641" s="312">
        <v>44971</v>
      </c>
      <c r="C2641" s="214" t="s">
        <v>671</v>
      </c>
      <c r="D2641" s="214" t="s">
        <v>3959</v>
      </c>
      <c r="E2641" s="310">
        <v>123.42</v>
      </c>
      <c r="F2641" s="214" t="s">
        <v>3960</v>
      </c>
    </row>
    <row r="2642" spans="1:6" s="214" customFormat="1" x14ac:dyDescent="0.35">
      <c r="A2642" s="311" t="s">
        <v>670</v>
      </c>
      <c r="B2642" s="312">
        <v>44995</v>
      </c>
      <c r="C2642" s="214" t="s">
        <v>671</v>
      </c>
      <c r="D2642" s="214" t="s">
        <v>3961</v>
      </c>
      <c r="E2642" s="310">
        <v>65.989999999999995</v>
      </c>
      <c r="F2642" s="214" t="s">
        <v>3962</v>
      </c>
    </row>
    <row r="2643" spans="1:6" s="214" customFormat="1" x14ac:dyDescent="0.35">
      <c r="A2643" s="311" t="s">
        <v>670</v>
      </c>
      <c r="B2643" s="312">
        <v>44997</v>
      </c>
      <c r="C2643" s="214" t="s">
        <v>671</v>
      </c>
      <c r="D2643" s="214" t="s">
        <v>3957</v>
      </c>
      <c r="E2643" s="310">
        <v>111.29</v>
      </c>
      <c r="F2643" s="214" t="s">
        <v>3963</v>
      </c>
    </row>
    <row r="2644" spans="1:6" s="214" customFormat="1" x14ac:dyDescent="0.35">
      <c r="A2644" s="311" t="s">
        <v>670</v>
      </c>
      <c r="B2644" s="312">
        <v>44999</v>
      </c>
      <c r="C2644" s="214" t="s">
        <v>671</v>
      </c>
      <c r="D2644" s="214" t="s">
        <v>3964</v>
      </c>
      <c r="E2644" s="310">
        <v>121.09</v>
      </c>
      <c r="F2644" s="214" t="s">
        <v>3965</v>
      </c>
    </row>
    <row r="2645" spans="1:6" s="214" customFormat="1" x14ac:dyDescent="0.35">
      <c r="A2645" s="311" t="s">
        <v>670</v>
      </c>
      <c r="B2645" s="312">
        <v>45008</v>
      </c>
      <c r="C2645" s="214" t="s">
        <v>671</v>
      </c>
      <c r="D2645" s="214" t="s">
        <v>3966</v>
      </c>
      <c r="E2645" s="310">
        <v>105.95</v>
      </c>
      <c r="F2645" s="214" t="s">
        <v>3967</v>
      </c>
    </row>
    <row r="2646" spans="1:6" s="214" customFormat="1" x14ac:dyDescent="0.35">
      <c r="A2646" s="311" t="s">
        <v>670</v>
      </c>
      <c r="B2646" s="312">
        <v>45016</v>
      </c>
      <c r="C2646" s="214" t="s">
        <v>671</v>
      </c>
      <c r="D2646" s="214" t="s">
        <v>1527</v>
      </c>
      <c r="E2646" s="310">
        <v>7.69</v>
      </c>
      <c r="F2646" s="214" t="s">
        <v>1528</v>
      </c>
    </row>
    <row r="2647" spans="1:6" s="214" customFormat="1" x14ac:dyDescent="0.35">
      <c r="A2647" s="311" t="s">
        <v>670</v>
      </c>
      <c r="B2647" s="312">
        <v>45026</v>
      </c>
      <c r="C2647" s="214" t="s">
        <v>671</v>
      </c>
      <c r="D2647" s="214" t="s">
        <v>3968</v>
      </c>
      <c r="E2647" s="310">
        <v>51.77</v>
      </c>
      <c r="F2647" s="214" t="s">
        <v>3969</v>
      </c>
    </row>
    <row r="2648" spans="1:6" s="214" customFormat="1" x14ac:dyDescent="0.35">
      <c r="A2648" s="311" t="s">
        <v>670</v>
      </c>
      <c r="B2648" s="312">
        <v>45027</v>
      </c>
      <c r="C2648" s="214" t="s">
        <v>671</v>
      </c>
      <c r="D2648" s="214" t="s">
        <v>3925</v>
      </c>
      <c r="E2648" s="310">
        <v>83.81</v>
      </c>
      <c r="F2648" s="214" t="s">
        <v>3970</v>
      </c>
    </row>
    <row r="2649" spans="1:6" s="214" customFormat="1" x14ac:dyDescent="0.35">
      <c r="A2649" s="311" t="s">
        <v>670</v>
      </c>
      <c r="B2649" s="312">
        <v>45053</v>
      </c>
      <c r="C2649" s="214" t="s">
        <v>671</v>
      </c>
      <c r="D2649" s="214" t="s">
        <v>3957</v>
      </c>
      <c r="E2649" s="310">
        <v>94.43</v>
      </c>
      <c r="F2649" s="214" t="s">
        <v>3971</v>
      </c>
    </row>
    <row r="2650" spans="1:6" s="214" customFormat="1" x14ac:dyDescent="0.35">
      <c r="A2650" s="311" t="s">
        <v>670</v>
      </c>
      <c r="B2650" s="312">
        <v>45088</v>
      </c>
      <c r="C2650" s="214" t="s">
        <v>671</v>
      </c>
      <c r="D2650" s="214" t="s">
        <v>3957</v>
      </c>
      <c r="E2650" s="310">
        <v>96.46</v>
      </c>
      <c r="F2650" s="214" t="s">
        <v>3972</v>
      </c>
    </row>
    <row r="2651" spans="1:6" s="214" customFormat="1" x14ac:dyDescent="0.35">
      <c r="A2651" s="311" t="s">
        <v>670</v>
      </c>
      <c r="B2651" s="312">
        <v>45090</v>
      </c>
      <c r="C2651" s="214" t="s">
        <v>671</v>
      </c>
      <c r="D2651" s="214" t="s">
        <v>3925</v>
      </c>
      <c r="E2651" s="310">
        <v>87.34</v>
      </c>
      <c r="F2651" s="214" t="s">
        <v>3973</v>
      </c>
    </row>
    <row r="2652" spans="1:6" s="214" customFormat="1" x14ac:dyDescent="0.35">
      <c r="A2652" s="311" t="s">
        <v>672</v>
      </c>
      <c r="B2652" s="312">
        <v>44825</v>
      </c>
      <c r="C2652" s="214" t="s">
        <v>673</v>
      </c>
      <c r="D2652" s="214" t="s">
        <v>3974</v>
      </c>
      <c r="E2652" s="314">
        <v>180.8</v>
      </c>
      <c r="F2652" s="214" t="s">
        <v>3975</v>
      </c>
    </row>
    <row r="2653" spans="1:6" s="214" customFormat="1" x14ac:dyDescent="0.35">
      <c r="A2653" s="311" t="s">
        <v>672</v>
      </c>
      <c r="B2653" s="312">
        <v>44827</v>
      </c>
      <c r="C2653" s="214" t="s">
        <v>673</v>
      </c>
      <c r="D2653" s="214" t="s">
        <v>3976</v>
      </c>
      <c r="E2653" s="314">
        <v>1114</v>
      </c>
      <c r="F2653" s="214" t="s">
        <v>3977</v>
      </c>
    </row>
    <row r="2654" spans="1:6" s="214" customFormat="1" x14ac:dyDescent="0.35">
      <c r="A2654" s="311" t="s">
        <v>672</v>
      </c>
      <c r="B2654" s="312">
        <v>44897</v>
      </c>
      <c r="C2654" s="214" t="s">
        <v>673</v>
      </c>
      <c r="D2654" s="214" t="s">
        <v>3978</v>
      </c>
      <c r="E2654" s="314">
        <v>268.57</v>
      </c>
      <c r="F2654" s="214" t="s">
        <v>3979</v>
      </c>
    </row>
    <row r="2655" spans="1:6" s="214" customFormat="1" x14ac:dyDescent="0.35">
      <c r="A2655" s="311" t="s">
        <v>672</v>
      </c>
      <c r="B2655" s="312">
        <v>44916</v>
      </c>
      <c r="C2655" s="214" t="s">
        <v>673</v>
      </c>
      <c r="D2655" s="214" t="s">
        <v>3980</v>
      </c>
      <c r="E2655" s="314">
        <v>272</v>
      </c>
      <c r="F2655" s="214" t="s">
        <v>3981</v>
      </c>
    </row>
    <row r="2656" spans="1:6" s="214" customFormat="1" x14ac:dyDescent="0.35">
      <c r="A2656" s="311" t="s">
        <v>672</v>
      </c>
      <c r="B2656" s="312">
        <v>44935</v>
      </c>
      <c r="C2656" s="214" t="s">
        <v>673</v>
      </c>
      <c r="D2656" s="214" t="s">
        <v>1821</v>
      </c>
      <c r="E2656" s="310">
        <v>972.24</v>
      </c>
      <c r="F2656" s="214" t="s">
        <v>1822</v>
      </c>
    </row>
    <row r="2657" spans="1:6" s="214" customFormat="1" x14ac:dyDescent="0.35">
      <c r="A2657" s="311" t="s">
        <v>672</v>
      </c>
      <c r="B2657" s="312">
        <v>44972</v>
      </c>
      <c r="C2657" s="214" t="s">
        <v>673</v>
      </c>
      <c r="D2657" s="214" t="s">
        <v>3982</v>
      </c>
      <c r="E2657" s="310">
        <v>54.78</v>
      </c>
      <c r="F2657" s="214" t="s">
        <v>3983</v>
      </c>
    </row>
    <row r="2658" spans="1:6" s="214" customFormat="1" x14ac:dyDescent="0.35">
      <c r="A2658" s="311" t="s">
        <v>672</v>
      </c>
      <c r="B2658" s="312">
        <v>44994</v>
      </c>
      <c r="C2658" s="214" t="s">
        <v>673</v>
      </c>
      <c r="D2658" s="214" t="s">
        <v>3984</v>
      </c>
      <c r="E2658" s="310">
        <v>353</v>
      </c>
      <c r="F2658" s="214" t="s">
        <v>3985</v>
      </c>
    </row>
    <row r="2659" spans="1:6" s="214" customFormat="1" x14ac:dyDescent="0.35">
      <c r="A2659" s="311" t="s">
        <v>672</v>
      </c>
      <c r="B2659" s="312">
        <v>44994</v>
      </c>
      <c r="C2659" s="214" t="s">
        <v>673</v>
      </c>
      <c r="D2659" s="214" t="s">
        <v>3986</v>
      </c>
      <c r="E2659" s="310">
        <v>1770</v>
      </c>
      <c r="F2659" s="214" t="s">
        <v>3987</v>
      </c>
    </row>
    <row r="2660" spans="1:6" s="214" customFormat="1" x14ac:dyDescent="0.35">
      <c r="A2660" s="311" t="s">
        <v>672</v>
      </c>
      <c r="B2660" s="312">
        <v>44999</v>
      </c>
      <c r="C2660" s="214" t="s">
        <v>673</v>
      </c>
      <c r="D2660" s="214" t="s">
        <v>3988</v>
      </c>
      <c r="E2660" s="310">
        <v>679</v>
      </c>
      <c r="F2660" s="214" t="s">
        <v>3989</v>
      </c>
    </row>
    <row r="2661" spans="1:6" s="214" customFormat="1" x14ac:dyDescent="0.35">
      <c r="A2661" s="311" t="s">
        <v>672</v>
      </c>
      <c r="B2661" s="312">
        <v>45058</v>
      </c>
      <c r="C2661" s="214" t="s">
        <v>673</v>
      </c>
      <c r="D2661" s="214" t="s">
        <v>3974</v>
      </c>
      <c r="E2661" s="310">
        <v>124.72</v>
      </c>
      <c r="F2661" s="214" t="s">
        <v>3990</v>
      </c>
    </row>
    <row r="2662" spans="1:6" s="214" customFormat="1" x14ac:dyDescent="0.35">
      <c r="A2662" s="311" t="s">
        <v>672</v>
      </c>
      <c r="B2662" s="312">
        <v>45105</v>
      </c>
      <c r="C2662" s="214" t="s">
        <v>673</v>
      </c>
      <c r="D2662" s="214" t="s">
        <v>3991</v>
      </c>
      <c r="E2662" s="310">
        <v>1377</v>
      </c>
      <c r="F2662" s="214" t="s">
        <v>3992</v>
      </c>
    </row>
    <row r="2663" spans="1:6" s="214" customFormat="1" x14ac:dyDescent="0.35">
      <c r="A2663" s="311" t="s">
        <v>674</v>
      </c>
      <c r="B2663" s="312">
        <v>44773</v>
      </c>
      <c r="C2663" s="214" t="s">
        <v>675</v>
      </c>
      <c r="D2663" s="214" t="s">
        <v>3993</v>
      </c>
      <c r="E2663" s="314">
        <v>17</v>
      </c>
      <c r="F2663" s="214" t="s">
        <v>3994</v>
      </c>
    </row>
    <row r="2664" spans="1:6" s="214" customFormat="1" x14ac:dyDescent="0.35">
      <c r="A2664" s="311" t="s">
        <v>674</v>
      </c>
      <c r="B2664" s="312">
        <v>44773</v>
      </c>
      <c r="C2664" s="214" t="s">
        <v>675</v>
      </c>
      <c r="D2664" s="214" t="s">
        <v>3995</v>
      </c>
      <c r="E2664" s="314">
        <v>70</v>
      </c>
      <c r="F2664" s="214" t="s">
        <v>3996</v>
      </c>
    </row>
    <row r="2665" spans="1:6" s="214" customFormat="1" x14ac:dyDescent="0.35">
      <c r="A2665" s="311" t="s">
        <v>674</v>
      </c>
      <c r="B2665" s="312">
        <v>44804</v>
      </c>
      <c r="C2665" s="214" t="s">
        <v>675</v>
      </c>
      <c r="D2665" s="214" t="s">
        <v>3997</v>
      </c>
      <c r="E2665" s="314">
        <v>17</v>
      </c>
      <c r="F2665" s="214" t="s">
        <v>3998</v>
      </c>
    </row>
    <row r="2666" spans="1:6" s="214" customFormat="1" x14ac:dyDescent="0.35">
      <c r="A2666" s="311" t="s">
        <v>674</v>
      </c>
      <c r="B2666" s="312">
        <v>44804</v>
      </c>
      <c r="C2666" s="214" t="s">
        <v>675</v>
      </c>
      <c r="D2666" s="214" t="s">
        <v>3999</v>
      </c>
      <c r="E2666" s="314">
        <v>70</v>
      </c>
      <c r="F2666" s="214" t="s">
        <v>4000</v>
      </c>
    </row>
    <row r="2667" spans="1:6" s="214" customFormat="1" x14ac:dyDescent="0.35">
      <c r="A2667" s="311" t="s">
        <v>674</v>
      </c>
      <c r="B2667" s="312">
        <v>44834</v>
      </c>
      <c r="C2667" s="214" t="s">
        <v>675</v>
      </c>
      <c r="D2667" s="214" t="s">
        <v>4001</v>
      </c>
      <c r="E2667" s="314">
        <v>17</v>
      </c>
      <c r="F2667" s="214" t="s">
        <v>4002</v>
      </c>
    </row>
    <row r="2668" spans="1:6" s="214" customFormat="1" x14ac:dyDescent="0.35">
      <c r="A2668" s="311" t="s">
        <v>674</v>
      </c>
      <c r="B2668" s="312">
        <v>44834</v>
      </c>
      <c r="C2668" s="214" t="s">
        <v>675</v>
      </c>
      <c r="D2668" s="214" t="s">
        <v>4003</v>
      </c>
      <c r="E2668" s="314">
        <v>70</v>
      </c>
      <c r="F2668" s="214" t="s">
        <v>4004</v>
      </c>
    </row>
    <row r="2669" spans="1:6" s="214" customFormat="1" x14ac:dyDescent="0.35">
      <c r="A2669" s="311" t="s">
        <v>674</v>
      </c>
      <c r="B2669" s="312">
        <v>44865</v>
      </c>
      <c r="C2669" s="214" t="s">
        <v>675</v>
      </c>
      <c r="D2669" s="214" t="s">
        <v>4005</v>
      </c>
      <c r="E2669" s="314">
        <v>17</v>
      </c>
      <c r="F2669" s="214" t="s">
        <v>4006</v>
      </c>
    </row>
    <row r="2670" spans="1:6" s="214" customFormat="1" x14ac:dyDescent="0.35">
      <c r="A2670" s="311" t="s">
        <v>674</v>
      </c>
      <c r="B2670" s="312">
        <v>44865</v>
      </c>
      <c r="C2670" s="214" t="s">
        <v>675</v>
      </c>
      <c r="D2670" s="214" t="s">
        <v>4007</v>
      </c>
      <c r="E2670" s="314">
        <v>70</v>
      </c>
      <c r="F2670" s="214" t="s">
        <v>4008</v>
      </c>
    </row>
    <row r="2671" spans="1:6" s="214" customFormat="1" x14ac:dyDescent="0.35">
      <c r="A2671" s="311" t="s">
        <v>674</v>
      </c>
      <c r="B2671" s="312">
        <v>44895</v>
      </c>
      <c r="C2671" s="214" t="s">
        <v>675</v>
      </c>
      <c r="D2671" s="214" t="s">
        <v>4009</v>
      </c>
      <c r="E2671" s="314">
        <v>17</v>
      </c>
      <c r="F2671" s="214" t="s">
        <v>4010</v>
      </c>
    </row>
    <row r="2672" spans="1:6" s="214" customFormat="1" x14ac:dyDescent="0.35">
      <c r="A2672" s="311" t="s">
        <v>674</v>
      </c>
      <c r="B2672" s="312">
        <v>44895</v>
      </c>
      <c r="C2672" s="214" t="s">
        <v>675</v>
      </c>
      <c r="D2672" s="214" t="s">
        <v>4011</v>
      </c>
      <c r="E2672" s="314">
        <v>70</v>
      </c>
      <c r="F2672" s="214" t="s">
        <v>4012</v>
      </c>
    </row>
    <row r="2673" spans="1:6" s="214" customFormat="1" x14ac:dyDescent="0.35">
      <c r="A2673" s="311" t="s">
        <v>674</v>
      </c>
      <c r="B2673" s="312">
        <v>44926</v>
      </c>
      <c r="C2673" s="214" t="s">
        <v>675</v>
      </c>
      <c r="D2673" s="214" t="s">
        <v>4013</v>
      </c>
      <c r="E2673" s="314">
        <v>17</v>
      </c>
      <c r="F2673" s="214" t="s">
        <v>4014</v>
      </c>
    </row>
    <row r="2674" spans="1:6" s="214" customFormat="1" x14ac:dyDescent="0.35">
      <c r="A2674" s="311" t="s">
        <v>674</v>
      </c>
      <c r="B2674" s="312">
        <v>44926</v>
      </c>
      <c r="C2674" s="214" t="s">
        <v>675</v>
      </c>
      <c r="D2674" s="214" t="s">
        <v>4015</v>
      </c>
      <c r="E2674" s="314">
        <v>70</v>
      </c>
      <c r="F2674" s="214" t="s">
        <v>4016</v>
      </c>
    </row>
    <row r="2675" spans="1:6" s="214" customFormat="1" x14ac:dyDescent="0.35">
      <c r="A2675" s="311" t="s">
        <v>674</v>
      </c>
      <c r="B2675" s="312">
        <v>44957</v>
      </c>
      <c r="C2675" s="214" t="s">
        <v>675</v>
      </c>
      <c r="D2675" s="214" t="s">
        <v>4017</v>
      </c>
      <c r="E2675" s="310">
        <v>17</v>
      </c>
      <c r="F2675" s="214" t="s">
        <v>4018</v>
      </c>
    </row>
    <row r="2676" spans="1:6" s="214" customFormat="1" x14ac:dyDescent="0.35">
      <c r="A2676" s="311" t="s">
        <v>674</v>
      </c>
      <c r="B2676" s="312">
        <v>44957</v>
      </c>
      <c r="C2676" s="214" t="s">
        <v>675</v>
      </c>
      <c r="D2676" s="214" t="s">
        <v>4019</v>
      </c>
      <c r="E2676" s="310">
        <v>70</v>
      </c>
      <c r="F2676" s="214" t="s">
        <v>4020</v>
      </c>
    </row>
    <row r="2677" spans="1:6" s="214" customFormat="1" x14ac:dyDescent="0.35">
      <c r="A2677" s="311" t="s">
        <v>674</v>
      </c>
      <c r="B2677" s="312">
        <v>44985</v>
      </c>
      <c r="C2677" s="214" t="s">
        <v>675</v>
      </c>
      <c r="D2677" s="214" t="s">
        <v>4021</v>
      </c>
      <c r="E2677" s="310">
        <v>17</v>
      </c>
      <c r="F2677" s="214" t="s">
        <v>4022</v>
      </c>
    </row>
    <row r="2678" spans="1:6" s="214" customFormat="1" x14ac:dyDescent="0.35">
      <c r="A2678" s="311" t="s">
        <v>674</v>
      </c>
      <c r="B2678" s="312">
        <v>44985</v>
      </c>
      <c r="C2678" s="214" t="s">
        <v>675</v>
      </c>
      <c r="D2678" s="214" t="s">
        <v>4023</v>
      </c>
      <c r="E2678" s="310">
        <v>70</v>
      </c>
      <c r="F2678" s="214" t="s">
        <v>4024</v>
      </c>
    </row>
    <row r="2679" spans="1:6" s="214" customFormat="1" x14ac:dyDescent="0.35">
      <c r="A2679" s="311" t="s">
        <v>674</v>
      </c>
      <c r="B2679" s="312">
        <v>45016</v>
      </c>
      <c r="C2679" s="214" t="s">
        <v>675</v>
      </c>
      <c r="D2679" s="214" t="s">
        <v>4025</v>
      </c>
      <c r="E2679" s="310">
        <v>17</v>
      </c>
      <c r="F2679" s="214" t="s">
        <v>4026</v>
      </c>
    </row>
    <row r="2680" spans="1:6" s="214" customFormat="1" x14ac:dyDescent="0.35">
      <c r="A2680" s="311" t="s">
        <v>674</v>
      </c>
      <c r="B2680" s="312">
        <v>45016</v>
      </c>
      <c r="C2680" s="214" t="s">
        <v>675</v>
      </c>
      <c r="D2680" s="214" t="s">
        <v>4027</v>
      </c>
      <c r="E2680" s="310">
        <v>70</v>
      </c>
      <c r="F2680" s="214" t="s">
        <v>4028</v>
      </c>
    </row>
    <row r="2681" spans="1:6" s="214" customFormat="1" x14ac:dyDescent="0.35">
      <c r="A2681" s="311" t="s">
        <v>674</v>
      </c>
      <c r="B2681" s="312">
        <v>45046</v>
      </c>
      <c r="C2681" s="214" t="s">
        <v>675</v>
      </c>
      <c r="D2681" s="214" t="s">
        <v>4029</v>
      </c>
      <c r="E2681" s="310">
        <v>17</v>
      </c>
      <c r="F2681" s="214" t="s">
        <v>4030</v>
      </c>
    </row>
    <row r="2682" spans="1:6" s="214" customFormat="1" x14ac:dyDescent="0.35">
      <c r="A2682" s="311" t="s">
        <v>674</v>
      </c>
      <c r="B2682" s="312">
        <v>45046</v>
      </c>
      <c r="C2682" s="214" t="s">
        <v>675</v>
      </c>
      <c r="D2682" s="214" t="s">
        <v>4031</v>
      </c>
      <c r="E2682" s="310">
        <v>70</v>
      </c>
      <c r="F2682" s="214" t="s">
        <v>4032</v>
      </c>
    </row>
    <row r="2683" spans="1:6" s="214" customFormat="1" x14ac:dyDescent="0.35">
      <c r="A2683" s="311" t="s">
        <v>674</v>
      </c>
      <c r="B2683" s="312">
        <v>45077</v>
      </c>
      <c r="C2683" s="214" t="s">
        <v>675</v>
      </c>
      <c r="D2683" s="214" t="s">
        <v>4033</v>
      </c>
      <c r="E2683" s="310">
        <v>17</v>
      </c>
      <c r="F2683" s="214" t="s">
        <v>4034</v>
      </c>
    </row>
    <row r="2684" spans="1:6" s="214" customFormat="1" x14ac:dyDescent="0.35">
      <c r="A2684" s="311" t="s">
        <v>674</v>
      </c>
      <c r="B2684" s="312">
        <v>45077</v>
      </c>
      <c r="C2684" s="214" t="s">
        <v>675</v>
      </c>
      <c r="D2684" s="214" t="s">
        <v>4035</v>
      </c>
      <c r="E2684" s="310">
        <v>70</v>
      </c>
      <c r="F2684" s="214" t="s">
        <v>4036</v>
      </c>
    </row>
    <row r="2685" spans="1:6" s="214" customFormat="1" x14ac:dyDescent="0.35">
      <c r="A2685" s="311" t="s">
        <v>674</v>
      </c>
      <c r="B2685" s="312">
        <v>45107</v>
      </c>
      <c r="C2685" s="214" t="s">
        <v>675</v>
      </c>
      <c r="D2685" s="214" t="s">
        <v>4037</v>
      </c>
      <c r="E2685" s="310">
        <v>17</v>
      </c>
      <c r="F2685" s="214" t="s">
        <v>4038</v>
      </c>
    </row>
    <row r="2686" spans="1:6" s="214" customFormat="1" x14ac:dyDescent="0.35">
      <c r="A2686" s="311" t="s">
        <v>674</v>
      </c>
      <c r="B2686" s="312">
        <v>45107</v>
      </c>
      <c r="C2686" s="214" t="s">
        <v>675</v>
      </c>
      <c r="D2686" s="214" t="s">
        <v>4039</v>
      </c>
      <c r="E2686" s="310">
        <v>70</v>
      </c>
      <c r="F2686" s="214" t="s">
        <v>4040</v>
      </c>
    </row>
    <row r="2687" spans="1:6" s="214" customFormat="1" x14ac:dyDescent="0.35">
      <c r="A2687" s="311" t="s">
        <v>624</v>
      </c>
      <c r="B2687" s="312">
        <v>44958</v>
      </c>
      <c r="C2687" s="214" t="s">
        <v>124</v>
      </c>
      <c r="D2687" s="214" t="s">
        <v>4041</v>
      </c>
      <c r="E2687" s="310">
        <v>6130.8</v>
      </c>
      <c r="F2687" s="214" t="s">
        <v>4042</v>
      </c>
    </row>
    <row r="2688" spans="1:6" s="214" customFormat="1" x14ac:dyDescent="0.35">
      <c r="A2688" s="311" t="s">
        <v>624</v>
      </c>
      <c r="B2688" s="312">
        <v>44958</v>
      </c>
      <c r="C2688" s="214" t="s">
        <v>124</v>
      </c>
      <c r="D2688" s="214" t="s">
        <v>4041</v>
      </c>
      <c r="E2688" s="310">
        <v>3301.2</v>
      </c>
      <c r="F2688" s="214" t="s">
        <v>4043</v>
      </c>
    </row>
    <row r="2689" spans="1:6" s="214" customFormat="1" x14ac:dyDescent="0.35">
      <c r="A2689" s="311" t="s">
        <v>624</v>
      </c>
      <c r="B2689" s="312">
        <v>44958</v>
      </c>
      <c r="C2689" s="214" t="s">
        <v>124</v>
      </c>
      <c r="D2689" s="214" t="s">
        <v>4041</v>
      </c>
      <c r="E2689" s="310">
        <v>8017.2</v>
      </c>
      <c r="F2689" s="214" t="s">
        <v>4044</v>
      </c>
    </row>
    <row r="2690" spans="1:6" s="214" customFormat="1" x14ac:dyDescent="0.35">
      <c r="A2690" s="311" t="s">
        <v>624</v>
      </c>
      <c r="B2690" s="312">
        <v>44958</v>
      </c>
      <c r="C2690" s="214" t="s">
        <v>124</v>
      </c>
      <c r="D2690" s="214" t="s">
        <v>4045</v>
      </c>
      <c r="E2690" s="310">
        <v>943.2</v>
      </c>
      <c r="F2690" s="214" t="s">
        <v>4046</v>
      </c>
    </row>
    <row r="2691" spans="1:6" s="214" customFormat="1" x14ac:dyDescent="0.35">
      <c r="A2691" s="311" t="s">
        <v>624</v>
      </c>
      <c r="B2691" s="312">
        <v>44958</v>
      </c>
      <c r="C2691" s="214" t="s">
        <v>124</v>
      </c>
      <c r="D2691" s="214" t="s">
        <v>4045</v>
      </c>
      <c r="E2691" s="310">
        <v>471.6</v>
      </c>
      <c r="F2691" s="214" t="s">
        <v>4047</v>
      </c>
    </row>
    <row r="2692" spans="1:6" s="214" customFormat="1" x14ac:dyDescent="0.35">
      <c r="A2692" s="311" t="s">
        <v>624</v>
      </c>
      <c r="B2692" s="312">
        <v>44958</v>
      </c>
      <c r="C2692" s="214" t="s">
        <v>124</v>
      </c>
      <c r="D2692" s="214" t="s">
        <v>4045</v>
      </c>
      <c r="E2692" s="310">
        <v>943.2</v>
      </c>
      <c r="F2692" s="214" t="s">
        <v>4048</v>
      </c>
    </row>
    <row r="2693" spans="1:6" s="214" customFormat="1" x14ac:dyDescent="0.35">
      <c r="A2693" s="311" t="s">
        <v>624</v>
      </c>
      <c r="B2693" s="312">
        <v>45069</v>
      </c>
      <c r="C2693" s="214" t="s">
        <v>124</v>
      </c>
      <c r="D2693" s="214" t="s">
        <v>4049</v>
      </c>
      <c r="E2693" s="310">
        <v>11000</v>
      </c>
      <c r="F2693" s="214" t="s">
        <v>4050</v>
      </c>
    </row>
    <row r="2694" spans="1:6" s="214" customFormat="1" x14ac:dyDescent="0.35">
      <c r="A2694" s="311" t="s">
        <v>676</v>
      </c>
      <c r="B2694" s="312">
        <v>44782</v>
      </c>
      <c r="C2694" s="214" t="s">
        <v>677</v>
      </c>
      <c r="D2694" s="214" t="s">
        <v>4051</v>
      </c>
      <c r="E2694" s="314">
        <v>600</v>
      </c>
      <c r="F2694" s="214" t="s">
        <v>4052</v>
      </c>
    </row>
    <row r="2695" spans="1:6" s="214" customFormat="1" x14ac:dyDescent="0.35">
      <c r="A2695" s="311" t="s">
        <v>676</v>
      </c>
      <c r="B2695" s="312">
        <v>44824</v>
      </c>
      <c r="C2695" s="214" t="s">
        <v>677</v>
      </c>
      <c r="D2695" s="214" t="s">
        <v>4053</v>
      </c>
      <c r="E2695" s="314">
        <v>250</v>
      </c>
      <c r="F2695" s="214" t="s">
        <v>4054</v>
      </c>
    </row>
    <row r="2696" spans="1:6" s="214" customFormat="1" x14ac:dyDescent="0.35">
      <c r="A2696" s="311" t="s">
        <v>676</v>
      </c>
      <c r="B2696" s="312">
        <v>44845</v>
      </c>
      <c r="C2696" s="214" t="s">
        <v>677</v>
      </c>
      <c r="D2696" s="214" t="s">
        <v>4055</v>
      </c>
      <c r="E2696" s="314">
        <v>250</v>
      </c>
      <c r="F2696" s="214" t="s">
        <v>4056</v>
      </c>
    </row>
    <row r="2697" spans="1:6" s="214" customFormat="1" x14ac:dyDescent="0.35">
      <c r="A2697" s="311" t="s">
        <v>676</v>
      </c>
      <c r="B2697" s="312">
        <v>44873</v>
      </c>
      <c r="C2697" s="214" t="s">
        <v>677</v>
      </c>
      <c r="D2697" s="214" t="s">
        <v>4057</v>
      </c>
      <c r="E2697" s="314">
        <v>350</v>
      </c>
      <c r="F2697" s="214" t="s">
        <v>4058</v>
      </c>
    </row>
    <row r="2698" spans="1:6" s="214" customFormat="1" x14ac:dyDescent="0.35">
      <c r="A2698" s="311" t="s">
        <v>676</v>
      </c>
      <c r="B2698" s="312">
        <v>44904</v>
      </c>
      <c r="C2698" s="214" t="s">
        <v>677</v>
      </c>
      <c r="D2698" s="214" t="s">
        <v>4059</v>
      </c>
      <c r="E2698" s="314">
        <v>250</v>
      </c>
      <c r="F2698" s="214" t="s">
        <v>4060</v>
      </c>
    </row>
    <row r="2699" spans="1:6" s="214" customFormat="1" x14ac:dyDescent="0.35">
      <c r="A2699" s="311" t="s">
        <v>676</v>
      </c>
      <c r="B2699" s="312">
        <v>44936</v>
      </c>
      <c r="C2699" s="214" t="s">
        <v>677</v>
      </c>
      <c r="D2699" s="214" t="s">
        <v>4061</v>
      </c>
      <c r="E2699" s="310">
        <v>250</v>
      </c>
      <c r="F2699" s="214" t="s">
        <v>4062</v>
      </c>
    </row>
    <row r="2700" spans="1:6" s="214" customFormat="1" x14ac:dyDescent="0.35">
      <c r="A2700" s="311" t="s">
        <v>676</v>
      </c>
      <c r="B2700" s="312">
        <v>44971</v>
      </c>
      <c r="C2700" s="214" t="s">
        <v>677</v>
      </c>
      <c r="D2700" s="214" t="s">
        <v>4063</v>
      </c>
      <c r="E2700" s="310">
        <v>350</v>
      </c>
      <c r="F2700" s="214" t="s">
        <v>4064</v>
      </c>
    </row>
    <row r="2701" spans="1:6" s="214" customFormat="1" x14ac:dyDescent="0.35">
      <c r="A2701" s="311" t="s">
        <v>676</v>
      </c>
      <c r="B2701" s="312">
        <v>44999</v>
      </c>
      <c r="C2701" s="214" t="s">
        <v>677</v>
      </c>
      <c r="D2701" s="214" t="s">
        <v>4065</v>
      </c>
      <c r="E2701" s="310">
        <v>500</v>
      </c>
      <c r="F2701" s="214" t="s">
        <v>4066</v>
      </c>
    </row>
    <row r="2702" spans="1:6" s="214" customFormat="1" x14ac:dyDescent="0.35">
      <c r="A2702" s="311" t="s">
        <v>676</v>
      </c>
      <c r="B2702" s="312">
        <v>45027</v>
      </c>
      <c r="C2702" s="214" t="s">
        <v>677</v>
      </c>
      <c r="D2702" s="214" t="s">
        <v>4067</v>
      </c>
      <c r="E2702" s="310">
        <v>250</v>
      </c>
      <c r="F2702" s="214" t="s">
        <v>4068</v>
      </c>
    </row>
    <row r="2703" spans="1:6" s="214" customFormat="1" x14ac:dyDescent="0.35">
      <c r="A2703" s="311" t="s">
        <v>676</v>
      </c>
      <c r="B2703" s="312">
        <v>45055</v>
      </c>
      <c r="C2703" s="214" t="s">
        <v>677</v>
      </c>
      <c r="D2703" s="214" t="s">
        <v>4069</v>
      </c>
      <c r="E2703" s="310">
        <v>350</v>
      </c>
      <c r="F2703" s="214" t="s">
        <v>4070</v>
      </c>
    </row>
    <row r="2704" spans="1:6" s="214" customFormat="1" x14ac:dyDescent="0.35">
      <c r="A2704" s="311" t="s">
        <v>676</v>
      </c>
      <c r="B2704" s="312">
        <v>45090</v>
      </c>
      <c r="C2704" s="214" t="s">
        <v>677</v>
      </c>
      <c r="D2704" s="214" t="s">
        <v>4071</v>
      </c>
      <c r="E2704" s="310">
        <v>500</v>
      </c>
      <c r="F2704" s="214" t="s">
        <v>4072</v>
      </c>
    </row>
    <row r="2705" spans="1:6" s="214" customFormat="1" x14ac:dyDescent="0.35">
      <c r="A2705" s="311" t="s">
        <v>678</v>
      </c>
      <c r="B2705" s="312">
        <v>44754</v>
      </c>
      <c r="C2705" s="214" t="s">
        <v>679</v>
      </c>
      <c r="D2705" s="214" t="s">
        <v>4073</v>
      </c>
      <c r="E2705" s="314">
        <v>350</v>
      </c>
      <c r="F2705" s="214" t="s">
        <v>4074</v>
      </c>
    </row>
    <row r="2706" spans="1:6" s="214" customFormat="1" x14ac:dyDescent="0.35">
      <c r="A2706" s="311" t="s">
        <v>678</v>
      </c>
      <c r="B2706" s="312">
        <v>44782</v>
      </c>
      <c r="C2706" s="214" t="s">
        <v>679</v>
      </c>
      <c r="D2706" s="214" t="s">
        <v>4075</v>
      </c>
      <c r="E2706" s="314">
        <v>700</v>
      </c>
      <c r="F2706" s="214" t="s">
        <v>4076</v>
      </c>
    </row>
    <row r="2707" spans="1:6" s="214" customFormat="1" x14ac:dyDescent="0.35">
      <c r="A2707" s="311" t="s">
        <v>678</v>
      </c>
      <c r="B2707" s="312">
        <v>44824</v>
      </c>
      <c r="C2707" s="214" t="s">
        <v>679</v>
      </c>
      <c r="D2707" s="214" t="s">
        <v>4077</v>
      </c>
      <c r="E2707" s="314">
        <v>250</v>
      </c>
      <c r="F2707" s="214" t="s">
        <v>4078</v>
      </c>
    </row>
    <row r="2708" spans="1:6" s="214" customFormat="1" x14ac:dyDescent="0.35">
      <c r="A2708" s="311" t="s">
        <v>678</v>
      </c>
      <c r="B2708" s="312">
        <v>44845</v>
      </c>
      <c r="C2708" s="214" t="s">
        <v>679</v>
      </c>
      <c r="D2708" s="214" t="s">
        <v>4079</v>
      </c>
      <c r="E2708" s="314">
        <v>250</v>
      </c>
      <c r="F2708" s="214" t="s">
        <v>4080</v>
      </c>
    </row>
    <row r="2709" spans="1:6" s="214" customFormat="1" x14ac:dyDescent="0.35">
      <c r="A2709" s="311" t="s">
        <v>678</v>
      </c>
      <c r="B2709" s="312">
        <v>44873</v>
      </c>
      <c r="C2709" s="214" t="s">
        <v>679</v>
      </c>
      <c r="D2709" s="214" t="s">
        <v>4081</v>
      </c>
      <c r="E2709" s="314">
        <v>350</v>
      </c>
      <c r="F2709" s="214" t="s">
        <v>4082</v>
      </c>
    </row>
    <row r="2710" spans="1:6" s="214" customFormat="1" x14ac:dyDescent="0.35">
      <c r="A2710" s="311" t="s">
        <v>678</v>
      </c>
      <c r="B2710" s="312">
        <v>44904</v>
      </c>
      <c r="C2710" s="214" t="s">
        <v>679</v>
      </c>
      <c r="D2710" s="214" t="s">
        <v>4083</v>
      </c>
      <c r="E2710" s="314">
        <v>250</v>
      </c>
      <c r="F2710" s="214" t="s">
        <v>4084</v>
      </c>
    </row>
    <row r="2711" spans="1:6" s="214" customFormat="1" x14ac:dyDescent="0.35">
      <c r="A2711" s="311" t="s">
        <v>678</v>
      </c>
      <c r="B2711" s="312">
        <v>44936</v>
      </c>
      <c r="C2711" s="214" t="s">
        <v>679</v>
      </c>
      <c r="D2711" s="214" t="s">
        <v>4085</v>
      </c>
      <c r="E2711" s="310">
        <v>250</v>
      </c>
      <c r="F2711" s="214" t="s">
        <v>4086</v>
      </c>
    </row>
    <row r="2712" spans="1:6" s="214" customFormat="1" x14ac:dyDescent="0.35">
      <c r="A2712" s="311" t="s">
        <v>678</v>
      </c>
      <c r="B2712" s="312">
        <v>44971</v>
      </c>
      <c r="C2712" s="214" t="s">
        <v>679</v>
      </c>
      <c r="D2712" s="214" t="s">
        <v>4087</v>
      </c>
      <c r="E2712" s="310">
        <v>350</v>
      </c>
      <c r="F2712" s="214" t="s">
        <v>4088</v>
      </c>
    </row>
    <row r="2713" spans="1:6" s="214" customFormat="1" x14ac:dyDescent="0.35">
      <c r="A2713" s="311" t="s">
        <v>678</v>
      </c>
      <c r="B2713" s="312">
        <v>44999</v>
      </c>
      <c r="C2713" s="214" t="s">
        <v>679</v>
      </c>
      <c r="D2713" s="214" t="s">
        <v>4089</v>
      </c>
      <c r="E2713" s="310">
        <v>500</v>
      </c>
      <c r="F2713" s="214" t="s">
        <v>4090</v>
      </c>
    </row>
    <row r="2714" spans="1:6" s="214" customFormat="1" x14ac:dyDescent="0.35">
      <c r="A2714" s="311" t="s">
        <v>678</v>
      </c>
      <c r="B2714" s="312">
        <v>45027</v>
      </c>
      <c r="C2714" s="214" t="s">
        <v>679</v>
      </c>
      <c r="D2714" s="214" t="s">
        <v>4091</v>
      </c>
      <c r="E2714" s="310">
        <v>350</v>
      </c>
      <c r="F2714" s="214" t="s">
        <v>4092</v>
      </c>
    </row>
    <row r="2715" spans="1:6" s="214" customFormat="1" x14ac:dyDescent="0.35">
      <c r="A2715" s="311" t="s">
        <v>678</v>
      </c>
      <c r="B2715" s="312">
        <v>45055</v>
      </c>
      <c r="C2715" s="214" t="s">
        <v>679</v>
      </c>
      <c r="D2715" s="214" t="s">
        <v>4093</v>
      </c>
      <c r="E2715" s="310">
        <v>350</v>
      </c>
      <c r="F2715" s="214" t="s">
        <v>4094</v>
      </c>
    </row>
    <row r="2716" spans="1:6" s="214" customFormat="1" x14ac:dyDescent="0.35">
      <c r="A2716" s="311" t="s">
        <v>678</v>
      </c>
      <c r="B2716" s="312">
        <v>45090</v>
      </c>
      <c r="C2716" s="214" t="s">
        <v>679</v>
      </c>
      <c r="D2716" s="214" t="s">
        <v>4095</v>
      </c>
      <c r="E2716" s="310">
        <v>525</v>
      </c>
      <c r="F2716" s="214" t="s">
        <v>4096</v>
      </c>
    </row>
    <row r="2717" spans="1:6" s="214" customFormat="1" x14ac:dyDescent="0.35">
      <c r="A2717" s="311" t="s">
        <v>680</v>
      </c>
      <c r="B2717" s="312">
        <v>44754</v>
      </c>
      <c r="C2717" s="214" t="s">
        <v>681</v>
      </c>
      <c r="D2717" s="214" t="s">
        <v>4097</v>
      </c>
      <c r="E2717" s="314">
        <v>-400</v>
      </c>
      <c r="F2717" s="214" t="s">
        <v>4098</v>
      </c>
    </row>
    <row r="2718" spans="1:6" s="214" customFormat="1" x14ac:dyDescent="0.35">
      <c r="A2718" s="311" t="s">
        <v>680</v>
      </c>
      <c r="B2718" s="312">
        <v>44754</v>
      </c>
      <c r="C2718" s="214" t="s">
        <v>681</v>
      </c>
      <c r="D2718" s="214" t="s">
        <v>4097</v>
      </c>
      <c r="E2718" s="314">
        <v>400</v>
      </c>
      <c r="F2718" s="214" t="s">
        <v>4099</v>
      </c>
    </row>
    <row r="2719" spans="1:6" s="214" customFormat="1" x14ac:dyDescent="0.35">
      <c r="A2719" s="311" t="s">
        <v>680</v>
      </c>
      <c r="B2719" s="312">
        <v>44754</v>
      </c>
      <c r="C2719" s="214" t="s">
        <v>681</v>
      </c>
      <c r="D2719" s="214" t="s">
        <v>4100</v>
      </c>
      <c r="E2719" s="314">
        <v>400</v>
      </c>
      <c r="F2719" s="214" t="s">
        <v>4101</v>
      </c>
    </row>
    <row r="2720" spans="1:6" s="214" customFormat="1" x14ac:dyDescent="0.35">
      <c r="A2720" s="311" t="s">
        <v>680</v>
      </c>
      <c r="B2720" s="312">
        <v>44782</v>
      </c>
      <c r="C2720" s="214" t="s">
        <v>681</v>
      </c>
      <c r="D2720" s="214" t="s">
        <v>4102</v>
      </c>
      <c r="E2720" s="314">
        <v>800</v>
      </c>
      <c r="F2720" s="214" t="s">
        <v>4103</v>
      </c>
    </row>
    <row r="2721" spans="1:6" s="214" customFormat="1" x14ac:dyDescent="0.35">
      <c r="A2721" s="311" t="s">
        <v>680</v>
      </c>
      <c r="B2721" s="312">
        <v>44824</v>
      </c>
      <c r="C2721" s="214" t="s">
        <v>681</v>
      </c>
      <c r="D2721" s="214" t="s">
        <v>4104</v>
      </c>
      <c r="E2721" s="314">
        <v>400</v>
      </c>
      <c r="F2721" s="214" t="s">
        <v>4105</v>
      </c>
    </row>
    <row r="2722" spans="1:6" s="214" customFormat="1" x14ac:dyDescent="0.35">
      <c r="A2722" s="311" t="s">
        <v>680</v>
      </c>
      <c r="B2722" s="312">
        <v>44845</v>
      </c>
      <c r="C2722" s="214" t="s">
        <v>681</v>
      </c>
      <c r="D2722" s="214" t="s">
        <v>4106</v>
      </c>
      <c r="E2722" s="314">
        <v>325</v>
      </c>
      <c r="F2722" s="214" t="s">
        <v>4107</v>
      </c>
    </row>
    <row r="2723" spans="1:6" s="214" customFormat="1" x14ac:dyDescent="0.35">
      <c r="A2723" s="311" t="s">
        <v>680</v>
      </c>
      <c r="B2723" s="312">
        <v>44873</v>
      </c>
      <c r="C2723" s="214" t="s">
        <v>681</v>
      </c>
      <c r="D2723" s="214" t="s">
        <v>4108</v>
      </c>
      <c r="E2723" s="314">
        <v>450</v>
      </c>
      <c r="F2723" s="214" t="s">
        <v>4109</v>
      </c>
    </row>
    <row r="2724" spans="1:6" s="214" customFormat="1" x14ac:dyDescent="0.35">
      <c r="A2724" s="311" t="s">
        <v>680</v>
      </c>
      <c r="B2724" s="312">
        <v>44904</v>
      </c>
      <c r="C2724" s="214" t="s">
        <v>681</v>
      </c>
      <c r="D2724" s="214" t="s">
        <v>4110</v>
      </c>
      <c r="E2724" s="314">
        <v>375</v>
      </c>
      <c r="F2724" s="214" t="s">
        <v>4111</v>
      </c>
    </row>
    <row r="2725" spans="1:6" s="214" customFormat="1" x14ac:dyDescent="0.35">
      <c r="A2725" s="311" t="s">
        <v>680</v>
      </c>
      <c r="B2725" s="312">
        <v>44936</v>
      </c>
      <c r="C2725" s="214" t="s">
        <v>681</v>
      </c>
      <c r="D2725" s="214" t="s">
        <v>4112</v>
      </c>
      <c r="E2725" s="310">
        <v>350</v>
      </c>
      <c r="F2725" s="214" t="s">
        <v>4113</v>
      </c>
    </row>
    <row r="2726" spans="1:6" s="214" customFormat="1" x14ac:dyDescent="0.35">
      <c r="A2726" s="311" t="s">
        <v>680</v>
      </c>
      <c r="B2726" s="312">
        <v>44971</v>
      </c>
      <c r="C2726" s="214" t="s">
        <v>681</v>
      </c>
      <c r="D2726" s="214" t="s">
        <v>4114</v>
      </c>
      <c r="E2726" s="310">
        <v>425</v>
      </c>
      <c r="F2726" s="214" t="s">
        <v>4115</v>
      </c>
    </row>
    <row r="2727" spans="1:6" s="214" customFormat="1" x14ac:dyDescent="0.35">
      <c r="A2727" s="311" t="s">
        <v>680</v>
      </c>
      <c r="B2727" s="312">
        <v>44999</v>
      </c>
      <c r="C2727" s="214" t="s">
        <v>681</v>
      </c>
      <c r="D2727" s="214" t="s">
        <v>4116</v>
      </c>
      <c r="E2727" s="310">
        <v>600</v>
      </c>
      <c r="F2727" s="214" t="s">
        <v>4117</v>
      </c>
    </row>
    <row r="2728" spans="1:6" s="214" customFormat="1" x14ac:dyDescent="0.35">
      <c r="A2728" s="311" t="s">
        <v>680</v>
      </c>
      <c r="B2728" s="312">
        <v>45027</v>
      </c>
      <c r="C2728" s="214" t="s">
        <v>681</v>
      </c>
      <c r="D2728" s="214" t="s">
        <v>4118</v>
      </c>
      <c r="E2728" s="310">
        <v>425</v>
      </c>
      <c r="F2728" s="214" t="s">
        <v>4119</v>
      </c>
    </row>
    <row r="2729" spans="1:6" s="214" customFormat="1" x14ac:dyDescent="0.35">
      <c r="A2729" s="311" t="s">
        <v>680</v>
      </c>
      <c r="B2729" s="312">
        <v>45055</v>
      </c>
      <c r="C2729" s="214" t="s">
        <v>681</v>
      </c>
      <c r="D2729" s="214" t="s">
        <v>4120</v>
      </c>
      <c r="E2729" s="310">
        <v>450</v>
      </c>
      <c r="F2729" s="214" t="s">
        <v>4121</v>
      </c>
    </row>
    <row r="2730" spans="1:6" s="214" customFormat="1" x14ac:dyDescent="0.35">
      <c r="A2730" s="311" t="s">
        <v>680</v>
      </c>
      <c r="B2730" s="312">
        <v>45090</v>
      </c>
      <c r="C2730" s="214" t="s">
        <v>681</v>
      </c>
      <c r="D2730" s="214" t="s">
        <v>4122</v>
      </c>
      <c r="E2730" s="310">
        <v>625</v>
      </c>
      <c r="F2730" s="214" t="s">
        <v>4123</v>
      </c>
    </row>
    <row r="2731" spans="1:6" s="214" customFormat="1" x14ac:dyDescent="0.35">
      <c r="A2731" s="311" t="s">
        <v>682</v>
      </c>
      <c r="B2731" s="312">
        <v>44754</v>
      </c>
      <c r="C2731" s="214" t="s">
        <v>683</v>
      </c>
      <c r="D2731" s="214" t="s">
        <v>4124</v>
      </c>
      <c r="E2731" s="314">
        <v>350</v>
      </c>
      <c r="F2731" s="214" t="s">
        <v>4125</v>
      </c>
    </row>
    <row r="2732" spans="1:6" s="214" customFormat="1" x14ac:dyDescent="0.35">
      <c r="A2732" s="311" t="s">
        <v>682</v>
      </c>
      <c r="B2732" s="312">
        <v>44782</v>
      </c>
      <c r="C2732" s="214" t="s">
        <v>683</v>
      </c>
      <c r="D2732" s="214" t="s">
        <v>4126</v>
      </c>
      <c r="E2732" s="314">
        <v>600</v>
      </c>
      <c r="F2732" s="214" t="s">
        <v>4127</v>
      </c>
    </row>
    <row r="2733" spans="1:6" s="214" customFormat="1" x14ac:dyDescent="0.35">
      <c r="A2733" s="311" t="s">
        <v>682</v>
      </c>
      <c r="B2733" s="312">
        <v>44824</v>
      </c>
      <c r="C2733" s="214" t="s">
        <v>683</v>
      </c>
      <c r="D2733" s="214" t="s">
        <v>4128</v>
      </c>
      <c r="E2733" s="314">
        <v>250</v>
      </c>
      <c r="F2733" s="214" t="s">
        <v>4129</v>
      </c>
    </row>
    <row r="2734" spans="1:6" s="214" customFormat="1" x14ac:dyDescent="0.35">
      <c r="A2734" s="311" t="s">
        <v>682</v>
      </c>
      <c r="B2734" s="312">
        <v>44845</v>
      </c>
      <c r="C2734" s="214" t="s">
        <v>683</v>
      </c>
      <c r="D2734" s="214" t="s">
        <v>4130</v>
      </c>
      <c r="E2734" s="314">
        <v>250</v>
      </c>
      <c r="F2734" s="214" t="s">
        <v>4131</v>
      </c>
    </row>
    <row r="2735" spans="1:6" s="214" customFormat="1" x14ac:dyDescent="0.35">
      <c r="A2735" s="311" t="s">
        <v>682</v>
      </c>
      <c r="B2735" s="312">
        <v>44873</v>
      </c>
      <c r="C2735" s="214" t="s">
        <v>683</v>
      </c>
      <c r="D2735" s="214" t="s">
        <v>4132</v>
      </c>
      <c r="E2735" s="314">
        <v>350</v>
      </c>
      <c r="F2735" s="214" t="s">
        <v>4133</v>
      </c>
    </row>
    <row r="2736" spans="1:6" s="214" customFormat="1" x14ac:dyDescent="0.35">
      <c r="A2736" s="311" t="s">
        <v>682</v>
      </c>
      <c r="B2736" s="312">
        <v>44904</v>
      </c>
      <c r="C2736" s="214" t="s">
        <v>683</v>
      </c>
      <c r="D2736" s="214" t="s">
        <v>4134</v>
      </c>
      <c r="E2736" s="314">
        <v>250</v>
      </c>
      <c r="F2736" s="214" t="s">
        <v>4135</v>
      </c>
    </row>
    <row r="2737" spans="1:6" s="214" customFormat="1" x14ac:dyDescent="0.35">
      <c r="A2737" s="311" t="s">
        <v>682</v>
      </c>
      <c r="B2737" s="312">
        <v>44936</v>
      </c>
      <c r="C2737" s="214" t="s">
        <v>683</v>
      </c>
      <c r="D2737" s="214" t="s">
        <v>4136</v>
      </c>
      <c r="E2737" s="310">
        <v>250</v>
      </c>
      <c r="F2737" s="214" t="s">
        <v>4137</v>
      </c>
    </row>
    <row r="2738" spans="1:6" s="214" customFormat="1" x14ac:dyDescent="0.35">
      <c r="A2738" s="311" t="s">
        <v>682</v>
      </c>
      <c r="B2738" s="312">
        <v>44971</v>
      </c>
      <c r="C2738" s="214" t="s">
        <v>683</v>
      </c>
      <c r="D2738" s="214" t="s">
        <v>4138</v>
      </c>
      <c r="E2738" s="310">
        <v>350</v>
      </c>
      <c r="F2738" s="214" t="s">
        <v>4139</v>
      </c>
    </row>
    <row r="2739" spans="1:6" s="214" customFormat="1" x14ac:dyDescent="0.35">
      <c r="A2739" s="311" t="s">
        <v>682</v>
      </c>
      <c r="B2739" s="312">
        <v>44999</v>
      </c>
      <c r="C2739" s="214" t="s">
        <v>683</v>
      </c>
      <c r="D2739" s="214" t="s">
        <v>4140</v>
      </c>
      <c r="E2739" s="310">
        <v>500</v>
      </c>
      <c r="F2739" s="214" t="s">
        <v>4141</v>
      </c>
    </row>
    <row r="2740" spans="1:6" s="214" customFormat="1" x14ac:dyDescent="0.35">
      <c r="A2740" s="311" t="s">
        <v>682</v>
      </c>
      <c r="B2740" s="312">
        <v>45027</v>
      </c>
      <c r="C2740" s="214" t="s">
        <v>683</v>
      </c>
      <c r="D2740" s="214" t="s">
        <v>4142</v>
      </c>
      <c r="E2740" s="310">
        <v>350</v>
      </c>
      <c r="F2740" s="214" t="s">
        <v>4143</v>
      </c>
    </row>
    <row r="2741" spans="1:6" s="214" customFormat="1" x14ac:dyDescent="0.35">
      <c r="A2741" s="311" t="s">
        <v>682</v>
      </c>
      <c r="B2741" s="312">
        <v>45055</v>
      </c>
      <c r="C2741" s="214" t="s">
        <v>683</v>
      </c>
      <c r="D2741" s="214" t="s">
        <v>4144</v>
      </c>
      <c r="E2741" s="310">
        <v>350</v>
      </c>
      <c r="F2741" s="214" t="s">
        <v>4145</v>
      </c>
    </row>
    <row r="2742" spans="1:6" s="214" customFormat="1" x14ac:dyDescent="0.35">
      <c r="A2742" s="311" t="s">
        <v>682</v>
      </c>
      <c r="B2742" s="312">
        <v>45090</v>
      </c>
      <c r="C2742" s="214" t="s">
        <v>683</v>
      </c>
      <c r="D2742" s="214" t="s">
        <v>4146</v>
      </c>
      <c r="E2742" s="310">
        <v>500</v>
      </c>
      <c r="F2742" s="214" t="s">
        <v>4147</v>
      </c>
    </row>
    <row r="2743" spans="1:6" s="214" customFormat="1" x14ac:dyDescent="0.35">
      <c r="A2743" s="311" t="s">
        <v>684</v>
      </c>
      <c r="B2743" s="312">
        <v>44754</v>
      </c>
      <c r="C2743" s="214" t="s">
        <v>685</v>
      </c>
      <c r="D2743" s="214" t="s">
        <v>4148</v>
      </c>
      <c r="E2743" s="314">
        <v>350</v>
      </c>
      <c r="F2743" s="214" t="s">
        <v>4149</v>
      </c>
    </row>
    <row r="2744" spans="1:6" s="214" customFormat="1" x14ac:dyDescent="0.35">
      <c r="A2744" s="311" t="s">
        <v>684</v>
      </c>
      <c r="B2744" s="312">
        <v>44754</v>
      </c>
      <c r="C2744" s="214" t="s">
        <v>685</v>
      </c>
      <c r="D2744" s="214" t="s">
        <v>4150</v>
      </c>
      <c r="E2744" s="314">
        <v>500</v>
      </c>
      <c r="F2744" s="214" t="s">
        <v>4151</v>
      </c>
    </row>
    <row r="2745" spans="1:6" s="214" customFormat="1" x14ac:dyDescent="0.35">
      <c r="A2745" s="311" t="s">
        <v>684</v>
      </c>
      <c r="B2745" s="312">
        <v>44782</v>
      </c>
      <c r="C2745" s="214" t="s">
        <v>685</v>
      </c>
      <c r="D2745" s="214" t="s">
        <v>4152</v>
      </c>
      <c r="E2745" s="314">
        <v>700</v>
      </c>
      <c r="F2745" s="214" t="s">
        <v>4153</v>
      </c>
    </row>
    <row r="2746" spans="1:6" s="214" customFormat="1" x14ac:dyDescent="0.35">
      <c r="A2746" s="311" t="s">
        <v>684</v>
      </c>
      <c r="B2746" s="312">
        <v>44824</v>
      </c>
      <c r="C2746" s="214" t="s">
        <v>685</v>
      </c>
      <c r="D2746" s="214" t="s">
        <v>4154</v>
      </c>
      <c r="E2746" s="314">
        <v>400</v>
      </c>
      <c r="F2746" s="214" t="s">
        <v>4155</v>
      </c>
    </row>
    <row r="2747" spans="1:6" s="214" customFormat="1" x14ac:dyDescent="0.35">
      <c r="A2747" s="311" t="s">
        <v>684</v>
      </c>
      <c r="B2747" s="312">
        <v>44845</v>
      </c>
      <c r="C2747" s="214" t="s">
        <v>685</v>
      </c>
      <c r="D2747" s="214" t="s">
        <v>4156</v>
      </c>
      <c r="E2747" s="314">
        <v>325</v>
      </c>
      <c r="F2747" s="214" t="s">
        <v>4157</v>
      </c>
    </row>
    <row r="2748" spans="1:6" s="214" customFormat="1" x14ac:dyDescent="0.35">
      <c r="A2748" s="311" t="s">
        <v>684</v>
      </c>
      <c r="B2748" s="312">
        <v>44873</v>
      </c>
      <c r="C2748" s="214" t="s">
        <v>685</v>
      </c>
      <c r="D2748" s="214" t="s">
        <v>4158</v>
      </c>
      <c r="E2748" s="314">
        <v>450</v>
      </c>
      <c r="F2748" s="214" t="s">
        <v>4159</v>
      </c>
    </row>
    <row r="2749" spans="1:6" s="214" customFormat="1" x14ac:dyDescent="0.35">
      <c r="A2749" s="311" t="s">
        <v>684</v>
      </c>
      <c r="B2749" s="312">
        <v>44904</v>
      </c>
      <c r="C2749" s="214" t="s">
        <v>685</v>
      </c>
      <c r="D2749" s="214" t="s">
        <v>4160</v>
      </c>
      <c r="E2749" s="314">
        <v>375</v>
      </c>
      <c r="F2749" s="214" t="s">
        <v>4161</v>
      </c>
    </row>
    <row r="2750" spans="1:6" s="214" customFormat="1" x14ac:dyDescent="0.35">
      <c r="A2750" s="311" t="s">
        <v>684</v>
      </c>
      <c r="B2750" s="312">
        <v>44936</v>
      </c>
      <c r="C2750" s="214" t="s">
        <v>685</v>
      </c>
      <c r="D2750" s="214" t="s">
        <v>4162</v>
      </c>
      <c r="E2750" s="310">
        <v>350</v>
      </c>
      <c r="F2750" s="214" t="s">
        <v>4163</v>
      </c>
    </row>
    <row r="2751" spans="1:6" s="214" customFormat="1" x14ac:dyDescent="0.35">
      <c r="A2751" s="311" t="s">
        <v>684</v>
      </c>
      <c r="B2751" s="312">
        <v>44971</v>
      </c>
      <c r="C2751" s="214" t="s">
        <v>685</v>
      </c>
      <c r="D2751" s="214" t="s">
        <v>4164</v>
      </c>
      <c r="E2751" s="310">
        <v>425</v>
      </c>
      <c r="F2751" s="214" t="s">
        <v>4165</v>
      </c>
    </row>
    <row r="2752" spans="1:6" s="214" customFormat="1" x14ac:dyDescent="0.35">
      <c r="A2752" s="311" t="s">
        <v>684</v>
      </c>
      <c r="B2752" s="312">
        <v>44999</v>
      </c>
      <c r="C2752" s="214" t="s">
        <v>685</v>
      </c>
      <c r="D2752" s="214" t="s">
        <v>4166</v>
      </c>
      <c r="E2752" s="310">
        <v>700</v>
      </c>
      <c r="F2752" s="214" t="s">
        <v>4167</v>
      </c>
    </row>
    <row r="2753" spans="1:6" s="214" customFormat="1" x14ac:dyDescent="0.35">
      <c r="A2753" s="311" t="s">
        <v>684</v>
      </c>
      <c r="B2753" s="312">
        <v>45027</v>
      </c>
      <c r="C2753" s="214" t="s">
        <v>685</v>
      </c>
      <c r="D2753" s="214" t="s">
        <v>4168</v>
      </c>
      <c r="E2753" s="310">
        <v>425</v>
      </c>
      <c r="F2753" s="214" t="s">
        <v>4169</v>
      </c>
    </row>
    <row r="2754" spans="1:6" s="214" customFormat="1" x14ac:dyDescent="0.35">
      <c r="A2754" s="311" t="s">
        <v>684</v>
      </c>
      <c r="B2754" s="312">
        <v>45055</v>
      </c>
      <c r="C2754" s="214" t="s">
        <v>685</v>
      </c>
      <c r="D2754" s="214" t="s">
        <v>4170</v>
      </c>
      <c r="E2754" s="310">
        <v>450</v>
      </c>
      <c r="F2754" s="214" t="s">
        <v>4171</v>
      </c>
    </row>
    <row r="2755" spans="1:6" s="214" customFormat="1" x14ac:dyDescent="0.35">
      <c r="A2755" s="311" t="s">
        <v>684</v>
      </c>
      <c r="B2755" s="312">
        <v>45090</v>
      </c>
      <c r="C2755" s="214" t="s">
        <v>685</v>
      </c>
      <c r="D2755" s="214" t="s">
        <v>4172</v>
      </c>
      <c r="E2755" s="310">
        <v>750</v>
      </c>
      <c r="F2755" s="214" t="s">
        <v>4173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indexed="34"/>
  </sheetPr>
  <dimension ref="A1:Q94"/>
  <sheetViews>
    <sheetView view="pageBreakPreview" zoomScaleNormal="100" zoomScaleSheetLayoutView="100" workbookViewId="0">
      <selection activeCell="I74" sqref="I74"/>
    </sheetView>
  </sheetViews>
  <sheetFormatPr defaultColWidth="9" defaultRowHeight="15.5" x14ac:dyDescent="0.35"/>
  <cols>
    <col min="1" max="1" width="1.58203125" style="31" customWidth="1"/>
    <col min="2" max="2" width="2.83203125" style="1" customWidth="1"/>
    <col min="3" max="3" width="34.58203125" style="1" customWidth="1"/>
    <col min="4" max="4" width="13.75" style="1" customWidth="1"/>
    <col min="5" max="5" width="1.58203125" style="1" customWidth="1"/>
    <col min="6" max="6" width="13.75" style="1" customWidth="1"/>
    <col min="7" max="7" width="1.58203125" style="1" customWidth="1"/>
    <col min="8" max="8" width="4.25" style="35" bestFit="1" customWidth="1"/>
    <col min="9" max="9" width="1.58203125" style="1" customWidth="1"/>
    <col min="10" max="10" width="13.75" style="1" customWidth="1"/>
    <col min="11" max="11" width="9" style="1"/>
    <col min="12" max="12" width="12.58203125" style="1" bestFit="1" customWidth="1"/>
    <col min="13" max="14" width="10.75" style="1" bestFit="1" customWidth="1"/>
    <col min="15" max="15" width="10.08203125" style="1" bestFit="1" customWidth="1"/>
    <col min="16" max="16384" width="9" style="1"/>
  </cols>
  <sheetData>
    <row r="1" spans="1:12" x14ac:dyDescent="0.35">
      <c r="J1" s="6" t="s">
        <v>1</v>
      </c>
    </row>
    <row r="2" spans="1:12" x14ac:dyDescent="0.35">
      <c r="J2" s="6" t="s">
        <v>2</v>
      </c>
    </row>
    <row r="3" spans="1:12" x14ac:dyDescent="0.35">
      <c r="J3" s="6" t="s">
        <v>3</v>
      </c>
    </row>
    <row r="4" spans="1:12" s="36" customFormat="1" ht="20.5" x14ac:dyDescent="0.45">
      <c r="A4" s="31"/>
      <c r="B4" s="446" t="str">
        <f>+Inputs!$C$5</f>
        <v>Edwardsville Water Authority</v>
      </c>
      <c r="C4" s="446"/>
      <c r="D4" s="446"/>
      <c r="E4" s="446"/>
      <c r="F4" s="446"/>
      <c r="G4" s="446"/>
      <c r="H4" s="446"/>
      <c r="I4" s="446"/>
      <c r="J4" s="446"/>
    </row>
    <row r="5" spans="1:12" s="37" customFormat="1" ht="18" x14ac:dyDescent="0.4">
      <c r="A5" s="31"/>
      <c r="B5" s="442" t="str">
        <f>"CAUSE NUMBER "&amp;Inputs!$C$6</f>
        <v>CAUSE NUMBER 45997</v>
      </c>
      <c r="C5" s="442"/>
      <c r="D5" s="442"/>
      <c r="E5" s="442"/>
      <c r="F5" s="442"/>
      <c r="G5" s="442"/>
      <c r="H5" s="442"/>
      <c r="I5" s="442"/>
      <c r="J5" s="442"/>
    </row>
    <row r="7" spans="1:12" x14ac:dyDescent="0.35">
      <c r="B7" s="443" t="s">
        <v>4</v>
      </c>
      <c r="C7" s="443"/>
      <c r="D7" s="443"/>
      <c r="E7" s="443"/>
      <c r="F7" s="443"/>
      <c r="G7" s="443"/>
      <c r="H7" s="443"/>
      <c r="I7" s="443"/>
      <c r="J7" s="443"/>
    </row>
    <row r="8" spans="1:12" x14ac:dyDescent="0.35">
      <c r="B8" s="443" t="s">
        <v>5</v>
      </c>
      <c r="C8" s="443"/>
      <c r="D8" s="443"/>
      <c r="E8" s="443"/>
      <c r="F8" s="443"/>
      <c r="G8" s="443"/>
      <c r="H8" s="443"/>
      <c r="I8" s="443"/>
      <c r="J8" s="443"/>
    </row>
    <row r="10" spans="1:12" x14ac:dyDescent="0.35">
      <c r="D10" s="429" t="s">
        <v>6</v>
      </c>
      <c r="E10" s="429"/>
      <c r="F10" s="429" t="s">
        <v>6</v>
      </c>
      <c r="H10" s="429" t="s">
        <v>7</v>
      </c>
      <c r="J10" s="429" t="s">
        <v>1</v>
      </c>
    </row>
    <row r="11" spans="1:12" x14ac:dyDescent="0.35">
      <c r="D11" s="2" t="s">
        <v>8</v>
      </c>
      <c r="E11" s="429"/>
      <c r="F11" s="2" t="s">
        <v>1</v>
      </c>
      <c r="H11" s="2" t="s">
        <v>9</v>
      </c>
      <c r="J11" s="2" t="s">
        <v>10</v>
      </c>
    </row>
    <row r="12" spans="1:12" ht="8.25" customHeight="1" x14ac:dyDescent="0.35"/>
    <row r="13" spans="1:12" x14ac:dyDescent="0.35">
      <c r="A13" s="1" t="s">
        <v>11</v>
      </c>
      <c r="D13" s="19">
        <f>1968346</f>
        <v>1968346</v>
      </c>
      <c r="E13" s="19"/>
      <c r="F13" s="19">
        <f>'Sch 4'!K54</f>
        <v>1956443</v>
      </c>
      <c r="G13" s="19"/>
      <c r="H13" s="38">
        <v>4</v>
      </c>
      <c r="I13" s="19"/>
      <c r="J13" s="19">
        <f t="shared" ref="J13:J18" si="0">+F13-D13</f>
        <v>-11903</v>
      </c>
    </row>
    <row r="14" spans="1:12" x14ac:dyDescent="0.35">
      <c r="A14" s="1" t="s">
        <v>12</v>
      </c>
      <c r="D14" s="20">
        <v>57465</v>
      </c>
      <c r="E14" s="20"/>
      <c r="F14" s="20">
        <f>'Sch 4'!K59</f>
        <v>59045</v>
      </c>
      <c r="G14" s="20"/>
      <c r="H14" s="39">
        <v>4</v>
      </c>
      <c r="I14" s="20"/>
      <c r="J14" s="20">
        <f t="shared" si="0"/>
        <v>1580</v>
      </c>
      <c r="L14" s="64"/>
    </row>
    <row r="15" spans="1:12" x14ac:dyDescent="0.35">
      <c r="A15" s="1" t="s">
        <v>13</v>
      </c>
      <c r="D15" s="20">
        <v>527828</v>
      </c>
      <c r="E15" s="20"/>
      <c r="F15" s="20">
        <f>'Sch 7 - Depreciation'!D21</f>
        <v>527828</v>
      </c>
      <c r="G15" s="20"/>
      <c r="H15" s="39">
        <v>7</v>
      </c>
      <c r="I15" s="20"/>
      <c r="J15" s="20">
        <f t="shared" si="0"/>
        <v>0</v>
      </c>
      <c r="K15" s="40"/>
    </row>
    <row r="16" spans="1:12" x14ac:dyDescent="0.35">
      <c r="A16" s="1" t="s">
        <v>14</v>
      </c>
      <c r="D16" s="20">
        <v>0</v>
      </c>
      <c r="E16" s="20"/>
      <c r="F16" s="20">
        <v>0</v>
      </c>
      <c r="G16" s="20"/>
      <c r="H16" s="39">
        <v>8</v>
      </c>
      <c r="I16" s="20"/>
      <c r="J16" s="20">
        <f t="shared" si="0"/>
        <v>0</v>
      </c>
    </row>
    <row r="17" spans="1:15" x14ac:dyDescent="0.35">
      <c r="A17" s="1" t="s">
        <v>15</v>
      </c>
      <c r="D17" s="20">
        <v>719145.2</v>
      </c>
      <c r="E17" s="20"/>
      <c r="F17" s="20">
        <f>'Sch 9 - Debt Service'!K21</f>
        <v>659000</v>
      </c>
      <c r="G17" s="20"/>
      <c r="H17" s="39">
        <v>9</v>
      </c>
      <c r="I17" s="20"/>
      <c r="J17" s="20">
        <f t="shared" si="0"/>
        <v>-60145.199999999953</v>
      </c>
    </row>
    <row r="18" spans="1:15" x14ac:dyDescent="0.35">
      <c r="A18" s="1" t="s">
        <v>16</v>
      </c>
      <c r="D18" s="20">
        <v>0</v>
      </c>
      <c r="E18" s="20"/>
      <c r="F18" s="20">
        <v>0</v>
      </c>
      <c r="G18" s="20"/>
      <c r="H18" s="39">
        <v>10</v>
      </c>
      <c r="I18" s="20"/>
      <c r="J18" s="20">
        <f t="shared" si="0"/>
        <v>0</v>
      </c>
      <c r="N18" s="104"/>
      <c r="O18" s="104"/>
    </row>
    <row r="19" spans="1:15" ht="6" customHeight="1" x14ac:dyDescent="0.35">
      <c r="A19" s="1"/>
      <c r="D19" s="21"/>
      <c r="E19" s="20"/>
      <c r="F19" s="21"/>
      <c r="G19" s="20"/>
      <c r="H19" s="39"/>
      <c r="I19" s="20"/>
      <c r="J19" s="21"/>
    </row>
    <row r="20" spans="1:15" x14ac:dyDescent="0.35">
      <c r="A20" s="1" t="s">
        <v>17</v>
      </c>
      <c r="D20" s="20">
        <f>SUM(D13:D19)</f>
        <v>3272784.2</v>
      </c>
      <c r="E20" s="20"/>
      <c r="F20" s="20">
        <f>SUM(F13:F19)</f>
        <v>3202316</v>
      </c>
      <c r="G20" s="20"/>
      <c r="H20" s="39"/>
      <c r="I20" s="20"/>
      <c r="J20" s="20">
        <f>SUM(J13:J18)</f>
        <v>-70468.199999999953</v>
      </c>
    </row>
    <row r="21" spans="1:15" x14ac:dyDescent="0.35">
      <c r="A21" s="1" t="s">
        <v>18</v>
      </c>
      <c r="C21" s="1" t="s">
        <v>19</v>
      </c>
      <c r="D21" s="20">
        <v>-35391</v>
      </c>
      <c r="E21" s="20"/>
      <c r="F21" s="20">
        <f>D21</f>
        <v>-35391</v>
      </c>
      <c r="G21" s="20"/>
      <c r="H21" s="39" t="s">
        <v>20</v>
      </c>
      <c r="I21" s="20"/>
      <c r="J21" s="20">
        <f>+F21-D21</f>
        <v>0</v>
      </c>
      <c r="K21" s="40"/>
      <c r="L21" s="99"/>
    </row>
    <row r="22" spans="1:15" x14ac:dyDescent="0.35">
      <c r="A22" s="1"/>
      <c r="C22" s="1" t="s">
        <v>21</v>
      </c>
      <c r="D22" s="20">
        <v>-30950</v>
      </c>
      <c r="E22" s="20"/>
      <c r="F22" s="20">
        <f>ROUND(SUM('Sch 4'!K17:K18),0)*-1</f>
        <v>-17557</v>
      </c>
      <c r="G22" s="20"/>
      <c r="H22" s="39">
        <v>4</v>
      </c>
      <c r="I22" s="20"/>
      <c r="J22" s="20">
        <f>+F22-D22</f>
        <v>13393</v>
      </c>
      <c r="L22" s="41"/>
      <c r="M22" s="41"/>
    </row>
    <row r="23" spans="1:15" x14ac:dyDescent="0.35">
      <c r="A23" s="1"/>
      <c r="C23" s="1" t="s">
        <v>22</v>
      </c>
      <c r="D23" s="20">
        <v>-34740</v>
      </c>
      <c r="E23" s="20"/>
      <c r="F23" s="20">
        <f>D23</f>
        <v>-34740</v>
      </c>
      <c r="G23" s="20"/>
      <c r="H23" s="39"/>
      <c r="I23" s="20"/>
      <c r="J23" s="20">
        <f>+F23-D23</f>
        <v>0</v>
      </c>
      <c r="L23" s="41"/>
      <c r="M23" s="41"/>
    </row>
    <row r="24" spans="1:15" ht="6" customHeight="1" x14ac:dyDescent="0.35">
      <c r="A24" s="1"/>
      <c r="D24" s="21"/>
      <c r="E24" s="20"/>
      <c r="F24" s="21"/>
      <c r="G24" s="20"/>
      <c r="H24" s="39"/>
      <c r="I24" s="20"/>
      <c r="J24" s="21"/>
    </row>
    <row r="25" spans="1:15" x14ac:dyDescent="0.35">
      <c r="A25" s="1" t="s">
        <v>23</v>
      </c>
      <c r="D25" s="20">
        <f>SUM(D20:D23)</f>
        <v>3171703.2</v>
      </c>
      <c r="E25" s="20"/>
      <c r="F25" s="20">
        <f>SUM(F20:F24)</f>
        <v>3114628</v>
      </c>
      <c r="G25" s="20"/>
      <c r="H25" s="39"/>
      <c r="I25" s="20"/>
      <c r="J25" s="20">
        <f>SUM(J20:J23)</f>
        <v>-57075.199999999953</v>
      </c>
      <c r="L25" s="41">
        <f>F25+F30</f>
        <v>3115205</v>
      </c>
      <c r="M25" s="41"/>
      <c r="N25" s="41"/>
    </row>
    <row r="26" spans="1:15" ht="18.5" x14ac:dyDescent="0.35">
      <c r="A26" s="1" t="s">
        <v>18</v>
      </c>
      <c r="C26" s="1" t="s">
        <v>24</v>
      </c>
      <c r="D26" s="20">
        <v>-2702316</v>
      </c>
      <c r="E26" s="356"/>
      <c r="F26" s="20">
        <f>(ROUND(SUM('Sch 4'!K13:K15)+F23,0))*-1</f>
        <v>-2705985</v>
      </c>
      <c r="G26" s="20"/>
      <c r="H26" s="39">
        <v>4</v>
      </c>
      <c r="I26" s="20"/>
      <c r="J26" s="20">
        <f>+F26-D26</f>
        <v>-3669</v>
      </c>
      <c r="M26" s="41"/>
    </row>
    <row r="27" spans="1:15" x14ac:dyDescent="0.35">
      <c r="A27" s="1"/>
      <c r="C27" s="1" t="s">
        <v>25</v>
      </c>
      <c r="D27" s="20">
        <v>0</v>
      </c>
      <c r="E27" s="20"/>
      <c r="F27" s="20">
        <f>'Sch 4'!K16*-1</f>
        <v>-15843</v>
      </c>
      <c r="G27" s="20"/>
      <c r="H27" s="39">
        <v>4</v>
      </c>
      <c r="I27" s="20"/>
      <c r="J27" s="20">
        <f>+F27-D27</f>
        <v>-15843</v>
      </c>
      <c r="K27" s="40"/>
    </row>
    <row r="28" spans="1:15" ht="6" customHeight="1" x14ac:dyDescent="0.35">
      <c r="A28" s="1"/>
      <c r="D28" s="21"/>
      <c r="E28" s="20"/>
      <c r="F28" s="21"/>
      <c r="G28" s="20"/>
      <c r="H28" s="39"/>
      <c r="I28" s="20"/>
      <c r="J28" s="21"/>
    </row>
    <row r="29" spans="1:15" x14ac:dyDescent="0.35">
      <c r="A29" s="1" t="s">
        <v>26</v>
      </c>
      <c r="D29" s="41">
        <f>+D25+D27+D26</f>
        <v>469387.20000000019</v>
      </c>
      <c r="F29" s="41">
        <f>SUM(F25:F28)</f>
        <v>392800</v>
      </c>
      <c r="J29" s="41">
        <f>SUM(J25:J28)</f>
        <v>-76587.199999999953</v>
      </c>
    </row>
    <row r="30" spans="1:15" x14ac:dyDescent="0.35">
      <c r="A30" s="1" t="s">
        <v>27</v>
      </c>
      <c r="C30" s="1" t="s">
        <v>28</v>
      </c>
      <c r="D30" s="20">
        <v>0</v>
      </c>
      <c r="F30" s="20">
        <f>(ROUND(+F29/(1-Inputs!C10),0)-'Sch 1'!F29)</f>
        <v>577</v>
      </c>
      <c r="J30" s="20">
        <f>+F30-D30</f>
        <v>577</v>
      </c>
    </row>
    <row r="31" spans="1:15" ht="6" customHeight="1" x14ac:dyDescent="0.35">
      <c r="A31" s="1"/>
      <c r="D31" s="42"/>
      <c r="F31" s="42"/>
      <c r="J31" s="42"/>
    </row>
    <row r="32" spans="1:15" ht="16" thickBot="1" x14ac:dyDescent="0.4">
      <c r="A32" s="1" t="s">
        <v>29</v>
      </c>
      <c r="D32" s="22">
        <f>SUM(D29:D30)</f>
        <v>469387.20000000019</v>
      </c>
      <c r="F32" s="22">
        <f>SUM(F29:F31)</f>
        <v>393377</v>
      </c>
      <c r="J32" s="22">
        <f>SUM(J29:J31)</f>
        <v>-76010.199999999953</v>
      </c>
    </row>
    <row r="33" spans="1:12" ht="16" thickTop="1" x14ac:dyDescent="0.35"/>
    <row r="34" spans="1:12" ht="16" thickBot="1" x14ac:dyDescent="0.4">
      <c r="A34" s="1" t="s">
        <v>30</v>
      </c>
      <c r="D34" s="23">
        <f>IF(SUM(D26)=0,0,ROUND(-D32/D26,6))</f>
        <v>0.17369799999999999</v>
      </c>
      <c r="E34" s="43"/>
      <c r="F34" s="23">
        <f>-F32/(F26+F27)</f>
        <v>0.1445267665701139</v>
      </c>
      <c r="G34" s="43"/>
      <c r="H34" s="44"/>
      <c r="I34" s="43"/>
      <c r="J34" s="23">
        <f>+F34-D34</f>
        <v>-2.917123342988609E-2</v>
      </c>
      <c r="L34" s="64"/>
    </row>
    <row r="35" spans="1:12" ht="16" thickTop="1" x14ac:dyDescent="0.35"/>
    <row r="36" spans="1:12" ht="16" thickBot="1" x14ac:dyDescent="0.4"/>
    <row r="37" spans="1:12" x14ac:dyDescent="0.35">
      <c r="B37" s="45"/>
      <c r="C37" s="46"/>
      <c r="D37" s="445" t="s">
        <v>31</v>
      </c>
      <c r="E37" s="445"/>
      <c r="F37" s="445"/>
      <c r="G37" s="46"/>
      <c r="H37" s="47"/>
      <c r="I37" s="46"/>
      <c r="J37" s="48" t="s">
        <v>1</v>
      </c>
    </row>
    <row r="38" spans="1:12" x14ac:dyDescent="0.35">
      <c r="B38" s="49" t="str">
        <f>IF(Inputs!C16=1,Inputs!A16,Inputs!A17)</f>
        <v>Current Rate for 5,000 Gallons</v>
      </c>
      <c r="D38" s="50" t="s">
        <v>8</v>
      </c>
      <c r="E38" s="432"/>
      <c r="F38" s="50" t="s">
        <v>1</v>
      </c>
      <c r="J38" s="51" t="s">
        <v>10</v>
      </c>
    </row>
    <row r="39" spans="1:12" ht="6" customHeight="1" x14ac:dyDescent="0.35">
      <c r="B39" s="52"/>
      <c r="J39" s="53"/>
      <c r="K39" s="40"/>
    </row>
    <row r="40" spans="1:12" x14ac:dyDescent="0.35">
      <c r="B40" s="52"/>
      <c r="C40" s="54" t="str">
        <f>IF(Inputs!C16=1,"Current Rate = $"&amp;Inputs!E16,"Current Rate = $"&amp;Inputs!E17)</f>
        <v>Current Rate = $45.89</v>
      </c>
      <c r="D40" s="55">
        <f>ROUND(IF(Inputs!$C$16=1,Inputs!$E$16*(1+D34),Inputs!$E$17*(1+D34)),2)</f>
        <v>53.86</v>
      </c>
      <c r="F40" s="55">
        <f>ROUND(IF(Inputs!$C$16=1,Inputs!$E$16*(1+F34),Inputs!$E$17*(1+F34)),2)</f>
        <v>52.52</v>
      </c>
      <c r="J40" s="56">
        <f>+F40-D40</f>
        <v>-1.3399999999999963</v>
      </c>
      <c r="K40" s="40"/>
      <c r="L40" s="384">
        <f>F40-45.89</f>
        <v>6.6300000000000026</v>
      </c>
    </row>
    <row r="41" spans="1:12" ht="8.15" customHeight="1" thickBot="1" x14ac:dyDescent="0.4">
      <c r="B41" s="57"/>
      <c r="C41" s="58"/>
      <c r="D41" s="58"/>
      <c r="E41" s="58"/>
      <c r="F41" s="58"/>
      <c r="G41" s="58"/>
      <c r="H41" s="59"/>
      <c r="I41" s="58"/>
      <c r="J41" s="60"/>
    </row>
    <row r="42" spans="1:12" ht="6" customHeight="1" x14ac:dyDescent="0.35"/>
    <row r="43" spans="1:12" x14ac:dyDescent="0.35">
      <c r="J43" s="6" t="str">
        <f>+J1</f>
        <v>Settlement</v>
      </c>
    </row>
    <row r="44" spans="1:12" x14ac:dyDescent="0.35">
      <c r="J44" s="6" t="s">
        <v>2</v>
      </c>
    </row>
    <row r="45" spans="1:12" x14ac:dyDescent="0.35">
      <c r="J45" s="6" t="s">
        <v>32</v>
      </c>
    </row>
    <row r="46" spans="1:12" ht="20" x14ac:dyDescent="0.4">
      <c r="B46" s="446" t="str">
        <f>+Inputs!$C$5</f>
        <v>Edwardsville Water Authority</v>
      </c>
      <c r="C46" s="446"/>
      <c r="D46" s="446"/>
      <c r="E46" s="446"/>
      <c r="F46" s="446"/>
      <c r="G46" s="446"/>
      <c r="H46" s="446"/>
      <c r="I46" s="446"/>
      <c r="J46" s="446"/>
    </row>
    <row r="47" spans="1:12" ht="17.5" x14ac:dyDescent="0.35">
      <c r="B47" s="442" t="str">
        <f>"CAUSE NUMBER "&amp;Inputs!$C$6</f>
        <v>CAUSE NUMBER 45997</v>
      </c>
      <c r="C47" s="442"/>
      <c r="D47" s="442"/>
      <c r="E47" s="442"/>
      <c r="F47" s="442"/>
      <c r="G47" s="442"/>
      <c r="H47" s="442"/>
      <c r="I47" s="442"/>
      <c r="J47" s="442"/>
    </row>
    <row r="49" spans="1:17" x14ac:dyDescent="0.35">
      <c r="B49" s="443" t="s">
        <v>33</v>
      </c>
      <c r="C49" s="443"/>
      <c r="D49" s="443"/>
      <c r="E49" s="443"/>
      <c r="F49" s="443"/>
      <c r="G49" s="443"/>
      <c r="H49" s="443"/>
      <c r="I49" s="443"/>
      <c r="J49" s="443"/>
    </row>
    <row r="50" spans="1:17" x14ac:dyDescent="0.35">
      <c r="B50" s="444" t="s">
        <v>34</v>
      </c>
      <c r="C50" s="443"/>
      <c r="D50" s="443"/>
      <c r="E50" s="443"/>
      <c r="F50" s="443"/>
      <c r="G50" s="443"/>
      <c r="H50" s="443"/>
      <c r="I50" s="443"/>
      <c r="J50" s="443"/>
    </row>
    <row r="52" spans="1:17" x14ac:dyDescent="0.35">
      <c r="C52" s="35"/>
      <c r="D52" s="429" t="str">
        <f>+D10</f>
        <v>Per</v>
      </c>
      <c r="E52" s="429"/>
      <c r="F52" s="429" t="str">
        <f>+F10</f>
        <v>Per</v>
      </c>
      <c r="G52" s="429"/>
      <c r="H52" s="429"/>
      <c r="I52" s="429"/>
      <c r="J52" s="429" t="str">
        <f>+J10</f>
        <v>Settlement</v>
      </c>
    </row>
    <row r="53" spans="1:17" x14ac:dyDescent="0.35">
      <c r="C53" s="35"/>
      <c r="D53" s="2" t="str">
        <f>+D11</f>
        <v>Petitioner</v>
      </c>
      <c r="E53" s="429"/>
      <c r="F53" s="2" t="str">
        <f>+F11</f>
        <v>Settlement</v>
      </c>
      <c r="G53" s="429"/>
      <c r="H53" s="429"/>
      <c r="I53" s="429"/>
      <c r="J53" s="2" t="str">
        <f>+J11</f>
        <v>More (Less)</v>
      </c>
    </row>
    <row r="54" spans="1:17" ht="6" customHeight="1" x14ac:dyDescent="0.35"/>
    <row r="55" spans="1:17" x14ac:dyDescent="0.35">
      <c r="A55" t="str">
        <f>'Sch 4'!A12</f>
        <v>Operating Revenues</v>
      </c>
      <c r="C55"/>
      <c r="D55"/>
    </row>
    <row r="56" spans="1:17" x14ac:dyDescent="0.35">
      <c r="A56"/>
      <c r="B56" t="str">
        <f>'Sch 4'!B13</f>
        <v>Water Sales</v>
      </c>
      <c r="D56" s="24">
        <v>13923</v>
      </c>
      <c r="E56" s="19"/>
      <c r="F56" s="24">
        <f>'Sch 4'!G13</f>
        <v>13923</v>
      </c>
      <c r="G56" s="19"/>
      <c r="H56" s="61"/>
      <c r="I56" s="19"/>
      <c r="J56" s="24">
        <f>F56-D56</f>
        <v>0</v>
      </c>
      <c r="K56" s="32" t="s">
        <v>35</v>
      </c>
      <c r="O56" s="41"/>
    </row>
    <row r="57" spans="1:17" x14ac:dyDescent="0.35">
      <c r="A57"/>
      <c r="B57"/>
      <c r="C57" t="str">
        <f>'Sch 4'!C14</f>
        <v>Post-Test Year Growth</v>
      </c>
      <c r="D57" s="381">
        <v>0</v>
      </c>
      <c r="E57" s="19"/>
      <c r="F57" s="355">
        <f>'Sch 4'!G14</f>
        <v>6120</v>
      </c>
      <c r="G57" s="19"/>
      <c r="H57" s="61"/>
      <c r="I57" s="19"/>
      <c r="J57" s="355">
        <f>F57-D57</f>
        <v>6120</v>
      </c>
      <c r="K57" s="32"/>
      <c r="O57" s="41"/>
    </row>
    <row r="58" spans="1:17" ht="6" customHeight="1" x14ac:dyDescent="0.35">
      <c r="A58"/>
      <c r="B58"/>
      <c r="C58"/>
      <c r="D58" s="77"/>
      <c r="E58" s="19"/>
      <c r="F58" s="25"/>
      <c r="G58" s="19"/>
      <c r="H58" s="61"/>
      <c r="I58" s="19"/>
      <c r="J58" s="25"/>
      <c r="K58" s="32"/>
    </row>
    <row r="59" spans="1:17" x14ac:dyDescent="0.35">
      <c r="A59"/>
      <c r="B59"/>
      <c r="C59" s="1" t="str">
        <f>'Sch 4'!C19</f>
        <v>Total Operating Revenues</v>
      </c>
      <c r="D59" s="81">
        <f>SUM(D56:D57)</f>
        <v>13923</v>
      </c>
      <c r="F59" s="81">
        <f>SUM(F56:F57)</f>
        <v>20043</v>
      </c>
      <c r="J59" s="81">
        <f>SUM(J56:J57)</f>
        <v>6120</v>
      </c>
    </row>
    <row r="60" spans="1:17" x14ac:dyDescent="0.35">
      <c r="A60"/>
      <c r="B60"/>
      <c r="D60" s="25"/>
      <c r="F60" s="25"/>
      <c r="J60" s="25"/>
      <c r="O60" s="41"/>
    </row>
    <row r="61" spans="1:17" x14ac:dyDescent="0.35">
      <c r="A61" t="str">
        <f>'Sch 4'!A21</f>
        <v>O&amp;M Expense</v>
      </c>
      <c r="B61"/>
      <c r="D61" s="25"/>
      <c r="F61" s="25"/>
      <c r="J61" s="25"/>
    </row>
    <row r="62" spans="1:17" x14ac:dyDescent="0.35">
      <c r="A62"/>
      <c r="B62" t="str">
        <f>'Sch 4'!B22</f>
        <v>Salaries and Wages - Employees</v>
      </c>
      <c r="D62" s="25">
        <v>65115</v>
      </c>
      <c r="F62" s="25">
        <f>'Sch 4'!G22</f>
        <v>85778</v>
      </c>
      <c r="J62" s="25">
        <f t="shared" ref="J62:J67" si="1">F62-D62</f>
        <v>20663</v>
      </c>
      <c r="O62" s="41"/>
      <c r="P62" s="41"/>
      <c r="Q62" s="41"/>
    </row>
    <row r="63" spans="1:17" x14ac:dyDescent="0.35">
      <c r="A63"/>
      <c r="B63" t="str">
        <f>'Sch 4'!B24</f>
        <v xml:space="preserve">Pension </v>
      </c>
      <c r="D63" s="25">
        <v>6759</v>
      </c>
      <c r="F63" s="25">
        <f>'Sch 4'!G24</f>
        <v>7809</v>
      </c>
      <c r="J63" s="25">
        <f t="shared" si="1"/>
        <v>1050</v>
      </c>
      <c r="O63" s="41"/>
    </row>
    <row r="64" spans="1:17" x14ac:dyDescent="0.35">
      <c r="A64"/>
      <c r="B64" t="str">
        <f>'Sch 4'!B26</f>
        <v>Group Health</v>
      </c>
      <c r="D64" s="25">
        <v>6165</v>
      </c>
      <c r="F64" s="25">
        <f>'Sch 4'!G26</f>
        <v>6165</v>
      </c>
      <c r="J64" s="25">
        <f t="shared" si="1"/>
        <v>0</v>
      </c>
      <c r="O64" s="41"/>
    </row>
    <row r="65" spans="1:13" x14ac:dyDescent="0.35">
      <c r="A65"/>
      <c r="B65" t="str">
        <f>'Sch 4'!B30</f>
        <v>System Delivery Expense</v>
      </c>
      <c r="D65" s="25">
        <v>0</v>
      </c>
      <c r="F65" s="25">
        <f>'Sch 4'!G30</f>
        <v>1930</v>
      </c>
      <c r="J65" s="25">
        <f t="shared" si="1"/>
        <v>1930</v>
      </c>
    </row>
    <row r="66" spans="1:13" x14ac:dyDescent="0.35">
      <c r="A66"/>
      <c r="B66" t="str">
        <f>'Sch 4'!B31</f>
        <v>Materials and Supplies</v>
      </c>
      <c r="D66" s="25">
        <v>65084</v>
      </c>
      <c r="F66" s="25">
        <f>'Sch 4'!G31</f>
        <v>65084</v>
      </c>
      <c r="J66" s="25">
        <f t="shared" si="1"/>
        <v>0</v>
      </c>
    </row>
    <row r="67" spans="1:13" x14ac:dyDescent="0.35">
      <c r="A67"/>
      <c r="B67" t="str">
        <f>'Sch 4'!B32</f>
        <v>Repairs</v>
      </c>
      <c r="D67" s="25">
        <v>257984</v>
      </c>
      <c r="F67" s="25">
        <f>'Sch 4'!G32</f>
        <v>257984</v>
      </c>
      <c r="J67" s="25">
        <f t="shared" si="1"/>
        <v>0</v>
      </c>
    </row>
    <row r="68" spans="1:13" x14ac:dyDescent="0.35">
      <c r="A68"/>
      <c r="B68" t="str">
        <f>'Sch 4'!B33</f>
        <v>Contractual Services</v>
      </c>
      <c r="D68" s="25"/>
      <c r="E68" s="20"/>
      <c r="F68" s="25"/>
      <c r="G68" s="20"/>
      <c r="H68" s="62"/>
      <c r="I68" s="20"/>
      <c r="J68" s="25"/>
    </row>
    <row r="69" spans="1:13" x14ac:dyDescent="0.35">
      <c r="A69"/>
      <c r="B69"/>
      <c r="C69" s="1" t="str">
        <f>'Sch 4'!C36</f>
        <v>Legal</v>
      </c>
      <c r="D69" s="25">
        <v>-34804</v>
      </c>
      <c r="E69" s="20"/>
      <c r="F69" s="25">
        <f>'Sch 4'!G36</f>
        <v>-34804</v>
      </c>
      <c r="G69" s="20"/>
      <c r="H69" s="62"/>
      <c r="I69" s="20"/>
      <c r="J69" s="25">
        <f t="shared" ref="J69:J78" si="2">F69-D69</f>
        <v>0</v>
      </c>
    </row>
    <row r="70" spans="1:13" x14ac:dyDescent="0.35">
      <c r="A70"/>
      <c r="B70"/>
      <c r="C70" s="1" t="str">
        <f>'Sch 4'!C38</f>
        <v>Developer Reimbursement</v>
      </c>
      <c r="D70" s="25">
        <v>0</v>
      </c>
      <c r="E70" s="20"/>
      <c r="F70" s="25">
        <f>'Sch 4'!G38</f>
        <v>-30807</v>
      </c>
      <c r="G70" s="20"/>
      <c r="H70" s="62"/>
      <c r="I70" s="20"/>
      <c r="J70" s="25">
        <f t="shared" si="2"/>
        <v>-30807</v>
      </c>
    </row>
    <row r="71" spans="1:13" x14ac:dyDescent="0.35">
      <c r="A71"/>
      <c r="B71" t="str">
        <f>'Sch 4'!B45</f>
        <v>Regulatory Commission Expense</v>
      </c>
      <c r="D71" s="25">
        <v>0</v>
      </c>
      <c r="E71" s="20"/>
      <c r="F71" s="25">
        <f>'Sch 4'!G45</f>
        <v>29</v>
      </c>
      <c r="G71" s="20"/>
      <c r="H71" s="62"/>
      <c r="I71" s="20"/>
      <c r="J71" s="25">
        <f t="shared" si="2"/>
        <v>29</v>
      </c>
    </row>
    <row r="72" spans="1:13" x14ac:dyDescent="0.35">
      <c r="A72"/>
      <c r="B72" t="str">
        <f>'Sch 4'!B46</f>
        <v>Rate Case Expense</v>
      </c>
      <c r="D72" s="25">
        <v>37500</v>
      </c>
      <c r="E72" s="20"/>
      <c r="F72" s="25">
        <f>'Sch 4'!G46</f>
        <v>37500</v>
      </c>
      <c r="G72" s="20"/>
      <c r="H72" s="62"/>
      <c r="I72" s="20"/>
      <c r="J72" s="25">
        <f t="shared" si="2"/>
        <v>0</v>
      </c>
    </row>
    <row r="73" spans="1:13" x14ac:dyDescent="0.35">
      <c r="A73"/>
      <c r="B73" t="str">
        <f>'Sch 4'!B47</f>
        <v>Bad Debt Expense</v>
      </c>
      <c r="D73" s="25">
        <v>0</v>
      </c>
      <c r="E73" s="20"/>
      <c r="F73" s="25">
        <f>'Sch 4'!G47</f>
        <v>31</v>
      </c>
      <c r="G73" s="20"/>
      <c r="H73" s="62"/>
      <c r="I73" s="20"/>
      <c r="J73" s="25">
        <f t="shared" si="2"/>
        <v>31</v>
      </c>
    </row>
    <row r="74" spans="1:13" x14ac:dyDescent="0.35">
      <c r="A74"/>
      <c r="B74" t="str">
        <f>'Sch 4'!B48</f>
        <v>Miscellaneous Expense</v>
      </c>
      <c r="D74" s="81">
        <v>0</v>
      </c>
      <c r="E74" s="304"/>
      <c r="F74" s="81">
        <f>'Sch 4'!G48</f>
        <v>0</v>
      </c>
      <c r="G74" s="304"/>
      <c r="H74" s="357"/>
      <c r="I74" s="304"/>
      <c r="J74" s="81">
        <f t="shared" si="2"/>
        <v>0</v>
      </c>
    </row>
    <row r="75" spans="1:13" x14ac:dyDescent="0.35">
      <c r="A75"/>
      <c r="B75"/>
      <c r="C75" t="str">
        <f>'Sch 4'!C49</f>
        <v>Computer Expenses</v>
      </c>
      <c r="D75" s="81">
        <v>0</v>
      </c>
      <c r="E75" s="304"/>
      <c r="F75" s="81">
        <f>'Sch 4'!G49</f>
        <v>-455</v>
      </c>
      <c r="G75" s="304"/>
      <c r="H75" s="357"/>
      <c r="I75" s="304"/>
      <c r="J75" s="81">
        <f t="shared" si="2"/>
        <v>-455</v>
      </c>
    </row>
    <row r="76" spans="1:13" x14ac:dyDescent="0.35">
      <c r="A76"/>
      <c r="B76"/>
      <c r="C76" t="str">
        <f>'Sch 4'!C50</f>
        <v>Telecommunication Expense</v>
      </c>
      <c r="D76" s="81">
        <v>0</v>
      </c>
      <c r="E76" s="304"/>
      <c r="F76" s="81">
        <f>'Sch 4'!G50</f>
        <v>72</v>
      </c>
      <c r="G76" s="304"/>
      <c r="H76" s="357"/>
      <c r="I76" s="304"/>
      <c r="J76" s="81">
        <f t="shared" si="2"/>
        <v>72</v>
      </c>
    </row>
    <row r="77" spans="1:13" x14ac:dyDescent="0.35">
      <c r="A77"/>
      <c r="B77"/>
      <c r="C77" t="str">
        <f>'Sch 4'!C51</f>
        <v>Non-Allowable Expenses</v>
      </c>
      <c r="D77" s="81">
        <v>0</v>
      </c>
      <c r="E77" s="304"/>
      <c r="F77" s="81">
        <f>'Sch 4'!G51</f>
        <v>-3846</v>
      </c>
      <c r="G77" s="304"/>
      <c r="H77" s="357"/>
      <c r="I77" s="304"/>
      <c r="J77" s="81">
        <f t="shared" si="2"/>
        <v>-3846</v>
      </c>
    </row>
    <row r="78" spans="1:13" x14ac:dyDescent="0.35">
      <c r="A78"/>
      <c r="B78"/>
      <c r="C78" t="str">
        <f>'Sch 4'!C52</f>
        <v>Non-Recurring Expenses</v>
      </c>
      <c r="D78" s="355">
        <v>0</v>
      </c>
      <c r="E78" s="304"/>
      <c r="F78" s="355">
        <f>'Sch 4'!G52</f>
        <v>-570</v>
      </c>
      <c r="G78" s="304"/>
      <c r="H78" s="357"/>
      <c r="I78" s="304"/>
      <c r="J78" s="355">
        <f t="shared" si="2"/>
        <v>-570</v>
      </c>
      <c r="L78" s="41"/>
    </row>
    <row r="79" spans="1:13" ht="6" customHeight="1" x14ac:dyDescent="0.35">
      <c r="A79"/>
      <c r="B79"/>
      <c r="D79" s="25"/>
      <c r="E79" s="20"/>
      <c r="F79" s="25"/>
      <c r="G79" s="20"/>
      <c r="H79" s="62"/>
      <c r="I79" s="20"/>
      <c r="J79" s="25"/>
    </row>
    <row r="80" spans="1:13" x14ac:dyDescent="0.35">
      <c r="A80"/>
      <c r="B80"/>
      <c r="C80" s="1" t="str">
        <f>'Sch 4'!C54</f>
        <v>Total O&amp;M Expense</v>
      </c>
      <c r="D80" s="25">
        <f>SUM(D62:D79)</f>
        <v>403803</v>
      </c>
      <c r="E80" s="20"/>
      <c r="F80" s="25">
        <f>SUM(F62:F79)</f>
        <v>391900</v>
      </c>
      <c r="G80" s="20"/>
      <c r="H80" s="62"/>
      <c r="I80" s="20"/>
      <c r="J80" s="25">
        <f>SUM(J62:J79)</f>
        <v>-11903</v>
      </c>
      <c r="K80" s="41"/>
      <c r="L80" s="64"/>
      <c r="M80" s="41"/>
    </row>
    <row r="81" spans="1:11" ht="6" customHeight="1" x14ac:dyDescent="0.35">
      <c r="A81"/>
      <c r="B81"/>
      <c r="D81" s="25"/>
      <c r="E81" s="20"/>
      <c r="F81" s="25"/>
      <c r="G81" s="20"/>
      <c r="H81" s="62"/>
      <c r="I81" s="20"/>
      <c r="J81" s="25"/>
    </row>
    <row r="82" spans="1:11" x14ac:dyDescent="0.35">
      <c r="A82" t="str">
        <f>'Sch 4'!A56</f>
        <v>Other Operating Expenses</v>
      </c>
      <c r="B82"/>
      <c r="D82" s="25"/>
      <c r="E82" s="20"/>
      <c r="F82" s="25"/>
      <c r="G82" s="20"/>
      <c r="H82" s="62"/>
      <c r="I82" s="20"/>
      <c r="J82" s="25"/>
    </row>
    <row r="83" spans="1:11" x14ac:dyDescent="0.35">
      <c r="A83"/>
      <c r="B83" t="str">
        <f>'Sch 4'!B57</f>
        <v>Depreciation Expense</v>
      </c>
      <c r="D83" s="25">
        <f>'Sch 7 - Depreciation'!B25</f>
        <v>108845</v>
      </c>
      <c r="E83" s="20"/>
      <c r="F83" s="25">
        <f>'Sch 4'!G57</f>
        <v>108845</v>
      </c>
      <c r="G83" s="20"/>
      <c r="H83" s="62"/>
      <c r="I83" s="20"/>
      <c r="J83" s="25">
        <f>F83-D83</f>
        <v>0</v>
      </c>
      <c r="K83" s="41"/>
    </row>
    <row r="84" spans="1:11" x14ac:dyDescent="0.35">
      <c r="A84"/>
      <c r="B84" t="str">
        <f>'Sch 4'!B59</f>
        <v>Payroll Taxes</v>
      </c>
      <c r="D84" s="355">
        <v>3208</v>
      </c>
      <c r="E84" s="20"/>
      <c r="F84" s="355">
        <f>'Sch 4'!G59</f>
        <v>4788</v>
      </c>
      <c r="G84" s="20"/>
      <c r="H84" s="62"/>
      <c r="I84" s="20"/>
      <c r="J84" s="355">
        <f>F84-D84</f>
        <v>1580</v>
      </c>
      <c r="K84" s="41"/>
    </row>
    <row r="85" spans="1:11" ht="6" customHeight="1" x14ac:dyDescent="0.35">
      <c r="A85"/>
      <c r="B85"/>
      <c r="D85" s="25"/>
      <c r="E85" s="20"/>
      <c r="F85" s="25"/>
      <c r="G85" s="20"/>
      <c r="H85" s="62"/>
      <c r="I85" s="20"/>
      <c r="J85" s="25"/>
    </row>
    <row r="86" spans="1:11" x14ac:dyDescent="0.35">
      <c r="A86"/>
      <c r="B86"/>
      <c r="C86" s="1" t="str">
        <f>'Sch 4'!C61</f>
        <v>Total Other Operating Expense</v>
      </c>
      <c r="D86" s="25">
        <f>SUM(D83:D85)</f>
        <v>112053</v>
      </c>
      <c r="E86" s="20"/>
      <c r="F86" s="25">
        <f>SUM(F83:F85)</f>
        <v>113633</v>
      </c>
      <c r="G86" s="20"/>
      <c r="H86" s="62"/>
      <c r="I86" s="20"/>
      <c r="J86" s="25">
        <f>SUM(J83:J85)</f>
        <v>1580</v>
      </c>
    </row>
    <row r="87" spans="1:11" ht="6" customHeight="1" x14ac:dyDescent="0.35">
      <c r="A87"/>
      <c r="B87"/>
      <c r="D87" s="25"/>
      <c r="E87" s="20"/>
      <c r="F87" s="25"/>
      <c r="G87" s="20"/>
      <c r="H87" s="62"/>
      <c r="I87" s="20"/>
      <c r="J87" s="25"/>
    </row>
    <row r="88" spans="1:11" x14ac:dyDescent="0.35">
      <c r="A88" s="1"/>
      <c r="C88" s="1" t="str">
        <f>'Sch 4'!C63</f>
        <v>Total Operating Expenses</v>
      </c>
      <c r="D88" s="355">
        <f>D80+D86</f>
        <v>515856</v>
      </c>
      <c r="E88" s="20"/>
      <c r="F88" s="355">
        <f>F80+F86</f>
        <v>505533</v>
      </c>
      <c r="G88" s="20"/>
      <c r="H88" s="62"/>
      <c r="I88" s="20"/>
      <c r="J88" s="355">
        <f>J80+J86</f>
        <v>-10323</v>
      </c>
    </row>
    <row r="89" spans="1:11" ht="6" customHeight="1" x14ac:dyDescent="0.35">
      <c r="A89" s="1"/>
      <c r="D89" s="81"/>
      <c r="F89" s="81"/>
      <c r="J89" s="81"/>
    </row>
    <row r="90" spans="1:11" ht="16" thickBot="1" x14ac:dyDescent="0.4">
      <c r="A90" s="1" t="str">
        <f>'Sch 4'!A65</f>
        <v>Net Operating Income</v>
      </c>
      <c r="D90" s="27">
        <f>D59-D88</f>
        <v>-501933</v>
      </c>
      <c r="F90" s="27">
        <f>F59-F88</f>
        <v>-485490</v>
      </c>
      <c r="H90" s="63"/>
      <c r="J90" s="27">
        <f>J59-J88</f>
        <v>16443</v>
      </c>
    </row>
    <row r="91" spans="1:11" ht="16" hidden="1" thickTop="1" x14ac:dyDescent="0.35">
      <c r="A91" s="1"/>
      <c r="D91" s="25"/>
      <c r="F91" s="25"/>
    </row>
    <row r="92" spans="1:11" ht="16" thickTop="1" x14ac:dyDescent="0.35"/>
    <row r="93" spans="1:11" x14ac:dyDescent="0.35">
      <c r="J93" s="64">
        <f>F90-D90</f>
        <v>16443</v>
      </c>
    </row>
    <row r="94" spans="1:11" x14ac:dyDescent="0.35">
      <c r="D94" s="64">
        <f>+D90+501933</f>
        <v>0</v>
      </c>
      <c r="F94" s="64">
        <f>+F90-'Sch 4'!G65</f>
        <v>0</v>
      </c>
    </row>
  </sheetData>
  <mergeCells count="9">
    <mergeCell ref="B47:J47"/>
    <mergeCell ref="B49:J49"/>
    <mergeCell ref="B50:J50"/>
    <mergeCell ref="D37:F37"/>
    <mergeCell ref="B4:J4"/>
    <mergeCell ref="B5:J5"/>
    <mergeCell ref="B7:J7"/>
    <mergeCell ref="B8:J8"/>
    <mergeCell ref="B46:J46"/>
  </mergeCells>
  <phoneticPr fontId="7" type="noConversion"/>
  <printOptions horizontalCentered="1"/>
  <pageMargins left="0.5" right="0.5" top="0.5" bottom="0.75" header="0.5" footer="0.5"/>
  <pageSetup fitToHeight="2" orientation="portrait" r:id="rId1"/>
  <headerFooter alignWithMargins="0"/>
  <rowBreaks count="1" manualBreakCount="1">
    <brk id="42" max="11" man="1"/>
  </rowBreaks>
  <ignoredErrors>
    <ignoredError sqref="F22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indexed="39"/>
  </sheetPr>
  <dimension ref="A1:M102"/>
  <sheetViews>
    <sheetView view="pageBreakPreview" zoomScaleNormal="100" zoomScaleSheetLayoutView="100" workbookViewId="0">
      <selection activeCell="I74" sqref="I74"/>
    </sheetView>
  </sheetViews>
  <sheetFormatPr defaultColWidth="9" defaultRowHeight="15.5" x14ac:dyDescent="0.35"/>
  <cols>
    <col min="1" max="2" width="1.58203125" style="1" customWidth="1"/>
    <col min="3" max="3" width="37.08203125" style="1" customWidth="1"/>
    <col min="4" max="4" width="1.58203125" style="1" customWidth="1"/>
    <col min="5" max="5" width="14.75" style="1" customWidth="1"/>
    <col min="6" max="6" width="1.58203125" style="1" customWidth="1"/>
    <col min="7" max="7" width="14.75" style="1" customWidth="1"/>
    <col min="8" max="8" width="1.58203125" style="1" customWidth="1"/>
    <col min="9" max="9" width="14.75" style="1" customWidth="1"/>
    <col min="10" max="10" width="9" style="1"/>
    <col min="11" max="11" width="10.08203125" style="1" bestFit="1" customWidth="1"/>
    <col min="12" max="12" width="9" style="1"/>
    <col min="13" max="13" width="9.58203125" style="1" bestFit="1" customWidth="1"/>
    <col min="14" max="16384" width="9" style="1"/>
  </cols>
  <sheetData>
    <row r="1" spans="1:12" x14ac:dyDescent="0.35">
      <c r="I1" s="6" t="str">
        <f>+'Sch 1'!$J$1</f>
        <v>Settlement</v>
      </c>
      <c r="J1" s="32" t="s">
        <v>36</v>
      </c>
      <c r="K1" s="32"/>
    </row>
    <row r="2" spans="1:12" x14ac:dyDescent="0.35">
      <c r="I2" s="6" t="s">
        <v>37</v>
      </c>
      <c r="J2" s="32" t="s">
        <v>38</v>
      </c>
      <c r="K2" s="32"/>
    </row>
    <row r="3" spans="1:12" x14ac:dyDescent="0.35">
      <c r="I3" s="6" t="s">
        <v>3</v>
      </c>
      <c r="J3" s="32"/>
      <c r="K3" s="40"/>
    </row>
    <row r="4" spans="1:12" ht="20" x14ac:dyDescent="0.4">
      <c r="A4" s="446" t="str">
        <f>+Inputs!$C$5</f>
        <v>Edwardsville Water Authority</v>
      </c>
      <c r="B4" s="446"/>
      <c r="C4" s="446"/>
      <c r="D4" s="446"/>
      <c r="E4" s="446"/>
      <c r="F4" s="446"/>
      <c r="G4" s="446"/>
      <c r="H4" s="446"/>
      <c r="I4" s="446"/>
      <c r="J4" s="32"/>
      <c r="K4" s="40"/>
    </row>
    <row r="5" spans="1:12" ht="17.5" x14ac:dyDescent="0.35">
      <c r="A5" s="442" t="str">
        <f>"CAUSE NUMBER "&amp;Inputs!$C$6</f>
        <v>CAUSE NUMBER 45997</v>
      </c>
      <c r="B5" s="442"/>
      <c r="C5" s="442"/>
      <c r="D5" s="442"/>
      <c r="E5" s="442"/>
      <c r="F5" s="442"/>
      <c r="G5" s="442"/>
      <c r="H5" s="442"/>
      <c r="I5" s="442"/>
      <c r="J5" s="32"/>
      <c r="K5" s="40"/>
    </row>
    <row r="6" spans="1:12" x14ac:dyDescent="0.35">
      <c r="J6" s="32"/>
      <c r="K6" s="40"/>
    </row>
    <row r="7" spans="1:12" x14ac:dyDescent="0.35">
      <c r="A7" s="443" t="s">
        <v>39</v>
      </c>
      <c r="B7" s="443"/>
      <c r="C7" s="443"/>
      <c r="D7" s="443"/>
      <c r="E7" s="443"/>
      <c r="F7" s="443"/>
      <c r="G7" s="443"/>
      <c r="H7" s="443"/>
      <c r="I7" s="443"/>
      <c r="J7" s="32"/>
      <c r="K7" s="40"/>
    </row>
    <row r="8" spans="1:12" x14ac:dyDescent="0.35">
      <c r="A8" s="443" t="str">
        <f>"As of: "</f>
        <v xml:space="preserve">As of: </v>
      </c>
      <c r="B8" s="443"/>
      <c r="C8" s="443"/>
      <c r="D8" s="443"/>
      <c r="E8" s="443"/>
      <c r="F8" s="443"/>
      <c r="G8" s="443"/>
      <c r="H8" s="443"/>
      <c r="I8" s="443"/>
      <c r="J8" s="32"/>
      <c r="L8" s="32"/>
    </row>
    <row r="9" spans="1:12" ht="6" customHeight="1" x14ac:dyDescent="0.35">
      <c r="A9" s="429"/>
      <c r="B9" s="429"/>
      <c r="C9" s="429"/>
      <c r="D9" s="429"/>
      <c r="E9" s="429"/>
      <c r="F9" s="429"/>
      <c r="G9" s="429"/>
      <c r="H9" s="429"/>
      <c r="I9" s="429"/>
      <c r="J9" s="32"/>
      <c r="L9" s="32"/>
    </row>
    <row r="10" spans="1:12" x14ac:dyDescent="0.35">
      <c r="E10" s="71" t="s">
        <v>40</v>
      </c>
      <c r="G10" s="435" t="s">
        <v>41</v>
      </c>
      <c r="I10" s="435" t="s">
        <v>41</v>
      </c>
      <c r="J10" s="32"/>
    </row>
    <row r="11" spans="1:12" x14ac:dyDescent="0.35">
      <c r="A11" s="447" t="s">
        <v>42</v>
      </c>
      <c r="B11" s="448"/>
      <c r="C11" s="448"/>
      <c r="E11" s="2">
        <f>IF(Inputs!$E$8="year","YEAR 1",+Inputs!E8)</f>
        <v>2023</v>
      </c>
      <c r="G11" s="2">
        <f>IF(Inputs!$E$8="year","YEAR 2",+E11-1)</f>
        <v>2022</v>
      </c>
      <c r="H11" s="429"/>
      <c r="I11" s="2">
        <f>IF(Inputs!$E$8="year","YEAR 3",+E11-2)</f>
        <v>2021</v>
      </c>
      <c r="J11" s="32"/>
    </row>
    <row r="12" spans="1:12" ht="6" customHeight="1" x14ac:dyDescent="0.35">
      <c r="J12" s="32"/>
    </row>
    <row r="13" spans="1:12" x14ac:dyDescent="0.35">
      <c r="A13" s="1" t="s">
        <v>43</v>
      </c>
      <c r="J13" s="32"/>
      <c r="K13" s="66"/>
    </row>
    <row r="14" spans="1:12" x14ac:dyDescent="0.35">
      <c r="B14" s="1" t="s">
        <v>44</v>
      </c>
      <c r="E14" s="19">
        <v>21440757</v>
      </c>
      <c r="G14" s="19">
        <v>21311269</v>
      </c>
      <c r="H14" s="19"/>
      <c r="I14" s="19">
        <v>20652585</v>
      </c>
      <c r="J14" s="32"/>
    </row>
    <row r="15" spans="1:12" x14ac:dyDescent="0.35">
      <c r="B15" s="1" t="s">
        <v>45</v>
      </c>
      <c r="E15" s="20">
        <v>1131373</v>
      </c>
      <c r="G15" s="20"/>
      <c r="H15" s="20"/>
      <c r="I15" s="20"/>
      <c r="J15" s="32"/>
    </row>
    <row r="16" spans="1:12" x14ac:dyDescent="0.35">
      <c r="B16" s="1" t="s">
        <v>46</v>
      </c>
      <c r="E16" s="20">
        <v>-8694462</v>
      </c>
      <c r="G16" s="20">
        <v>-8485575</v>
      </c>
      <c r="H16" s="20"/>
      <c r="I16" s="20">
        <v>-8077512</v>
      </c>
      <c r="J16" s="32"/>
    </row>
    <row r="17" spans="1:11" x14ac:dyDescent="0.35">
      <c r="C17" s="1" t="s">
        <v>47</v>
      </c>
      <c r="E17" s="26">
        <f>SUM(E14:E16)</f>
        <v>13877668</v>
      </c>
      <c r="G17" s="26">
        <f>SUM(G14:G16)</f>
        <v>12825694</v>
      </c>
      <c r="H17" s="20"/>
      <c r="I17" s="26">
        <f>SUM(I14:I16)</f>
        <v>12575073</v>
      </c>
      <c r="J17" s="32"/>
    </row>
    <row r="18" spans="1:11" ht="6" customHeight="1" x14ac:dyDescent="0.35">
      <c r="E18" s="20"/>
      <c r="G18" s="20"/>
      <c r="H18" s="20"/>
      <c r="I18" s="20"/>
      <c r="J18" s="32"/>
    </row>
    <row r="19" spans="1:11" hidden="1" x14ac:dyDescent="0.35">
      <c r="A19" s="1" t="s">
        <v>48</v>
      </c>
      <c r="E19" s="20"/>
      <c r="G19" s="20"/>
      <c r="H19" s="20"/>
      <c r="I19" s="20"/>
      <c r="J19" s="32"/>
    </row>
    <row r="20" spans="1:11" hidden="1" x14ac:dyDescent="0.35">
      <c r="B20" s="1" t="s">
        <v>49</v>
      </c>
      <c r="E20" s="20"/>
      <c r="G20" s="20"/>
      <c r="H20" s="20"/>
      <c r="I20" s="20"/>
      <c r="J20" s="32"/>
    </row>
    <row r="21" spans="1:11" hidden="1" x14ac:dyDescent="0.35">
      <c r="B21" s="1" t="s">
        <v>16</v>
      </c>
      <c r="E21" s="20"/>
      <c r="G21" s="20"/>
      <c r="H21" s="20"/>
      <c r="I21" s="20"/>
      <c r="J21" s="32"/>
    </row>
    <row r="22" spans="1:11" hidden="1" x14ac:dyDescent="0.35">
      <c r="B22" s="1" t="s">
        <v>50</v>
      </c>
      <c r="E22" s="20"/>
      <c r="G22" s="20"/>
      <c r="H22" s="20"/>
      <c r="I22" s="20"/>
      <c r="J22" s="32"/>
    </row>
    <row r="23" spans="1:11" hidden="1" x14ac:dyDescent="0.35">
      <c r="B23" s="1" t="s">
        <v>51</v>
      </c>
      <c r="E23" s="20"/>
      <c r="G23" s="20"/>
      <c r="H23" s="20"/>
      <c r="I23" s="20"/>
      <c r="J23" s="32"/>
    </row>
    <row r="24" spans="1:11" hidden="1" x14ac:dyDescent="0.35">
      <c r="C24" s="1" t="s">
        <v>52</v>
      </c>
      <c r="E24" s="26">
        <f>SUM(E20:E23)</f>
        <v>0</v>
      </c>
      <c r="G24" s="26">
        <f>SUM(G20:G23)</f>
        <v>0</v>
      </c>
      <c r="H24" s="20"/>
      <c r="I24" s="26">
        <f>SUM(I20:I23)</f>
        <v>0</v>
      </c>
      <c r="J24" s="32"/>
    </row>
    <row r="25" spans="1:11" hidden="1" x14ac:dyDescent="0.35">
      <c r="E25" s="20"/>
      <c r="G25" s="20"/>
      <c r="H25" s="20"/>
      <c r="I25" s="20"/>
      <c r="J25" s="32"/>
    </row>
    <row r="26" spans="1:11" x14ac:dyDescent="0.35">
      <c r="A26" s="1" t="s">
        <v>53</v>
      </c>
      <c r="E26" s="20"/>
      <c r="G26" s="20"/>
      <c r="H26" s="20"/>
      <c r="I26" s="20"/>
    </row>
    <row r="27" spans="1:11" x14ac:dyDescent="0.35">
      <c r="B27" s="1" t="s">
        <v>54</v>
      </c>
      <c r="E27" s="20">
        <f>2220194+430538</f>
        <v>2650732</v>
      </c>
      <c r="G27" s="20">
        <v>2530441</v>
      </c>
      <c r="H27" s="20"/>
      <c r="I27" s="20">
        <v>2545536</v>
      </c>
      <c r="K27" s="41"/>
    </row>
    <row r="28" spans="1:11" x14ac:dyDescent="0.35">
      <c r="B28" s="1" t="s">
        <v>55</v>
      </c>
      <c r="E28" s="20">
        <f>3609716+395012</f>
        <v>4004728</v>
      </c>
      <c r="G28" s="20">
        <v>5808293</v>
      </c>
      <c r="H28" s="20"/>
      <c r="I28" s="20"/>
      <c r="K28" s="41"/>
    </row>
    <row r="29" spans="1:11" x14ac:dyDescent="0.35">
      <c r="B29" s="1" t="s">
        <v>56</v>
      </c>
      <c r="E29" s="20">
        <v>705679</v>
      </c>
      <c r="G29" s="20">
        <v>501680</v>
      </c>
      <c r="H29" s="20"/>
      <c r="I29" s="20"/>
      <c r="J29" s="32"/>
      <c r="K29" s="41"/>
    </row>
    <row r="30" spans="1:11" x14ac:dyDescent="0.35">
      <c r="B30" t="s">
        <v>57</v>
      </c>
      <c r="E30" s="20">
        <v>206782</v>
      </c>
      <c r="G30" s="20">
        <v>236009</v>
      </c>
      <c r="H30" s="20"/>
      <c r="I30" s="20">
        <v>247708</v>
      </c>
      <c r="J30" s="32"/>
    </row>
    <row r="31" spans="1:11" x14ac:dyDescent="0.35">
      <c r="B31" s="1" t="s">
        <v>58</v>
      </c>
      <c r="G31" s="20"/>
      <c r="H31" s="20"/>
      <c r="I31" s="20">
        <v>1068142</v>
      </c>
    </row>
    <row r="32" spans="1:11" x14ac:dyDescent="0.35">
      <c r="B32" s="1" t="s">
        <v>59</v>
      </c>
      <c r="E32" s="20">
        <v>166423</v>
      </c>
      <c r="G32" s="20">
        <v>183851</v>
      </c>
      <c r="H32" s="20"/>
      <c r="I32" s="20">
        <v>207764</v>
      </c>
      <c r="J32" s="32"/>
    </row>
    <row r="33" spans="1:10" x14ac:dyDescent="0.35">
      <c r="B33" t="s">
        <v>60</v>
      </c>
      <c r="E33" s="20">
        <v>21032</v>
      </c>
      <c r="G33" s="20">
        <v>34519</v>
      </c>
      <c r="H33" s="20"/>
      <c r="I33" s="20">
        <v>36423</v>
      </c>
      <c r="J33" s="32"/>
    </row>
    <row r="34" spans="1:10" hidden="1" x14ac:dyDescent="0.35">
      <c r="B34" t="s">
        <v>61</v>
      </c>
      <c r="G34" s="20"/>
      <c r="H34" s="20"/>
      <c r="I34" s="20"/>
    </row>
    <row r="35" spans="1:10" hidden="1" x14ac:dyDescent="0.35">
      <c r="B35" s="1" t="s">
        <v>62</v>
      </c>
      <c r="G35" s="20"/>
      <c r="H35" s="20"/>
      <c r="I35" s="20"/>
    </row>
    <row r="36" spans="1:10" x14ac:dyDescent="0.35">
      <c r="C36" s="1" t="s">
        <v>63</v>
      </c>
      <c r="E36" s="68">
        <f>SUM(E27:E35)</f>
        <v>7755376</v>
      </c>
      <c r="G36" s="68">
        <f>SUM(G27:G35)</f>
        <v>9294793</v>
      </c>
      <c r="H36" s="20"/>
      <c r="I36" s="68">
        <f>SUM(I27:I35)</f>
        <v>4105573</v>
      </c>
      <c r="J36" s="32"/>
    </row>
    <row r="37" spans="1:10" ht="6" customHeight="1" x14ac:dyDescent="0.35">
      <c r="G37" s="20"/>
      <c r="H37" s="20"/>
      <c r="I37" s="20"/>
      <c r="J37" s="32"/>
    </row>
    <row r="38" spans="1:10" x14ac:dyDescent="0.35">
      <c r="A38" s="1" t="s">
        <v>64</v>
      </c>
      <c r="E38" s="20"/>
      <c r="F38" s="20"/>
      <c r="G38" s="20"/>
      <c r="H38" s="20"/>
      <c r="I38" s="20"/>
      <c r="J38" s="32"/>
    </row>
    <row r="39" spans="1:10" x14ac:dyDescent="0.35">
      <c r="B39" t="s">
        <v>65</v>
      </c>
      <c r="E39" s="20">
        <v>11963</v>
      </c>
      <c r="F39" s="20"/>
      <c r="G39" s="20">
        <v>14355</v>
      </c>
      <c r="H39" s="20"/>
      <c r="I39" s="20">
        <v>19140</v>
      </c>
      <c r="J39" s="69"/>
    </row>
    <row r="40" spans="1:10" x14ac:dyDescent="0.35">
      <c r="C40" s="1" t="s">
        <v>66</v>
      </c>
      <c r="E40" s="26">
        <f>SUM(E39:E39)</f>
        <v>11963</v>
      </c>
      <c r="F40" s="20"/>
      <c r="G40" s="26">
        <f>SUM(G39:G39)</f>
        <v>14355</v>
      </c>
      <c r="H40" s="20"/>
      <c r="I40" s="26">
        <f>SUM(I39:I39)</f>
        <v>19140</v>
      </c>
      <c r="J40" s="32"/>
    </row>
    <row r="41" spans="1:10" ht="6" customHeight="1" x14ac:dyDescent="0.35">
      <c r="E41" s="20"/>
      <c r="F41" s="20"/>
      <c r="G41" s="20"/>
      <c r="H41" s="20"/>
      <c r="I41" s="20"/>
      <c r="J41" s="32"/>
    </row>
    <row r="42" spans="1:10" ht="16" thickBot="1" x14ac:dyDescent="0.4">
      <c r="C42" s="441" t="s">
        <v>67</v>
      </c>
      <c r="E42" s="22">
        <f>+E40+E36+E24+E17</f>
        <v>21645007</v>
      </c>
      <c r="G42" s="22">
        <f>+G40+G36+G24+G17</f>
        <v>22134842</v>
      </c>
      <c r="H42" s="20"/>
      <c r="I42" s="22">
        <f>+I40+I36+I24+I17</f>
        <v>16699786</v>
      </c>
      <c r="J42" s="32"/>
    </row>
    <row r="43" spans="1:10" ht="6" customHeight="1" thickTop="1" x14ac:dyDescent="0.35">
      <c r="G43" s="20"/>
      <c r="H43" s="20"/>
      <c r="I43" s="20"/>
      <c r="J43" s="32"/>
    </row>
    <row r="44" spans="1:10" x14ac:dyDescent="0.35">
      <c r="I44" s="6" t="str">
        <f>+'Sch 1'!$J$1</f>
        <v>Settlement</v>
      </c>
      <c r="J44" s="32"/>
    </row>
    <row r="45" spans="1:10" x14ac:dyDescent="0.35">
      <c r="I45" s="6" t="s">
        <v>37</v>
      </c>
      <c r="J45" s="32"/>
    </row>
    <row r="46" spans="1:10" x14ac:dyDescent="0.35">
      <c r="I46" s="6" t="s">
        <v>32</v>
      </c>
      <c r="J46" s="32"/>
    </row>
    <row r="47" spans="1:10" ht="20" x14ac:dyDescent="0.4">
      <c r="A47" s="446" t="str">
        <f>+Inputs!$C$5</f>
        <v>Edwardsville Water Authority</v>
      </c>
      <c r="B47" s="446"/>
      <c r="C47" s="446"/>
      <c r="D47" s="446"/>
      <c r="E47" s="446"/>
      <c r="F47" s="446"/>
      <c r="G47" s="446"/>
      <c r="H47" s="446"/>
      <c r="I47" s="446"/>
    </row>
    <row r="48" spans="1:10" ht="17.5" x14ac:dyDescent="0.35">
      <c r="A48" s="442" t="str">
        <f>+A5</f>
        <v>CAUSE NUMBER 45997</v>
      </c>
      <c r="B48" s="442"/>
      <c r="C48" s="442"/>
      <c r="D48" s="442"/>
      <c r="E48" s="442"/>
      <c r="F48" s="442"/>
      <c r="G48" s="442"/>
      <c r="H48" s="442"/>
      <c r="I48" s="442"/>
    </row>
    <row r="50" spans="1:13" x14ac:dyDescent="0.35">
      <c r="A50" s="443" t="s">
        <v>39</v>
      </c>
      <c r="B50" s="443"/>
      <c r="C50" s="443"/>
      <c r="D50" s="443"/>
      <c r="E50" s="443"/>
      <c r="F50" s="443"/>
      <c r="G50" s="443"/>
      <c r="H50" s="443"/>
      <c r="I50" s="443"/>
    </row>
    <row r="51" spans="1:13" x14ac:dyDescent="0.35">
      <c r="A51" s="443" t="str">
        <f>"As of: "</f>
        <v xml:space="preserve">As of: </v>
      </c>
      <c r="B51" s="443"/>
      <c r="C51" s="443"/>
      <c r="D51" s="443"/>
      <c r="E51" s="443"/>
      <c r="F51" s="443"/>
      <c r="G51" s="443"/>
      <c r="H51" s="443"/>
      <c r="I51" s="443"/>
    </row>
    <row r="52" spans="1:13" ht="6" customHeight="1" x14ac:dyDescent="0.35">
      <c r="A52" s="429"/>
      <c r="B52" s="429"/>
      <c r="C52" s="429"/>
      <c r="D52" s="429"/>
      <c r="E52" s="429"/>
      <c r="F52" s="429"/>
      <c r="G52" s="429"/>
      <c r="H52" s="429"/>
      <c r="I52" s="429"/>
    </row>
    <row r="53" spans="1:13" x14ac:dyDescent="0.35">
      <c r="E53" s="71" t="s">
        <v>40</v>
      </c>
      <c r="G53" s="435" t="s">
        <v>41</v>
      </c>
      <c r="I53" s="435" t="s">
        <v>41</v>
      </c>
    </row>
    <row r="54" spans="1:13" x14ac:dyDescent="0.35">
      <c r="A54" s="447" t="s">
        <v>68</v>
      </c>
      <c r="B54" s="448"/>
      <c r="C54" s="448"/>
      <c r="E54" s="2">
        <f>+E11</f>
        <v>2023</v>
      </c>
      <c r="G54" s="2">
        <f>+G11</f>
        <v>2022</v>
      </c>
      <c r="H54" s="429"/>
      <c r="I54" s="2">
        <f>+I11</f>
        <v>2021</v>
      </c>
    </row>
    <row r="55" spans="1:13" x14ac:dyDescent="0.35">
      <c r="A55" s="1" t="s">
        <v>69</v>
      </c>
    </row>
    <row r="56" spans="1:13" x14ac:dyDescent="0.35">
      <c r="B56" s="1" t="s">
        <v>70</v>
      </c>
      <c r="E56" s="19">
        <f>G56+'Sch 3 - IS'!E74</f>
        <v>6544775</v>
      </c>
      <c r="F56" s="19"/>
      <c r="G56" s="19">
        <v>5828476</v>
      </c>
      <c r="H56" s="19"/>
      <c r="I56" s="19">
        <v>5358476</v>
      </c>
      <c r="J56" s="32"/>
      <c r="M56" s="64"/>
    </row>
    <row r="57" spans="1:13" x14ac:dyDescent="0.35">
      <c r="B57" s="1" t="s">
        <v>71</v>
      </c>
      <c r="E57" s="20">
        <v>1068142</v>
      </c>
      <c r="F57" s="20"/>
      <c r="G57" s="20">
        <v>1068142</v>
      </c>
      <c r="H57" s="20"/>
      <c r="I57" s="20">
        <v>1068142</v>
      </c>
      <c r="J57" s="32"/>
      <c r="L57" s="41"/>
    </row>
    <row r="58" spans="1:13" x14ac:dyDescent="0.35">
      <c r="C58" s="1" t="s">
        <v>72</v>
      </c>
      <c r="E58" s="26">
        <f>+E56+E57</f>
        <v>7612917</v>
      </c>
      <c r="F58" s="20"/>
      <c r="G58" s="26">
        <f>+G56+G57</f>
        <v>6896618</v>
      </c>
      <c r="H58" s="20"/>
      <c r="I58" s="26">
        <f>+I56+I57</f>
        <v>6426618</v>
      </c>
      <c r="J58" s="32"/>
      <c r="K58" s="41"/>
    </row>
    <row r="59" spans="1:13" ht="6" customHeight="1" x14ac:dyDescent="0.35">
      <c r="E59" s="20"/>
      <c r="F59" s="20"/>
      <c r="G59" s="20"/>
      <c r="H59" s="20"/>
      <c r="I59" s="20"/>
      <c r="J59" s="32"/>
    </row>
    <row r="60" spans="1:13" x14ac:dyDescent="0.35">
      <c r="A60" t="s">
        <v>73</v>
      </c>
      <c r="E60" s="20"/>
      <c r="F60" s="20"/>
      <c r="G60" s="20"/>
      <c r="H60" s="20"/>
      <c r="I60" s="20"/>
      <c r="J60" s="32"/>
    </row>
    <row r="61" spans="1:13" x14ac:dyDescent="0.35">
      <c r="A61"/>
      <c r="B61" t="s">
        <v>74</v>
      </c>
      <c r="E61" s="20">
        <v>5134062</v>
      </c>
      <c r="F61" s="20"/>
      <c r="G61" s="20">
        <v>6074070</v>
      </c>
      <c r="H61" s="20"/>
      <c r="I61" s="20">
        <v>5387700</v>
      </c>
      <c r="J61" s="32"/>
      <c r="K61" s="41"/>
    </row>
    <row r="62" spans="1:13" x14ac:dyDescent="0.35">
      <c r="A62"/>
      <c r="B62" t="s">
        <v>75</v>
      </c>
      <c r="E62" s="20"/>
      <c r="F62" s="20"/>
      <c r="G62" s="20"/>
      <c r="H62" s="20"/>
      <c r="I62" s="20"/>
      <c r="J62" s="32"/>
    </row>
    <row r="63" spans="1:13" x14ac:dyDescent="0.35">
      <c r="A63"/>
      <c r="C63" t="s">
        <v>76</v>
      </c>
      <c r="E63" s="26">
        <f>+E61+E62</f>
        <v>5134062</v>
      </c>
      <c r="F63" s="20"/>
      <c r="G63" s="26">
        <f>+G61+G62</f>
        <v>6074070</v>
      </c>
      <c r="H63" s="20"/>
      <c r="I63" s="26">
        <f>+I61+I62</f>
        <v>5387700</v>
      </c>
      <c r="K63" s="32"/>
    </row>
    <row r="64" spans="1:13" ht="6" customHeight="1" x14ac:dyDescent="0.35">
      <c r="E64" s="20"/>
      <c r="F64" s="20"/>
      <c r="G64" s="20"/>
      <c r="H64" s="20"/>
      <c r="I64" s="20"/>
    </row>
    <row r="65" spans="1:10" x14ac:dyDescent="0.35">
      <c r="A65" s="1" t="s">
        <v>77</v>
      </c>
      <c r="E65" s="20"/>
      <c r="F65" s="20"/>
      <c r="G65" s="20"/>
      <c r="H65" s="20"/>
      <c r="I65" s="20"/>
    </row>
    <row r="66" spans="1:10" x14ac:dyDescent="0.35">
      <c r="B66" s="1" t="s">
        <v>78</v>
      </c>
      <c r="E66" s="20">
        <v>7850284</v>
      </c>
      <c r="F66" s="20"/>
      <c r="G66" s="20">
        <v>7073114</v>
      </c>
      <c r="H66" s="20"/>
      <c r="I66" s="20">
        <v>2882732</v>
      </c>
      <c r="J66" s="32"/>
    </row>
    <row r="67" spans="1:10" x14ac:dyDescent="0.35">
      <c r="B67" s="1" t="s">
        <v>79</v>
      </c>
      <c r="E67" s="20">
        <v>0</v>
      </c>
      <c r="F67" s="20"/>
      <c r="G67" s="20">
        <v>1461209</v>
      </c>
      <c r="H67" s="20"/>
      <c r="I67" s="20">
        <v>1489907</v>
      </c>
      <c r="J67" s="32"/>
    </row>
    <row r="68" spans="1:10" x14ac:dyDescent="0.35">
      <c r="C68" s="1" t="s">
        <v>80</v>
      </c>
      <c r="E68" s="26">
        <f>SUM(E66:E67)</f>
        <v>7850284</v>
      </c>
      <c r="F68" s="20"/>
      <c r="G68" s="26">
        <f>SUM(G66:G67)</f>
        <v>8534323</v>
      </c>
      <c r="H68" s="20"/>
      <c r="I68" s="26">
        <f>SUM(I66:I67)</f>
        <v>4372639</v>
      </c>
      <c r="J68" s="32"/>
    </row>
    <row r="69" spans="1:10" ht="6" customHeight="1" x14ac:dyDescent="0.35">
      <c r="E69" s="20"/>
      <c r="F69" s="20"/>
      <c r="G69" s="20"/>
      <c r="H69" s="20"/>
      <c r="I69" s="20"/>
      <c r="J69" s="32"/>
    </row>
    <row r="70" spans="1:10" x14ac:dyDescent="0.35">
      <c r="A70" s="1" t="s">
        <v>81</v>
      </c>
      <c r="E70" s="20"/>
      <c r="F70" s="20"/>
      <c r="G70" s="20"/>
      <c r="H70" s="20"/>
      <c r="I70" s="20"/>
    </row>
    <row r="71" spans="1:10" x14ac:dyDescent="0.35">
      <c r="B71" s="1" t="s">
        <v>82</v>
      </c>
      <c r="E71" s="20">
        <v>24504</v>
      </c>
      <c r="F71" s="20"/>
      <c r="G71" s="20">
        <v>90271</v>
      </c>
      <c r="H71" s="20"/>
      <c r="I71" s="20">
        <v>29202</v>
      </c>
      <c r="J71" s="32"/>
    </row>
    <row r="72" spans="1:10" x14ac:dyDescent="0.35">
      <c r="B72" t="s">
        <v>83</v>
      </c>
      <c r="E72" s="20">
        <v>430538</v>
      </c>
      <c r="F72" s="20"/>
      <c r="G72" s="20">
        <v>425100</v>
      </c>
      <c r="H72" s="20"/>
      <c r="I72" s="20">
        <v>418628</v>
      </c>
      <c r="J72" s="32"/>
    </row>
    <row r="73" spans="1:10" x14ac:dyDescent="0.35">
      <c r="B73" s="1" t="s">
        <v>84</v>
      </c>
      <c r="E73" s="20">
        <v>513270</v>
      </c>
      <c r="F73" s="20"/>
      <c r="G73" s="20"/>
      <c r="H73" s="20"/>
      <c r="I73" s="20"/>
      <c r="J73" s="32"/>
    </row>
    <row r="74" spans="1:10" x14ac:dyDescent="0.35">
      <c r="B74" t="s">
        <v>85</v>
      </c>
      <c r="E74" s="20">
        <v>82193</v>
      </c>
      <c r="F74" s="20"/>
      <c r="G74" s="20">
        <v>88353</v>
      </c>
      <c r="H74" s="20"/>
      <c r="I74" s="20">
        <v>36608</v>
      </c>
      <c r="J74" s="32"/>
    </row>
    <row r="75" spans="1:10" x14ac:dyDescent="0.35">
      <c r="B75" s="1" t="s">
        <v>86</v>
      </c>
      <c r="E75" s="20">
        <v>-2767</v>
      </c>
      <c r="F75" s="20"/>
      <c r="G75" s="20">
        <v>26107</v>
      </c>
      <c r="H75" s="20"/>
      <c r="I75" s="20">
        <v>28391</v>
      </c>
      <c r="J75" s="32"/>
    </row>
    <row r="76" spans="1:10" x14ac:dyDescent="0.35">
      <c r="C76" s="1" t="s">
        <v>87</v>
      </c>
      <c r="E76" s="26">
        <f>SUM(E71:E75)</f>
        <v>1047738</v>
      </c>
      <c r="F76" s="20"/>
      <c r="G76" s="26">
        <f>SUM(G71:G75)</f>
        <v>629831</v>
      </c>
      <c r="H76" s="20"/>
      <c r="I76" s="26">
        <f>SUM(I71:I75)</f>
        <v>512829</v>
      </c>
    </row>
    <row r="77" spans="1:10" ht="6" customHeight="1" x14ac:dyDescent="0.35">
      <c r="E77" s="20"/>
      <c r="F77" s="20"/>
      <c r="G77" s="20"/>
      <c r="H77" s="20"/>
      <c r="I77" s="20"/>
    </row>
    <row r="78" spans="1:10" ht="16" thickBot="1" x14ac:dyDescent="0.4">
      <c r="C78" s="441" t="s">
        <v>88</v>
      </c>
      <c r="E78" s="22">
        <f>+E76+E68+E63+E58</f>
        <v>21645001</v>
      </c>
      <c r="F78" s="20"/>
      <c r="G78" s="22">
        <f>+G76+G68+G63+G58</f>
        <v>22134842</v>
      </c>
      <c r="H78" s="20"/>
      <c r="I78" s="22">
        <f>+I76+I68+I63+I58</f>
        <v>16699786</v>
      </c>
    </row>
    <row r="79" spans="1:10" ht="6" customHeight="1" thickTop="1" x14ac:dyDescent="0.35">
      <c r="E79" s="20"/>
      <c r="F79" s="20"/>
      <c r="G79" s="20"/>
      <c r="H79" s="20"/>
      <c r="I79" s="20"/>
    </row>
    <row r="80" spans="1:10" x14ac:dyDescent="0.35">
      <c r="E80" s="20"/>
      <c r="F80" s="20"/>
      <c r="G80" s="20"/>
      <c r="H80" s="20"/>
      <c r="I80" s="20"/>
    </row>
    <row r="81" spans="5:10" x14ac:dyDescent="0.35">
      <c r="E81" s="20">
        <f>+E78-E42</f>
        <v>-6</v>
      </c>
      <c r="F81" s="20"/>
      <c r="G81" s="20">
        <f>+G78-G42</f>
        <v>0</v>
      </c>
      <c r="H81" s="20"/>
      <c r="I81" s="20">
        <f>+I78-I42</f>
        <v>0</v>
      </c>
      <c r="J81" s="1" t="s">
        <v>89</v>
      </c>
    </row>
    <row r="82" spans="5:10" x14ac:dyDescent="0.35">
      <c r="E82" s="20"/>
      <c r="F82" s="20"/>
      <c r="G82" s="20"/>
      <c r="H82" s="20"/>
      <c r="I82" s="20"/>
    </row>
    <row r="83" spans="5:10" x14ac:dyDescent="0.35">
      <c r="E83" s="20"/>
      <c r="F83" s="20"/>
      <c r="G83" s="20"/>
      <c r="H83" s="20"/>
      <c r="I83" s="20"/>
    </row>
    <row r="84" spans="5:10" x14ac:dyDescent="0.35">
      <c r="E84" s="20"/>
      <c r="F84" s="20"/>
      <c r="G84" s="20"/>
      <c r="H84" s="20"/>
      <c r="I84" s="20"/>
    </row>
    <row r="85" spans="5:10" x14ac:dyDescent="0.35">
      <c r="E85" s="20"/>
      <c r="F85" s="20"/>
      <c r="G85" s="20"/>
      <c r="H85" s="20"/>
      <c r="I85" s="20"/>
    </row>
    <row r="86" spans="5:10" x14ac:dyDescent="0.35">
      <c r="E86" s="20"/>
      <c r="F86" s="20"/>
      <c r="G86" s="20"/>
      <c r="H86" s="20"/>
      <c r="I86" s="20"/>
    </row>
    <row r="87" spans="5:10" x14ac:dyDescent="0.35">
      <c r="E87" s="20"/>
      <c r="F87" s="20"/>
      <c r="G87" s="20"/>
      <c r="H87" s="20"/>
      <c r="I87" s="20"/>
    </row>
    <row r="88" spans="5:10" x14ac:dyDescent="0.35">
      <c r="E88" s="20"/>
      <c r="F88" s="20"/>
      <c r="G88" s="20"/>
      <c r="H88" s="20"/>
      <c r="I88" s="20"/>
    </row>
    <row r="89" spans="5:10" x14ac:dyDescent="0.35">
      <c r="E89" s="20"/>
      <c r="F89" s="20"/>
      <c r="G89" s="20"/>
      <c r="H89" s="20"/>
      <c r="I89" s="20"/>
    </row>
    <row r="90" spans="5:10" x14ac:dyDescent="0.35">
      <c r="E90" s="20"/>
      <c r="F90" s="20"/>
      <c r="G90" s="20"/>
      <c r="H90" s="20"/>
      <c r="I90" s="20"/>
    </row>
    <row r="91" spans="5:10" x14ac:dyDescent="0.35">
      <c r="E91" s="20"/>
      <c r="F91" s="20"/>
      <c r="G91" s="20"/>
      <c r="H91" s="20"/>
      <c r="I91" s="20"/>
    </row>
    <row r="92" spans="5:10" x14ac:dyDescent="0.35">
      <c r="E92" s="20"/>
      <c r="F92" s="20"/>
      <c r="G92" s="20"/>
      <c r="H92" s="20"/>
      <c r="I92" s="20"/>
    </row>
    <row r="93" spans="5:10" x14ac:dyDescent="0.35">
      <c r="E93" s="20"/>
      <c r="F93" s="20"/>
      <c r="G93" s="20"/>
      <c r="H93" s="20"/>
      <c r="I93" s="20"/>
    </row>
    <row r="94" spans="5:10" x14ac:dyDescent="0.35">
      <c r="E94" s="20"/>
      <c r="F94" s="20"/>
      <c r="G94" s="20"/>
      <c r="H94" s="20"/>
      <c r="I94" s="20"/>
    </row>
    <row r="95" spans="5:10" x14ac:dyDescent="0.35">
      <c r="E95" s="20"/>
      <c r="F95" s="20"/>
      <c r="G95" s="20"/>
      <c r="H95" s="20"/>
      <c r="I95" s="20"/>
    </row>
    <row r="96" spans="5:10" x14ac:dyDescent="0.35">
      <c r="E96" s="20"/>
      <c r="F96" s="20"/>
      <c r="G96" s="20"/>
      <c r="H96" s="20"/>
      <c r="I96" s="20"/>
    </row>
    <row r="97" spans="5:9" x14ac:dyDescent="0.35">
      <c r="E97" s="20"/>
      <c r="F97" s="20"/>
      <c r="G97" s="20"/>
      <c r="H97" s="20"/>
      <c r="I97" s="20"/>
    </row>
    <row r="98" spans="5:9" x14ac:dyDescent="0.35">
      <c r="E98" s="20"/>
      <c r="F98" s="20"/>
      <c r="G98" s="20"/>
      <c r="H98" s="20"/>
      <c r="I98" s="20"/>
    </row>
    <row r="99" spans="5:9" x14ac:dyDescent="0.35">
      <c r="E99" s="20"/>
      <c r="F99" s="20"/>
      <c r="G99" s="20"/>
      <c r="H99" s="20"/>
      <c r="I99" s="20"/>
    </row>
    <row r="100" spans="5:9" x14ac:dyDescent="0.35">
      <c r="E100" s="20"/>
      <c r="F100" s="20"/>
      <c r="G100" s="20"/>
      <c r="H100" s="20"/>
      <c r="I100" s="20"/>
    </row>
    <row r="101" spans="5:9" x14ac:dyDescent="0.35">
      <c r="E101" s="20"/>
      <c r="F101" s="20"/>
      <c r="G101" s="20"/>
      <c r="H101" s="20"/>
      <c r="I101" s="20"/>
    </row>
    <row r="102" spans="5:9" x14ac:dyDescent="0.35">
      <c r="E102" s="20"/>
      <c r="F102" s="20"/>
      <c r="G102" s="20"/>
      <c r="H102" s="20"/>
      <c r="I102" s="20"/>
    </row>
  </sheetData>
  <mergeCells count="10">
    <mergeCell ref="A54:C54"/>
    <mergeCell ref="A11:C11"/>
    <mergeCell ref="A51:I51"/>
    <mergeCell ref="A48:I48"/>
    <mergeCell ref="A50:I50"/>
    <mergeCell ref="A4:I4"/>
    <mergeCell ref="A5:I5"/>
    <mergeCell ref="A7:I7"/>
    <mergeCell ref="A47:I47"/>
    <mergeCell ref="A8:I8"/>
  </mergeCells>
  <phoneticPr fontId="7" type="noConversion"/>
  <printOptions horizontalCentered="1"/>
  <pageMargins left="0.5" right="0.5" top="0.5" bottom="0.75" header="0.5" footer="0.5"/>
  <pageSetup fitToHeight="2" orientation="portrait" r:id="rId1"/>
  <headerFooter alignWithMargins="0"/>
  <rowBreaks count="1" manualBreakCount="1">
    <brk id="43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indexed="11"/>
  </sheetPr>
  <dimension ref="A1:Q86"/>
  <sheetViews>
    <sheetView view="pageBreakPreview" zoomScaleNormal="100" zoomScaleSheetLayoutView="100" workbookViewId="0">
      <selection activeCell="I74" sqref="I74"/>
    </sheetView>
  </sheetViews>
  <sheetFormatPr defaultColWidth="9" defaultRowHeight="15.5" x14ac:dyDescent="0.35"/>
  <cols>
    <col min="1" max="2" width="1.58203125" style="1" customWidth="1"/>
    <col min="3" max="3" width="34.5" style="1" customWidth="1"/>
    <col min="4" max="4" width="1.58203125" style="1" customWidth="1"/>
    <col min="5" max="5" width="15.58203125" style="1" customWidth="1"/>
    <col min="6" max="6" width="1.58203125" style="1" customWidth="1"/>
    <col min="7" max="7" width="15.58203125" style="1" customWidth="1"/>
    <col min="8" max="8" width="1.58203125" style="1" customWidth="1"/>
    <col min="9" max="9" width="15.58203125" style="1" customWidth="1"/>
    <col min="10" max="10" width="9" style="1"/>
    <col min="11" max="11" width="11.25" style="100" bestFit="1" customWidth="1"/>
    <col min="12" max="12" width="14.75" style="100" bestFit="1" customWidth="1"/>
    <col min="13" max="17" width="9" style="100"/>
    <col min="18" max="16384" width="9" style="1"/>
  </cols>
  <sheetData>
    <row r="1" spans="1:12" x14ac:dyDescent="0.35">
      <c r="I1" s="6" t="str">
        <f>+'Sch 1'!J1</f>
        <v>Settlement</v>
      </c>
      <c r="K1" s="100" t="s">
        <v>36</v>
      </c>
    </row>
    <row r="2" spans="1:12" x14ac:dyDescent="0.35">
      <c r="I2" s="6" t="s">
        <v>90</v>
      </c>
      <c r="K2" s="100" t="s">
        <v>91</v>
      </c>
    </row>
    <row r="3" spans="1:12" x14ac:dyDescent="0.35">
      <c r="I3" s="6" t="s">
        <v>3</v>
      </c>
      <c r="K3" s="100" t="s">
        <v>92</v>
      </c>
    </row>
    <row r="4" spans="1:12" ht="20" x14ac:dyDescent="0.4">
      <c r="A4" s="446" t="str">
        <f>+Inputs!$C$5</f>
        <v>Edwardsville Water Authority</v>
      </c>
      <c r="B4" s="446"/>
      <c r="C4" s="446"/>
      <c r="D4" s="446"/>
      <c r="E4" s="446"/>
      <c r="F4" s="446"/>
      <c r="G4" s="446"/>
      <c r="H4" s="446"/>
      <c r="I4" s="446"/>
    </row>
    <row r="5" spans="1:12" ht="17.5" x14ac:dyDescent="0.35">
      <c r="A5" s="442" t="str">
        <f>"CAUSE NUMBER "&amp;Inputs!$C$6</f>
        <v>CAUSE NUMBER 45997</v>
      </c>
      <c r="B5" s="442"/>
      <c r="C5" s="442"/>
      <c r="D5" s="442"/>
      <c r="E5" s="442"/>
      <c r="F5" s="442"/>
      <c r="G5" s="442"/>
      <c r="H5" s="442"/>
      <c r="I5" s="442"/>
    </row>
    <row r="7" spans="1:12" x14ac:dyDescent="0.35">
      <c r="A7" s="443" t="s">
        <v>93</v>
      </c>
      <c r="B7" s="443"/>
      <c r="C7" s="443"/>
      <c r="D7" s="443"/>
      <c r="E7" s="443"/>
      <c r="F7" s="443"/>
      <c r="G7" s="443"/>
      <c r="H7" s="443"/>
      <c r="I7" s="443"/>
    </row>
    <row r="8" spans="1:12" x14ac:dyDescent="0.35">
      <c r="A8" s="443" t="str">
        <f>"Twelve Months Ended: "</f>
        <v xml:space="preserve">Twelve Months Ended: </v>
      </c>
      <c r="B8" s="443"/>
      <c r="C8" s="443"/>
      <c r="D8" s="443"/>
      <c r="E8" s="443"/>
      <c r="F8" s="443"/>
      <c r="G8" s="443"/>
      <c r="H8" s="443"/>
      <c r="I8" s="443"/>
    </row>
    <row r="9" spans="1:12" ht="6" customHeight="1" x14ac:dyDescent="0.35">
      <c r="A9" s="429"/>
      <c r="B9" s="429"/>
      <c r="C9" s="429"/>
      <c r="D9" s="429"/>
      <c r="E9" s="429"/>
      <c r="F9" s="429"/>
      <c r="G9" s="429"/>
      <c r="H9" s="429"/>
      <c r="I9" s="429"/>
    </row>
    <row r="10" spans="1:12" x14ac:dyDescent="0.35">
      <c r="E10" s="382" t="s">
        <v>94</v>
      </c>
      <c r="G10" s="383" t="s">
        <v>95</v>
      </c>
      <c r="I10" s="383" t="s">
        <v>96</v>
      </c>
    </row>
    <row r="11" spans="1:12" x14ac:dyDescent="0.35">
      <c r="A11" s="1" t="s">
        <v>97</v>
      </c>
      <c r="E11" s="19"/>
      <c r="F11" s="19"/>
      <c r="G11" s="19"/>
      <c r="H11" s="19"/>
      <c r="I11" s="19"/>
    </row>
    <row r="12" spans="1:12" x14ac:dyDescent="0.35">
      <c r="C12" s="1" t="s">
        <v>98</v>
      </c>
      <c r="E12" s="19">
        <f>ROUND('Test Year IS Summary'!C11+'Test Year IS Summary'!C12,0)*-1</f>
        <v>2141214</v>
      </c>
      <c r="F12" s="19"/>
      <c r="G12" s="19">
        <f>1657650+661528</f>
        <v>2319178</v>
      </c>
      <c r="H12" s="19"/>
      <c r="I12" s="19">
        <f>1672547+644884</f>
        <v>2317431</v>
      </c>
    </row>
    <row r="13" spans="1:12" x14ac:dyDescent="0.35">
      <c r="C13" s="1" t="s">
        <v>99</v>
      </c>
      <c r="E13" s="20">
        <f>ROUND('Test Year IS Summary'!C13+'Test Year IS Summary'!C14,0)*-1</f>
        <v>43657</v>
      </c>
      <c r="F13" s="19"/>
      <c r="G13" s="20">
        <v>41445</v>
      </c>
      <c r="H13" s="19"/>
      <c r="I13" s="20">
        <v>48351</v>
      </c>
      <c r="L13" s="350"/>
    </row>
    <row r="14" spans="1:12" x14ac:dyDescent="0.35">
      <c r="C14" s="1" t="s">
        <v>100</v>
      </c>
      <c r="E14" s="20">
        <f>ROUND('Test Year IS Summary'!C15+'Test Year IS Summary'!C16,0)*-1</f>
        <v>49356</v>
      </c>
      <c r="F14" s="19"/>
      <c r="G14" s="20">
        <v>43153</v>
      </c>
      <c r="H14" s="19"/>
      <c r="I14" s="20">
        <v>40211</v>
      </c>
    </row>
    <row r="15" spans="1:12" x14ac:dyDescent="0.35">
      <c r="C15" s="1" t="s">
        <v>101</v>
      </c>
      <c r="E15" s="20">
        <f>ROUND('Test Year IS Summary'!C17+'Test Year IS Summary'!C18,0)*-1</f>
        <v>480714</v>
      </c>
      <c r="F15" s="19"/>
      <c r="G15" s="20">
        <v>262384</v>
      </c>
      <c r="H15" s="19"/>
      <c r="I15" s="20">
        <v>267993</v>
      </c>
    </row>
    <row r="16" spans="1:12" x14ac:dyDescent="0.35">
      <c r="B16" s="1" t="s">
        <v>102</v>
      </c>
      <c r="E16" s="20">
        <f>ROUND('Test Year IS Summary'!C19,0)*-1</f>
        <v>5741</v>
      </c>
      <c r="F16" s="20"/>
      <c r="G16" s="20">
        <v>5741</v>
      </c>
      <c r="H16" s="20"/>
      <c r="I16" s="20">
        <v>5741</v>
      </c>
    </row>
    <row r="17" spans="1:12" x14ac:dyDescent="0.35">
      <c r="B17" s="1" t="s">
        <v>103</v>
      </c>
      <c r="E17" s="20">
        <f>ROUND('Test Year IS Summary'!C22,0)*-1</f>
        <v>15843</v>
      </c>
      <c r="F17" s="20"/>
      <c r="G17" s="20">
        <v>13033</v>
      </c>
      <c r="H17" s="20"/>
      <c r="I17" s="20">
        <v>10173</v>
      </c>
    </row>
    <row r="18" spans="1:12" x14ac:dyDescent="0.35">
      <c r="B18" s="1" t="s">
        <v>104</v>
      </c>
      <c r="E18" s="20">
        <f>ROUND('Test Year IS Summary'!C21,0)*-1</f>
        <v>2450</v>
      </c>
      <c r="F18" s="20"/>
      <c r="G18" s="20"/>
      <c r="H18" s="20"/>
      <c r="I18" s="20"/>
    </row>
    <row r="19" spans="1:12" x14ac:dyDescent="0.35">
      <c r="B19" s="1" t="s">
        <v>105</v>
      </c>
      <c r="E19" s="347">
        <f>ROUND('Test Year IS Summary'!C23,0)*-1</f>
        <v>15107</v>
      </c>
      <c r="F19" s="20"/>
      <c r="G19" s="347">
        <v>1965</v>
      </c>
      <c r="H19" s="20"/>
      <c r="I19" s="347">
        <v>7849</v>
      </c>
    </row>
    <row r="20" spans="1:12" ht="6" customHeight="1" x14ac:dyDescent="0.35">
      <c r="E20" s="20"/>
      <c r="F20" s="20"/>
      <c r="G20" s="20"/>
      <c r="H20" s="20"/>
      <c r="I20" s="20"/>
    </row>
    <row r="21" spans="1:12" x14ac:dyDescent="0.35">
      <c r="C21" s="1" t="s">
        <v>106</v>
      </c>
      <c r="E21" s="304">
        <f>SUM(E11:E19)</f>
        <v>2754082</v>
      </c>
      <c r="F21" s="304"/>
      <c r="G21" s="304">
        <f>SUM(G11:G19)</f>
        <v>2686899</v>
      </c>
      <c r="H21" s="304"/>
      <c r="I21" s="304">
        <f>SUM(I11:I19)</f>
        <v>2697749</v>
      </c>
      <c r="K21" s="352"/>
      <c r="L21" s="351"/>
    </row>
    <row r="22" spans="1:12" ht="6" customHeight="1" x14ac:dyDescent="0.35">
      <c r="E22" s="20"/>
      <c r="F22" s="20"/>
      <c r="G22" s="20"/>
      <c r="H22" s="20"/>
      <c r="I22" s="20"/>
    </row>
    <row r="23" spans="1:12" x14ac:dyDescent="0.35">
      <c r="A23" s="1" t="s">
        <v>11</v>
      </c>
      <c r="E23" s="20"/>
      <c r="F23" s="20"/>
      <c r="G23" s="20"/>
      <c r="H23" s="20"/>
      <c r="I23" s="20"/>
    </row>
    <row r="24" spans="1:12" x14ac:dyDescent="0.35">
      <c r="B24" s="1" t="s">
        <v>107</v>
      </c>
      <c r="E24" s="20">
        <f>ROUND('Test Year IS Summary'!C25,0)</f>
        <v>686057</v>
      </c>
      <c r="F24" s="20"/>
      <c r="G24" s="20">
        <v>730306</v>
      </c>
      <c r="H24" s="20"/>
      <c r="I24" s="20">
        <v>664159</v>
      </c>
    </row>
    <row r="25" spans="1:12" x14ac:dyDescent="0.35">
      <c r="B25" s="1" t="s">
        <v>108</v>
      </c>
      <c r="E25" s="20">
        <f>ROUND(SUM('Test Year IS Summary'!C103:C107),0)</f>
        <v>24550</v>
      </c>
      <c r="F25" s="20"/>
      <c r="G25" s="20">
        <v>24175</v>
      </c>
      <c r="H25" s="20"/>
      <c r="I25" s="20">
        <v>20925</v>
      </c>
    </row>
    <row r="26" spans="1:12" x14ac:dyDescent="0.35">
      <c r="B26" s="1" t="s">
        <v>109</v>
      </c>
      <c r="E26" s="20">
        <f>ROUND('Test Year IS Summary'!C27,0)</f>
        <v>30783</v>
      </c>
      <c r="F26" s="20"/>
      <c r="G26" s="20">
        <v>29324</v>
      </c>
      <c r="H26" s="20"/>
      <c r="I26" s="20">
        <v>29537</v>
      </c>
    </row>
    <row r="27" spans="1:12" x14ac:dyDescent="0.35">
      <c r="B27" s="1" t="s">
        <v>110</v>
      </c>
      <c r="E27" s="20">
        <f>ROUND('Test Year IS Summary'!C28,0)</f>
        <v>6720</v>
      </c>
      <c r="F27" s="20"/>
      <c r="G27" s="20"/>
      <c r="H27" s="20"/>
      <c r="I27" s="20"/>
    </row>
    <row r="28" spans="1:12" x14ac:dyDescent="0.35">
      <c r="B28" s="1" t="s">
        <v>111</v>
      </c>
      <c r="E28" s="20">
        <f>ROUND('Test Year IS Summary'!C30,0)</f>
        <v>129215</v>
      </c>
      <c r="F28" s="20"/>
      <c r="G28" s="20">
        <v>147378</v>
      </c>
      <c r="H28" s="20"/>
      <c r="I28" s="20">
        <v>170296</v>
      </c>
    </row>
    <row r="29" spans="1:12" x14ac:dyDescent="0.35">
      <c r="B29" s="1" t="s">
        <v>112</v>
      </c>
      <c r="E29" s="20">
        <f>ROUND('Test Year IS Summary'!C36,0)</f>
        <v>10834</v>
      </c>
      <c r="F29" s="20"/>
      <c r="G29" s="20">
        <v>9887</v>
      </c>
      <c r="H29" s="20"/>
      <c r="I29" s="20">
        <v>8760</v>
      </c>
    </row>
    <row r="30" spans="1:12" x14ac:dyDescent="0.35">
      <c r="B30" s="1" t="s">
        <v>113</v>
      </c>
      <c r="E30" s="20">
        <f>ROUND(SUM('Test Year IS Summary'!C32:C34),0)</f>
        <v>246289</v>
      </c>
      <c r="F30" s="20"/>
      <c r="G30" s="20">
        <v>230693</v>
      </c>
      <c r="H30" s="20"/>
      <c r="I30" s="20">
        <v>189270</v>
      </c>
    </row>
    <row r="31" spans="1:12" x14ac:dyDescent="0.35">
      <c r="B31" s="1" t="s">
        <v>114</v>
      </c>
      <c r="E31" s="20">
        <f>ROUND(SUM('Test Year IS Summary'!C38:C40),0)</f>
        <v>47508</v>
      </c>
      <c r="F31" s="20"/>
      <c r="G31" s="20">
        <v>43886</v>
      </c>
      <c r="H31" s="20"/>
      <c r="I31" s="20">
        <v>36877</v>
      </c>
    </row>
    <row r="32" spans="1:12" x14ac:dyDescent="0.35">
      <c r="B32" s="1" t="s">
        <v>59</v>
      </c>
      <c r="E32" s="20">
        <f>ROUND(SUM('Test Year IS Summary'!C42:C46),0)</f>
        <v>-8591</v>
      </c>
      <c r="F32" s="20"/>
      <c r="G32" s="20">
        <v>29306</v>
      </c>
      <c r="H32" s="20"/>
      <c r="I32" s="20">
        <v>28735</v>
      </c>
    </row>
    <row r="33" spans="1:9" x14ac:dyDescent="0.35">
      <c r="B33" s="1" t="s">
        <v>115</v>
      </c>
      <c r="E33" s="20">
        <f>ROUND(SUM('Test Year IS Summary'!C48:C53),0)</f>
        <v>57905</v>
      </c>
      <c r="F33" s="20"/>
      <c r="G33" s="20"/>
      <c r="H33" s="20"/>
      <c r="I33" s="20"/>
    </row>
    <row r="34" spans="1:9" x14ac:dyDescent="0.35">
      <c r="B34" s="1" t="s">
        <v>116</v>
      </c>
      <c r="E34" s="20"/>
      <c r="F34" s="20"/>
      <c r="G34" s="20"/>
      <c r="H34" s="20"/>
      <c r="I34" s="20"/>
    </row>
    <row r="35" spans="1:9" x14ac:dyDescent="0.35">
      <c r="C35" s="1" t="s">
        <v>117</v>
      </c>
      <c r="E35" s="20">
        <f>ROUND('Test Year IS Summary'!C55,0)</f>
        <v>3500</v>
      </c>
      <c r="F35" s="20"/>
      <c r="G35" s="20">
        <v>20705</v>
      </c>
      <c r="H35" s="20"/>
      <c r="I35" s="20">
        <v>2000</v>
      </c>
    </row>
    <row r="36" spans="1:9" x14ac:dyDescent="0.35">
      <c r="C36" s="1" t="s">
        <v>118</v>
      </c>
      <c r="E36" s="20">
        <f>ROUND('Test Year IS Summary'!C56,0)</f>
        <v>20705</v>
      </c>
      <c r="F36" s="20"/>
      <c r="G36" s="20">
        <v>6150</v>
      </c>
      <c r="H36" s="20"/>
      <c r="I36" s="20">
        <v>35726</v>
      </c>
    </row>
    <row r="37" spans="1:9" x14ac:dyDescent="0.35">
      <c r="C37" s="1" t="s">
        <v>119</v>
      </c>
      <c r="E37" s="20">
        <f>ROUND('Test Year IS Summary'!C57,0)</f>
        <v>47468</v>
      </c>
      <c r="F37" s="20"/>
      <c r="G37" s="20">
        <v>25756</v>
      </c>
      <c r="H37" s="20"/>
      <c r="I37" s="20">
        <v>61840</v>
      </c>
    </row>
    <row r="38" spans="1:9" x14ac:dyDescent="0.35">
      <c r="C38" s="1" t="s">
        <v>120</v>
      </c>
      <c r="E38" s="20">
        <f>ROUND('Test Year IS Summary'!C58,0)</f>
        <v>10500</v>
      </c>
      <c r="F38" s="20"/>
      <c r="G38" s="20">
        <v>10250</v>
      </c>
      <c r="H38" s="20"/>
      <c r="I38" s="20"/>
    </row>
    <row r="39" spans="1:9" x14ac:dyDescent="0.35">
      <c r="C39" t="s">
        <v>121</v>
      </c>
      <c r="E39" s="20">
        <f>ROUND('Test Year IS Summary'!C60,0)</f>
        <v>3100</v>
      </c>
      <c r="F39" s="20"/>
      <c r="G39" s="20">
        <v>3151</v>
      </c>
      <c r="H39" s="20"/>
      <c r="I39" s="20"/>
    </row>
    <row r="40" spans="1:9" x14ac:dyDescent="0.35">
      <c r="C40" t="s">
        <v>122</v>
      </c>
      <c r="E40" s="20">
        <f>ROUND('Test Year IS Summary'!C61,0)</f>
        <v>4975</v>
      </c>
      <c r="F40" s="20"/>
      <c r="G40" s="20"/>
      <c r="H40" s="20"/>
      <c r="I40" s="20"/>
    </row>
    <row r="41" spans="1:9" x14ac:dyDescent="0.35">
      <c r="C41" t="s">
        <v>123</v>
      </c>
      <c r="E41" s="20">
        <f>ROUND('Test Year IS Summary'!C62,0)</f>
        <v>2491</v>
      </c>
      <c r="F41" s="20"/>
      <c r="G41" s="20"/>
      <c r="H41" s="20"/>
      <c r="I41" s="20"/>
    </row>
    <row r="42" spans="1:9" x14ac:dyDescent="0.35">
      <c r="C42" t="s">
        <v>124</v>
      </c>
      <c r="E42" s="20">
        <f>ROUND('Test Year IS Summary'!C63,0)</f>
        <v>30807</v>
      </c>
      <c r="F42" s="20"/>
      <c r="G42" s="20">
        <v>19551</v>
      </c>
      <c r="H42" s="20"/>
      <c r="I42" s="20">
        <v>22603</v>
      </c>
    </row>
    <row r="43" spans="1:9" x14ac:dyDescent="0.35">
      <c r="B43" s="1" t="s">
        <v>125</v>
      </c>
      <c r="E43" s="20">
        <f>ROUND('Test Year IS Summary'!C65,0)</f>
        <v>1789</v>
      </c>
      <c r="F43" s="20"/>
      <c r="G43" s="20">
        <v>2589</v>
      </c>
      <c r="H43" s="20"/>
      <c r="I43" s="20"/>
    </row>
    <row r="44" spans="1:9" x14ac:dyDescent="0.35">
      <c r="B44" s="1" t="s">
        <v>126</v>
      </c>
      <c r="E44" s="20">
        <f>ROUND(SUM('Test Year IS Summary'!C67:C69),0)</f>
        <v>44453</v>
      </c>
      <c r="F44" s="20"/>
      <c r="G44" s="20">
        <v>51642</v>
      </c>
      <c r="H44" s="20"/>
      <c r="I44" s="20">
        <v>39029</v>
      </c>
    </row>
    <row r="45" spans="1:9" x14ac:dyDescent="0.35">
      <c r="I45" s="6" t="str">
        <f>'Sch 1'!J1</f>
        <v>Settlement</v>
      </c>
    </row>
    <row r="46" spans="1:9" x14ac:dyDescent="0.35">
      <c r="I46" s="6" t="s">
        <v>90</v>
      </c>
    </row>
    <row r="47" spans="1:9" x14ac:dyDescent="0.35">
      <c r="I47" s="6" t="s">
        <v>32</v>
      </c>
    </row>
    <row r="48" spans="1:9" ht="20" x14ac:dyDescent="0.4">
      <c r="A48" s="446" t="str">
        <f>+Inputs!$C$5</f>
        <v>Edwardsville Water Authority</v>
      </c>
      <c r="B48" s="446"/>
      <c r="C48" s="446"/>
      <c r="D48" s="446"/>
      <c r="E48" s="446"/>
      <c r="F48" s="446"/>
      <c r="G48" s="446"/>
      <c r="H48" s="446"/>
      <c r="I48" s="446"/>
    </row>
    <row r="49" spans="1:11" ht="17.5" x14ac:dyDescent="0.35">
      <c r="A49" s="442" t="str">
        <f>"CAUSE NUMBER "&amp;Inputs!$C$6</f>
        <v>CAUSE NUMBER 45997</v>
      </c>
      <c r="B49" s="442"/>
      <c r="C49" s="442"/>
      <c r="D49" s="442"/>
      <c r="E49" s="442"/>
      <c r="F49" s="442"/>
      <c r="G49" s="442"/>
      <c r="H49" s="442"/>
      <c r="I49" s="442"/>
    </row>
    <row r="51" spans="1:11" x14ac:dyDescent="0.35">
      <c r="A51" s="443" t="s">
        <v>93</v>
      </c>
      <c r="B51" s="443"/>
      <c r="C51" s="443"/>
      <c r="D51" s="443"/>
      <c r="E51" s="443"/>
      <c r="F51" s="443"/>
      <c r="G51" s="443"/>
      <c r="H51" s="443"/>
      <c r="I51" s="443"/>
    </row>
    <row r="52" spans="1:11" x14ac:dyDescent="0.35">
      <c r="A52" s="443" t="str">
        <f>A8</f>
        <v xml:space="preserve">Twelve Months Ended: </v>
      </c>
      <c r="B52" s="443"/>
      <c r="C52" s="443"/>
      <c r="D52" s="443"/>
      <c r="E52" s="443"/>
      <c r="F52" s="443"/>
      <c r="G52" s="443"/>
      <c r="H52" s="443"/>
      <c r="I52" s="443"/>
    </row>
    <row r="53" spans="1:11" ht="6" customHeight="1" x14ac:dyDescent="0.35">
      <c r="A53" s="429"/>
      <c r="B53" s="429"/>
      <c r="C53" s="429"/>
      <c r="D53" s="429"/>
      <c r="E53" s="429"/>
      <c r="F53" s="429"/>
      <c r="G53" s="429"/>
      <c r="H53" s="429"/>
      <c r="I53" s="429"/>
    </row>
    <row r="54" spans="1:11" x14ac:dyDescent="0.35">
      <c r="E54" s="382" t="s">
        <v>94</v>
      </c>
      <c r="G54" s="383" t="s">
        <v>95</v>
      </c>
      <c r="I54" s="383" t="s">
        <v>96</v>
      </c>
    </row>
    <row r="55" spans="1:11" ht="6" customHeight="1" x14ac:dyDescent="0.35">
      <c r="E55" s="429"/>
      <c r="G55" s="429"/>
      <c r="I55" s="429"/>
    </row>
    <row r="56" spans="1:11" x14ac:dyDescent="0.35">
      <c r="B56" s="1" t="s">
        <v>127</v>
      </c>
      <c r="E56" s="20"/>
      <c r="F56" s="20"/>
      <c r="G56" s="20"/>
      <c r="H56" s="20"/>
      <c r="I56" s="20"/>
    </row>
    <row r="57" spans="1:11" x14ac:dyDescent="0.35">
      <c r="C57" s="1" t="s">
        <v>128</v>
      </c>
      <c r="E57" s="20">
        <f>ROUND('Test Year IS Summary'!C71,0)</f>
        <v>7705</v>
      </c>
      <c r="F57" s="20"/>
      <c r="G57" s="20">
        <v>8159</v>
      </c>
      <c r="H57" s="20"/>
      <c r="I57" s="20">
        <v>8699</v>
      </c>
    </row>
    <row r="58" spans="1:11" x14ac:dyDescent="0.35">
      <c r="C58" s="1" t="s">
        <v>129</v>
      </c>
      <c r="E58" s="20">
        <f>ROUND(SUM('Test Year IS Summary'!C73:C75),0)</f>
        <v>28557</v>
      </c>
      <c r="F58" s="20"/>
      <c r="G58" s="20">
        <v>25466</v>
      </c>
      <c r="H58" s="20"/>
      <c r="I58" s="20">
        <v>10386</v>
      </c>
    </row>
    <row r="59" spans="1:11" x14ac:dyDescent="0.35">
      <c r="C59" s="1" t="s">
        <v>130</v>
      </c>
      <c r="E59" s="20">
        <f>ROUND('Test Year IS Summary'!C77,0)</f>
        <v>4714</v>
      </c>
      <c r="F59" s="20"/>
      <c r="G59" s="20">
        <v>4296</v>
      </c>
      <c r="H59" s="20"/>
      <c r="I59" s="20">
        <v>5083</v>
      </c>
    </row>
    <row r="60" spans="1:11" x14ac:dyDescent="0.35">
      <c r="B60" s="1" t="s">
        <v>131</v>
      </c>
      <c r="E60" s="20">
        <f>ROUND('Test Year IS Summary'!C79,0)</f>
        <v>2053</v>
      </c>
      <c r="F60" s="20"/>
      <c r="G60" s="20">
        <v>2163</v>
      </c>
      <c r="H60" s="20"/>
      <c r="I60" s="20">
        <v>2193</v>
      </c>
    </row>
    <row r="61" spans="1:11" x14ac:dyDescent="0.35">
      <c r="B61" s="1" t="s">
        <v>132</v>
      </c>
      <c r="E61" s="20">
        <f>ROUND('Test Year IS Summary'!C82,0)</f>
        <v>1492</v>
      </c>
      <c r="F61" s="20"/>
      <c r="G61" s="20">
        <v>111</v>
      </c>
      <c r="H61" s="20"/>
      <c r="I61" s="20">
        <v>2367</v>
      </c>
    </row>
    <row r="62" spans="1:11" x14ac:dyDescent="0.35">
      <c r="B62" s="1" t="s">
        <v>133</v>
      </c>
      <c r="E62" s="347">
        <f>ROUND(SUM('Test Year IS Summary'!C85:C100),0)</f>
        <v>118964</v>
      </c>
      <c r="F62" s="20"/>
      <c r="G62" s="347">
        <v>165891</v>
      </c>
      <c r="H62" s="20"/>
      <c r="I62" s="347">
        <v>176789</v>
      </c>
    </row>
    <row r="63" spans="1:11" ht="6" customHeight="1" x14ac:dyDescent="0.35">
      <c r="E63" s="20"/>
      <c r="F63" s="20"/>
      <c r="G63" s="20"/>
      <c r="H63" s="20"/>
      <c r="I63" s="20"/>
    </row>
    <row r="64" spans="1:11" x14ac:dyDescent="0.35">
      <c r="C64" s="1" t="s">
        <v>134</v>
      </c>
      <c r="E64" s="304">
        <f>SUM(E24:E62)</f>
        <v>1564543</v>
      </c>
      <c r="F64" s="20"/>
      <c r="G64" s="304">
        <f>SUM(G24:G62)</f>
        <v>1590835</v>
      </c>
      <c r="H64" s="20"/>
      <c r="I64" s="304">
        <f>SUM(I24:I62)</f>
        <v>1515274</v>
      </c>
      <c r="K64" s="352"/>
    </row>
    <row r="65" spans="1:13" x14ac:dyDescent="0.35">
      <c r="A65" s="1" t="s">
        <v>135</v>
      </c>
      <c r="E65" s="429"/>
      <c r="G65" s="429"/>
      <c r="I65" s="429"/>
    </row>
    <row r="66" spans="1:13" x14ac:dyDescent="0.35">
      <c r="B66" s="1" t="s">
        <v>136</v>
      </c>
      <c r="E66" s="20">
        <f>ROUND('Test Year IS Summary'!C4,0)</f>
        <v>414198</v>
      </c>
      <c r="F66" s="20"/>
      <c r="G66" s="20">
        <v>408063</v>
      </c>
      <c r="H66" s="20"/>
      <c r="I66" s="20">
        <v>399225</v>
      </c>
    </row>
    <row r="67" spans="1:13" x14ac:dyDescent="0.35">
      <c r="B67" s="1" t="s">
        <v>137</v>
      </c>
      <c r="E67" s="20">
        <f>ROUND('Test Year IS Summary'!C5,0)</f>
        <v>4785</v>
      </c>
      <c r="F67" s="20"/>
      <c r="G67" s="20"/>
      <c r="H67" s="20"/>
      <c r="I67" s="20"/>
    </row>
    <row r="68" spans="1:13" x14ac:dyDescent="0.35">
      <c r="B68" s="1" t="s">
        <v>12</v>
      </c>
      <c r="E68" s="347">
        <f>ROUND('Test Year IS Summary'!C6,0)</f>
        <v>54257</v>
      </c>
      <c r="F68" s="20"/>
      <c r="G68" s="347">
        <v>57729</v>
      </c>
      <c r="H68" s="20"/>
      <c r="I68" s="347">
        <v>50915</v>
      </c>
      <c r="J68" s="214"/>
      <c r="K68" s="353"/>
      <c r="L68" s="353"/>
      <c r="M68" s="353"/>
    </row>
    <row r="69" spans="1:13" ht="6" customHeight="1" x14ac:dyDescent="0.35">
      <c r="E69" s="304"/>
      <c r="F69" s="20"/>
      <c r="G69" s="304"/>
      <c r="H69" s="20"/>
      <c r="I69" s="304"/>
      <c r="J69" s="214"/>
      <c r="K69" s="353"/>
      <c r="L69" s="353"/>
      <c r="M69" s="353"/>
    </row>
    <row r="70" spans="1:13" x14ac:dyDescent="0.35">
      <c r="C70" s="1" t="s">
        <v>138</v>
      </c>
      <c r="E70" s="347">
        <f>SUM(E66:E69)</f>
        <v>473240</v>
      </c>
      <c r="G70" s="347">
        <f>SUM(G66:G69)</f>
        <v>465792</v>
      </c>
      <c r="I70" s="347">
        <f>SUM(I66:I69)</f>
        <v>450140</v>
      </c>
      <c r="J70" s="214"/>
      <c r="K70" s="354"/>
      <c r="L70" s="353"/>
      <c r="M70" s="353"/>
    </row>
    <row r="71" spans="1:13" ht="6" customHeight="1" x14ac:dyDescent="0.35">
      <c r="E71" s="20"/>
      <c r="F71" s="20"/>
      <c r="G71" s="20"/>
      <c r="H71" s="20"/>
      <c r="I71" s="20"/>
      <c r="J71" s="214"/>
      <c r="K71" s="353"/>
      <c r="L71" s="353"/>
      <c r="M71" s="353"/>
    </row>
    <row r="72" spans="1:13" x14ac:dyDescent="0.35">
      <c r="C72" s="1" t="s">
        <v>139</v>
      </c>
      <c r="E72" s="347">
        <f>E64+E70</f>
        <v>2037783</v>
      </c>
      <c r="G72" s="347">
        <f>G64+G70</f>
        <v>2056627</v>
      </c>
      <c r="I72" s="347">
        <f>I64+I70</f>
        <v>1965414</v>
      </c>
      <c r="J72" s="349"/>
      <c r="L72" s="353"/>
      <c r="M72" s="353"/>
    </row>
    <row r="73" spans="1:13" ht="6" customHeight="1" x14ac:dyDescent="0.35">
      <c r="E73" s="20"/>
      <c r="F73" s="20"/>
      <c r="G73" s="20"/>
      <c r="H73" s="20"/>
      <c r="I73" s="20"/>
    </row>
    <row r="74" spans="1:13" ht="16" thickBot="1" x14ac:dyDescent="0.4">
      <c r="A74" s="1" t="s">
        <v>140</v>
      </c>
      <c r="E74" s="22">
        <f>+E21-E72</f>
        <v>716299</v>
      </c>
      <c r="F74" s="20"/>
      <c r="G74" s="22">
        <f>+G21-G72</f>
        <v>630272</v>
      </c>
      <c r="H74" s="20"/>
      <c r="I74" s="22">
        <f>+I21-I72</f>
        <v>732335</v>
      </c>
    </row>
    <row r="75" spans="1:13" ht="16" thickTop="1" x14ac:dyDescent="0.35">
      <c r="E75" s="20"/>
      <c r="F75" s="20"/>
      <c r="G75" s="20"/>
      <c r="H75" s="20"/>
      <c r="I75" s="20"/>
      <c r="J75" s="449"/>
      <c r="K75" s="449"/>
      <c r="L75" s="449"/>
      <c r="M75" s="449"/>
    </row>
    <row r="76" spans="1:13" x14ac:dyDescent="0.35">
      <c r="A76" s="1" t="s">
        <v>141</v>
      </c>
      <c r="E76" s="20"/>
      <c r="F76" s="20"/>
      <c r="G76" s="20"/>
      <c r="H76" s="20"/>
      <c r="I76" s="20"/>
      <c r="J76" s="449"/>
      <c r="K76" s="449"/>
      <c r="L76" s="449"/>
      <c r="M76" s="449"/>
    </row>
    <row r="77" spans="1:13" x14ac:dyDescent="0.35">
      <c r="B77" s="1" t="s">
        <v>19</v>
      </c>
      <c r="E77" s="304">
        <f>ROUND('Test Year IS Summary'!C7,0)*-1</f>
        <v>179953</v>
      </c>
      <c r="F77" s="304"/>
      <c r="G77" s="304">
        <v>63650</v>
      </c>
      <c r="H77" s="304"/>
      <c r="I77" s="304">
        <v>2568</v>
      </c>
      <c r="J77" s="449"/>
      <c r="K77" s="449"/>
      <c r="L77" s="449"/>
      <c r="M77" s="449"/>
    </row>
    <row r="78" spans="1:13" x14ac:dyDescent="0.35">
      <c r="B78" s="1" t="s">
        <v>142</v>
      </c>
      <c r="E78" s="304">
        <f>ROUND('Test Year IS Summary'!C8,0)*-1</f>
        <v>-273381</v>
      </c>
      <c r="F78" s="304"/>
      <c r="G78" s="304">
        <v>219137</v>
      </c>
      <c r="H78" s="304"/>
      <c r="I78" s="304">
        <v>130716</v>
      </c>
    </row>
    <row r="79" spans="1:13" x14ac:dyDescent="0.35">
      <c r="B79" t="s">
        <v>143</v>
      </c>
      <c r="E79" s="347"/>
      <c r="F79" s="20"/>
      <c r="G79" s="347">
        <v>4785</v>
      </c>
      <c r="H79" s="20"/>
      <c r="I79" s="347">
        <v>4785</v>
      </c>
    </row>
    <row r="80" spans="1:13" ht="6" customHeight="1" x14ac:dyDescent="0.35">
      <c r="B80"/>
      <c r="E80" s="20"/>
      <c r="F80" s="20"/>
      <c r="G80" s="20"/>
      <c r="H80" s="20"/>
      <c r="I80" s="20"/>
    </row>
    <row r="81" spans="1:9" x14ac:dyDescent="0.35">
      <c r="C81" s="1" t="s">
        <v>144</v>
      </c>
      <c r="E81" s="348">
        <f>SUM(E77:E80)</f>
        <v>-93428</v>
      </c>
      <c r="G81" s="348">
        <f>SUM(G77:G79)</f>
        <v>287572</v>
      </c>
      <c r="I81" s="348">
        <f>SUM(I77:I79)</f>
        <v>138069</v>
      </c>
    </row>
    <row r="82" spans="1:9" ht="6" customHeight="1" x14ac:dyDescent="0.35"/>
    <row r="83" spans="1:9" ht="16" thickBot="1" x14ac:dyDescent="0.4">
      <c r="A83" s="1" t="s">
        <v>145</v>
      </c>
      <c r="E83" s="22">
        <f>E74+E81</f>
        <v>622871</v>
      </c>
      <c r="G83" s="22">
        <f>G74+G81</f>
        <v>917844</v>
      </c>
      <c r="I83" s="22">
        <f>I74+I81</f>
        <v>870404</v>
      </c>
    </row>
    <row r="84" spans="1:9" ht="6" customHeight="1" thickTop="1" x14ac:dyDescent="0.35"/>
    <row r="86" spans="1:9" x14ac:dyDescent="0.35">
      <c r="E86" s="99">
        <f>'Sch 2 - BS'!G58-'Sch 2 - BS'!E58+E74</f>
        <v>0</v>
      </c>
      <c r="G86" s="99">
        <f>'Sch 2 - BS'!I58-'Sch 2 - BS'!G58+G74</f>
        <v>160272</v>
      </c>
    </row>
  </sheetData>
  <mergeCells count="9">
    <mergeCell ref="J75:M77"/>
    <mergeCell ref="A49:I49"/>
    <mergeCell ref="A51:I51"/>
    <mergeCell ref="A52:I52"/>
    <mergeCell ref="A4:I4"/>
    <mergeCell ref="A5:I5"/>
    <mergeCell ref="A7:I7"/>
    <mergeCell ref="A8:I8"/>
    <mergeCell ref="A48:I48"/>
  </mergeCells>
  <phoneticPr fontId="7" type="noConversion"/>
  <printOptions horizontalCentered="1"/>
  <pageMargins left="0.5" right="0.5" top="0.5" bottom="0.75" header="0.5" footer="0.5"/>
  <pageSetup fitToHeight="2" orientation="portrait" r:id="rId1"/>
  <headerFooter alignWithMargins="0"/>
  <rowBreaks count="1" manualBreakCount="1">
    <brk id="44" max="8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indexed="38"/>
    <pageSetUpPr fitToPage="1"/>
  </sheetPr>
  <dimension ref="A1:W101"/>
  <sheetViews>
    <sheetView view="pageBreakPreview" zoomScaleNormal="100" zoomScaleSheetLayoutView="100" workbookViewId="0">
      <selection activeCell="I74" sqref="I74"/>
    </sheetView>
  </sheetViews>
  <sheetFormatPr defaultRowHeight="15.5" x14ac:dyDescent="0.35"/>
  <cols>
    <col min="1" max="2" width="1.58203125" customWidth="1"/>
    <col min="3" max="3" width="35.33203125" customWidth="1"/>
    <col min="4" max="4" width="1.58203125" customWidth="1"/>
    <col min="5" max="5" width="12.58203125" customWidth="1"/>
    <col min="6" max="6" width="1.58203125" customWidth="1"/>
    <col min="7" max="7" width="12.58203125" customWidth="1"/>
    <col min="8" max="8" width="1.58203125" customWidth="1"/>
    <col min="9" max="9" width="4.58203125" style="65" bestFit="1" customWidth="1"/>
    <col min="10" max="10" width="1.58203125" customWidth="1"/>
    <col min="11" max="11" width="12.58203125" customWidth="1"/>
    <col min="12" max="12" width="1.58203125" customWidth="1"/>
    <col min="13" max="13" width="12.58203125" customWidth="1"/>
    <col min="14" max="14" width="1.58203125" customWidth="1"/>
    <col min="15" max="15" width="3.58203125" style="65" customWidth="1"/>
    <col min="16" max="16" width="1.58203125" customWidth="1"/>
    <col min="17" max="17" width="12.83203125" customWidth="1"/>
    <col min="18" max="18" width="15.5" customWidth="1"/>
    <col min="19" max="19" width="6" customWidth="1"/>
    <col min="20" max="20" width="8.58203125" style="12" bestFit="1" customWidth="1"/>
    <col min="21" max="21" width="9.25" style="12" bestFit="1" customWidth="1"/>
    <col min="22" max="22" width="10.08203125" bestFit="1" customWidth="1"/>
  </cols>
  <sheetData>
    <row r="1" spans="1:20" x14ac:dyDescent="0.35">
      <c r="Q1" s="73" t="str">
        <f>+'Sch 1'!J1</f>
        <v>Settlement</v>
      </c>
      <c r="R1" s="73"/>
    </row>
    <row r="2" spans="1:20" x14ac:dyDescent="0.35">
      <c r="Q2" s="73" t="s">
        <v>146</v>
      </c>
      <c r="R2" s="73"/>
    </row>
    <row r="3" spans="1:20" x14ac:dyDescent="0.35">
      <c r="Q3" s="73" t="s">
        <v>147</v>
      </c>
      <c r="R3" s="73"/>
    </row>
    <row r="4" spans="1:20" ht="20" x14ac:dyDescent="0.4">
      <c r="A4" s="446" t="str">
        <f>+Inputs!C5</f>
        <v>Edwardsville Water Authority</v>
      </c>
      <c r="B4" s="446"/>
      <c r="C4" s="446"/>
      <c r="D4" s="446"/>
      <c r="E4" s="446"/>
      <c r="F4" s="446"/>
      <c r="G4" s="446"/>
      <c r="H4" s="446"/>
      <c r="I4" s="446"/>
      <c r="J4" s="446"/>
      <c r="K4" s="446"/>
      <c r="L4" s="446"/>
      <c r="M4" s="446"/>
      <c r="N4" s="446"/>
      <c r="O4" s="446"/>
      <c r="P4" s="446"/>
      <c r="Q4" s="446"/>
      <c r="R4" s="431"/>
    </row>
    <row r="5" spans="1:20" ht="17.5" x14ac:dyDescent="0.35">
      <c r="A5" s="442" t="str">
        <f>"CAUSE NUMBER "&amp;Inputs!C6</f>
        <v>CAUSE NUMBER 45997</v>
      </c>
      <c r="B5" s="442"/>
      <c r="C5" s="442"/>
      <c r="D5" s="442"/>
      <c r="E5" s="442"/>
      <c r="F5" s="442"/>
      <c r="G5" s="442"/>
      <c r="H5" s="442"/>
      <c r="I5" s="442"/>
      <c r="J5" s="442"/>
      <c r="K5" s="442"/>
      <c r="L5" s="442"/>
      <c r="M5" s="442"/>
      <c r="N5" s="442"/>
      <c r="O5" s="442"/>
      <c r="P5" s="442"/>
      <c r="Q5" s="442"/>
      <c r="R5" s="428"/>
    </row>
    <row r="7" spans="1:20" x14ac:dyDescent="0.35">
      <c r="A7" s="444" t="s">
        <v>148</v>
      </c>
      <c r="B7" s="444"/>
      <c r="C7" s="444"/>
      <c r="D7" s="443"/>
      <c r="E7" s="443"/>
      <c r="F7" s="443"/>
      <c r="G7" s="443"/>
      <c r="H7" s="443"/>
      <c r="I7" s="443"/>
      <c r="J7" s="443"/>
      <c r="K7" s="443"/>
      <c r="L7" s="443"/>
      <c r="M7" s="443"/>
      <c r="N7" s="443"/>
      <c r="O7" s="443"/>
      <c r="P7" s="443"/>
      <c r="Q7" s="443"/>
      <c r="R7" s="429"/>
    </row>
    <row r="9" spans="1:20" x14ac:dyDescent="0.35">
      <c r="E9" s="429" t="s">
        <v>149</v>
      </c>
      <c r="K9" s="430" t="s">
        <v>150</v>
      </c>
      <c r="Q9" s="430" t="s">
        <v>150</v>
      </c>
      <c r="R9" s="430"/>
    </row>
    <row r="10" spans="1:20" x14ac:dyDescent="0.35">
      <c r="E10" s="429" t="s">
        <v>151</v>
      </c>
      <c r="I10" s="429" t="s">
        <v>7</v>
      </c>
      <c r="K10" s="429" t="s">
        <v>152</v>
      </c>
      <c r="O10" s="429" t="s">
        <v>7</v>
      </c>
      <c r="Q10" s="429" t="s">
        <v>31</v>
      </c>
      <c r="R10" s="429"/>
    </row>
    <row r="11" spans="1:20" ht="16" thickBot="1" x14ac:dyDescent="0.4">
      <c r="E11" s="74">
        <f>+Inputs!C9</f>
        <v>45107</v>
      </c>
      <c r="G11" s="2" t="s">
        <v>153</v>
      </c>
      <c r="I11" s="2" t="s">
        <v>9</v>
      </c>
      <c r="K11" s="2" t="s">
        <v>154</v>
      </c>
      <c r="M11" s="2" t="s">
        <v>153</v>
      </c>
      <c r="O11" s="2" t="s">
        <v>9</v>
      </c>
      <c r="Q11" s="2" t="s">
        <v>154</v>
      </c>
      <c r="R11" s="429"/>
    </row>
    <row r="12" spans="1:20" x14ac:dyDescent="0.35">
      <c r="A12" t="s">
        <v>155</v>
      </c>
      <c r="S12" s="450" t="s">
        <v>156</v>
      </c>
      <c r="T12" s="451"/>
    </row>
    <row r="13" spans="1:20" x14ac:dyDescent="0.35">
      <c r="B13" s="1" t="s">
        <v>157</v>
      </c>
      <c r="E13" s="24">
        <f>SUM('Sch 3 - IS'!E12:E15)</f>
        <v>2714941</v>
      </c>
      <c r="G13" s="24">
        <f>'Sch 5 - Inc Adj'!I33</f>
        <v>13923</v>
      </c>
      <c r="I13" s="70" t="s">
        <v>158</v>
      </c>
      <c r="K13" s="24">
        <f>E13+G13+G14</f>
        <v>2734984</v>
      </c>
      <c r="M13" s="24">
        <f>ROUND(K13/(SUM($K$13:$K$16))*$M$19,0)</f>
        <v>390297</v>
      </c>
      <c r="Q13" s="24">
        <f>K13+M13</f>
        <v>3125281</v>
      </c>
      <c r="R13" s="24"/>
      <c r="S13" s="328"/>
      <c r="T13" s="79">
        <v>13923</v>
      </c>
    </row>
    <row r="14" spans="1:20" x14ac:dyDescent="0.35">
      <c r="C14" s="1" t="s">
        <v>159</v>
      </c>
      <c r="E14" s="24"/>
      <c r="G14" s="25">
        <f>'Sch 5 - Inc Adj'!I48</f>
        <v>6120</v>
      </c>
      <c r="I14" s="70" t="s">
        <v>160</v>
      </c>
      <c r="K14" s="24"/>
      <c r="M14" s="25">
        <f>ROUND(K14/(SUM($K$13:$K$16))*$M$19,0)</f>
        <v>0</v>
      </c>
      <c r="Q14" s="24"/>
      <c r="R14" s="24"/>
      <c r="S14" s="328"/>
      <c r="T14" s="340"/>
    </row>
    <row r="15" spans="1:20" x14ac:dyDescent="0.35">
      <c r="B15" s="1" t="str">
        <f>'Sch 3 - IS'!B16</f>
        <v>Private Fire Protection</v>
      </c>
      <c r="E15" s="25">
        <f>'Sch 3 - IS'!E16</f>
        <v>5741</v>
      </c>
      <c r="G15" s="24"/>
      <c r="I15" s="75"/>
      <c r="K15" s="25">
        <f>E15+G15</f>
        <v>5741</v>
      </c>
      <c r="M15" s="25">
        <f>ROUND(K15/(SUM($K$13:$K$16))*$M$19,0)</f>
        <v>819</v>
      </c>
      <c r="Q15" s="25">
        <f>K15+M15</f>
        <v>6560</v>
      </c>
      <c r="R15" s="25"/>
      <c r="S15" s="328"/>
      <c r="T15" s="340"/>
    </row>
    <row r="16" spans="1:20" x14ac:dyDescent="0.35">
      <c r="B16" s="1" t="str">
        <f>'Sch 3 - IS'!B17</f>
        <v>Late Payment Fees</v>
      </c>
      <c r="E16" s="25">
        <f>'Sch 3 - IS'!E17</f>
        <v>15843</v>
      </c>
      <c r="G16" s="24"/>
      <c r="I16" s="75"/>
      <c r="K16" s="25">
        <f>E16+G16</f>
        <v>15843</v>
      </c>
      <c r="M16" s="25">
        <f>ROUND(K16/(SUM($K$13:$K$16))*$M$19,0)</f>
        <v>2261</v>
      </c>
      <c r="Q16" s="25">
        <f>K16+M16</f>
        <v>18104</v>
      </c>
      <c r="R16" s="25"/>
      <c r="S16" s="328"/>
      <c r="T16" s="340"/>
    </row>
    <row r="17" spans="1:20" x14ac:dyDescent="0.35">
      <c r="B17" s="1" t="str">
        <f>'Sch 3 - IS'!B18</f>
        <v>Other Water Revenues</v>
      </c>
      <c r="E17" s="25">
        <f>'Sch 3 - IS'!E18</f>
        <v>2450</v>
      </c>
      <c r="G17" s="24"/>
      <c r="I17" s="75"/>
      <c r="K17" s="25">
        <f>E17+G17</f>
        <v>2450</v>
      </c>
      <c r="M17" s="25"/>
      <c r="Q17" s="25">
        <f>K17+M17</f>
        <v>2450</v>
      </c>
      <c r="R17" s="25"/>
      <c r="S17" s="328"/>
      <c r="T17" s="340"/>
    </row>
    <row r="18" spans="1:20" x14ac:dyDescent="0.35">
      <c r="B18" s="1" t="str">
        <f>'Sch 3 - IS'!B19</f>
        <v>Miscellaneous Service Revenues</v>
      </c>
      <c r="E18" s="25">
        <f>'Sch 3 - IS'!E19</f>
        <v>15107</v>
      </c>
      <c r="G18" s="24"/>
      <c r="I18" s="75"/>
      <c r="K18" s="355">
        <f>E18+G18</f>
        <v>15107</v>
      </c>
      <c r="M18" s="25"/>
      <c r="Q18" s="355">
        <f>K18+M18</f>
        <v>15107</v>
      </c>
      <c r="R18" s="81"/>
      <c r="S18" s="328"/>
      <c r="T18" s="340"/>
    </row>
    <row r="19" spans="1:20" x14ac:dyDescent="0.35">
      <c r="C19" t="s">
        <v>106</v>
      </c>
      <c r="E19" s="76">
        <f>SUM(E13:E18)</f>
        <v>2754082</v>
      </c>
      <c r="G19" s="76">
        <f>SUM(G13:G18)</f>
        <v>20043</v>
      </c>
      <c r="K19" s="76">
        <f>SUM(K13:K18)</f>
        <v>2774125</v>
      </c>
      <c r="M19" s="76">
        <f>+'Sch 1'!F32</f>
        <v>393377</v>
      </c>
      <c r="O19" s="65">
        <v>1</v>
      </c>
      <c r="Q19" s="76">
        <f>SUM(Q13:Q18)</f>
        <v>3167502</v>
      </c>
      <c r="R19" s="81"/>
      <c r="S19" s="328"/>
      <c r="T19" s="340"/>
    </row>
    <row r="20" spans="1:20" ht="6" customHeight="1" x14ac:dyDescent="0.35">
      <c r="E20" s="25"/>
      <c r="G20" s="25"/>
      <c r="K20" s="25"/>
      <c r="M20" s="25"/>
      <c r="Q20" s="25"/>
      <c r="R20" s="25"/>
      <c r="S20" s="328"/>
      <c r="T20" s="340"/>
    </row>
    <row r="21" spans="1:20" x14ac:dyDescent="0.35">
      <c r="A21" t="s">
        <v>161</v>
      </c>
      <c r="E21" s="25"/>
      <c r="G21" s="25"/>
      <c r="K21" s="25"/>
      <c r="M21" s="25"/>
      <c r="Q21" s="25"/>
      <c r="R21" s="25"/>
      <c r="S21" s="328"/>
      <c r="T21" s="340"/>
    </row>
    <row r="22" spans="1:20" x14ac:dyDescent="0.35">
      <c r="B22" t="str">
        <f>'Sch 3 - IS'!B24</f>
        <v>Salaries and Wages - Employees</v>
      </c>
      <c r="C22" s="1"/>
      <c r="E22" s="25">
        <f>+'Sch 3 - IS'!E24</f>
        <v>686057</v>
      </c>
      <c r="G22" s="25">
        <f>'Sch 6 - Exp Adj'!L39</f>
        <v>85778</v>
      </c>
      <c r="I22" s="70" t="s">
        <v>162</v>
      </c>
      <c r="K22" s="25">
        <f t="shared" ref="K22:K59" si="0">+E22+G22</f>
        <v>771835</v>
      </c>
      <c r="M22" s="25"/>
      <c r="Q22" s="25">
        <f>+K22+M22</f>
        <v>771835</v>
      </c>
      <c r="R22" s="25"/>
      <c r="S22" s="52" t="s">
        <v>163</v>
      </c>
      <c r="T22" s="340">
        <v>65115</v>
      </c>
    </row>
    <row r="23" spans="1:20" x14ac:dyDescent="0.35">
      <c r="B23" t="str">
        <f>'Sch 3 - IS'!B25</f>
        <v>Salaries and Wages - Officers</v>
      </c>
      <c r="C23" s="1"/>
      <c r="E23" s="25">
        <f>+'Sch 3 - IS'!E25</f>
        <v>24550</v>
      </c>
      <c r="G23" s="25"/>
      <c r="I23" s="70"/>
      <c r="K23" s="25">
        <f t="shared" si="0"/>
        <v>24550</v>
      </c>
      <c r="M23" s="25"/>
      <c r="Q23" s="25">
        <f t="shared" ref="Q23:Q52" si="1">+K23+M23</f>
        <v>24550</v>
      </c>
      <c r="R23" s="25"/>
      <c r="S23" s="328"/>
      <c r="T23" s="340"/>
    </row>
    <row r="24" spans="1:20" x14ac:dyDescent="0.35">
      <c r="B24" t="str">
        <f>'Sch 3 - IS'!B26</f>
        <v xml:space="preserve">Pension </v>
      </c>
      <c r="C24" s="1"/>
      <c r="E24" s="25">
        <f>+'Sch 3 - IS'!E26</f>
        <v>30783</v>
      </c>
      <c r="G24" s="25">
        <f>'Sch 6 - Exp Adj'!L51</f>
        <v>7809</v>
      </c>
      <c r="I24" s="70" t="s">
        <v>164</v>
      </c>
      <c r="K24" s="25">
        <f t="shared" si="0"/>
        <v>38592</v>
      </c>
      <c r="M24" s="25"/>
      <c r="Q24" s="25">
        <f t="shared" si="1"/>
        <v>38592</v>
      </c>
      <c r="R24" s="25"/>
      <c r="S24" s="52" t="s">
        <v>165</v>
      </c>
      <c r="T24" s="340">
        <v>6759</v>
      </c>
    </row>
    <row r="25" spans="1:20" x14ac:dyDescent="0.35">
      <c r="B25" t="str">
        <f>'Sch 3 - IS'!B27</f>
        <v>HSA Savings</v>
      </c>
      <c r="C25" s="1"/>
      <c r="E25" s="25">
        <f>+'Sch 3 - IS'!E27</f>
        <v>6720</v>
      </c>
      <c r="G25" s="25"/>
      <c r="I25" s="70"/>
      <c r="K25" s="25">
        <f t="shared" si="0"/>
        <v>6720</v>
      </c>
      <c r="M25" s="25"/>
      <c r="Q25" s="25">
        <f t="shared" si="1"/>
        <v>6720</v>
      </c>
      <c r="R25" s="25"/>
      <c r="S25" s="328"/>
      <c r="T25" s="340"/>
    </row>
    <row r="26" spans="1:20" x14ac:dyDescent="0.35">
      <c r="B26" t="str">
        <f>'Sch 3 - IS'!B28</f>
        <v>Group Health</v>
      </c>
      <c r="C26" s="1"/>
      <c r="E26" s="25">
        <f>+'Sch 3 - IS'!E28</f>
        <v>129215</v>
      </c>
      <c r="G26" s="25">
        <f>'Sch 6 - Exp Adj'!L82</f>
        <v>6165</v>
      </c>
      <c r="I26" s="70" t="s">
        <v>166</v>
      </c>
      <c r="K26" s="25">
        <f t="shared" si="0"/>
        <v>135380</v>
      </c>
      <c r="M26" s="25"/>
      <c r="Q26" s="25">
        <f t="shared" si="1"/>
        <v>135380</v>
      </c>
      <c r="R26" s="25"/>
      <c r="S26" s="52" t="s">
        <v>167</v>
      </c>
      <c r="T26" s="80">
        <v>6165</v>
      </c>
    </row>
    <row r="27" spans="1:20" x14ac:dyDescent="0.35">
      <c r="B27" t="str">
        <f>'Sch 3 - IS'!B29</f>
        <v>Purchased Water</v>
      </c>
      <c r="C27" s="1"/>
      <c r="E27" s="25">
        <f>+'Sch 3 - IS'!E29</f>
        <v>10834</v>
      </c>
      <c r="G27" s="25"/>
      <c r="I27" s="75"/>
      <c r="K27" s="25">
        <f t="shared" si="0"/>
        <v>10834</v>
      </c>
      <c r="M27" s="25"/>
      <c r="Q27" s="25">
        <f t="shared" si="1"/>
        <v>10834</v>
      </c>
      <c r="R27" s="25"/>
      <c r="S27" s="328"/>
      <c r="T27" s="340"/>
    </row>
    <row r="28" spans="1:20" x14ac:dyDescent="0.35">
      <c r="B28" t="str">
        <f>'Sch 3 - IS'!B30</f>
        <v>Purchased Power</v>
      </c>
      <c r="C28" s="1"/>
      <c r="E28" s="25">
        <f>+'Sch 3 - IS'!E30</f>
        <v>246289</v>
      </c>
      <c r="G28" s="25"/>
      <c r="I28" s="75"/>
      <c r="K28" s="25">
        <f t="shared" si="0"/>
        <v>246289</v>
      </c>
      <c r="M28" s="25"/>
      <c r="Q28" s="25">
        <f t="shared" si="1"/>
        <v>246289</v>
      </c>
      <c r="R28" s="25"/>
      <c r="S28" s="328"/>
      <c r="T28" s="340"/>
    </row>
    <row r="29" spans="1:20" x14ac:dyDescent="0.35">
      <c r="B29" t="str">
        <f>'Sch 3 - IS'!B31</f>
        <v>Chemicals</v>
      </c>
      <c r="C29" s="1"/>
      <c r="E29" s="25">
        <f>+'Sch 3 - IS'!E31</f>
        <v>47508</v>
      </c>
      <c r="G29" s="25"/>
      <c r="I29" s="75"/>
      <c r="K29" s="25">
        <f t="shared" si="0"/>
        <v>47508</v>
      </c>
      <c r="M29" s="25"/>
      <c r="Q29" s="25">
        <f t="shared" si="1"/>
        <v>47508</v>
      </c>
      <c r="R29" s="25"/>
      <c r="S29" s="328"/>
      <c r="T29" s="340"/>
    </row>
    <row r="30" spans="1:20" x14ac:dyDescent="0.35">
      <c r="B30" s="1" t="s">
        <v>168</v>
      </c>
      <c r="C30" s="1"/>
      <c r="E30" s="25">
        <v>0</v>
      </c>
      <c r="G30" s="25">
        <f>'Sch 6 - Exp Adj'!L112</f>
        <v>1930</v>
      </c>
      <c r="I30" s="70" t="s">
        <v>169</v>
      </c>
      <c r="K30" s="25">
        <f t="shared" si="0"/>
        <v>1930</v>
      </c>
      <c r="M30" s="25"/>
      <c r="Q30" s="25">
        <f t="shared" si="1"/>
        <v>1930</v>
      </c>
      <c r="R30" s="25"/>
      <c r="S30" s="328"/>
      <c r="T30" s="340"/>
    </row>
    <row r="31" spans="1:20" x14ac:dyDescent="0.35">
      <c r="B31" t="str">
        <f>'Sch 3 - IS'!B32</f>
        <v>Materials and Supplies</v>
      </c>
      <c r="C31" s="1"/>
      <c r="E31" s="25">
        <f>+'Sch 3 - IS'!E32</f>
        <v>-8591</v>
      </c>
      <c r="G31" s="25">
        <f>'Sch 6 - Exp Adj'!L132</f>
        <v>65084</v>
      </c>
      <c r="I31" s="70" t="s">
        <v>170</v>
      </c>
      <c r="K31" s="25">
        <f t="shared" si="0"/>
        <v>56493</v>
      </c>
      <c r="M31" s="25"/>
      <c r="Q31" s="25">
        <f t="shared" si="1"/>
        <v>56493</v>
      </c>
      <c r="R31" s="25"/>
      <c r="S31" s="52" t="s">
        <v>171</v>
      </c>
      <c r="T31" s="80">
        <v>65084</v>
      </c>
    </row>
    <row r="32" spans="1:20" x14ac:dyDescent="0.35">
      <c r="B32" t="str">
        <f>'Sch 3 - IS'!B33</f>
        <v>Repairs</v>
      </c>
      <c r="C32" s="1"/>
      <c r="E32" s="25">
        <f>+'Sch 3 - IS'!E33</f>
        <v>57905</v>
      </c>
      <c r="G32" s="25">
        <f>'Sch 6 - Exp Adj'!L177</f>
        <v>257984</v>
      </c>
      <c r="I32" s="70" t="s">
        <v>172</v>
      </c>
      <c r="K32" s="25">
        <f t="shared" si="0"/>
        <v>315889</v>
      </c>
      <c r="M32" s="25"/>
      <c r="Q32" s="25">
        <f t="shared" si="1"/>
        <v>315889</v>
      </c>
      <c r="R32" s="25"/>
      <c r="S32" s="52" t="s">
        <v>173</v>
      </c>
      <c r="T32" s="80">
        <v>257984</v>
      </c>
    </row>
    <row r="33" spans="1:22" x14ac:dyDescent="0.35">
      <c r="B33" t="str">
        <f>'Sch 3 - IS'!B34</f>
        <v>Contractual Services</v>
      </c>
      <c r="C33" s="1"/>
      <c r="E33" s="25"/>
      <c r="G33" s="25"/>
      <c r="I33" s="75"/>
      <c r="K33" s="25"/>
      <c r="M33" s="25"/>
      <c r="Q33" s="25"/>
      <c r="R33" s="25"/>
      <c r="S33" s="328"/>
      <c r="T33" s="340"/>
    </row>
    <row r="34" spans="1:22" x14ac:dyDescent="0.35">
      <c r="C34" s="1" t="str">
        <f>'Sch 3 - IS'!C35</f>
        <v>Engineer</v>
      </c>
      <c r="E34" s="25">
        <f>+'Sch 3 - IS'!E35</f>
        <v>3500</v>
      </c>
      <c r="G34" s="25"/>
      <c r="I34" s="70"/>
      <c r="K34" s="25">
        <f t="shared" si="0"/>
        <v>3500</v>
      </c>
      <c r="M34" s="25"/>
      <c r="Q34" s="25">
        <f t="shared" si="1"/>
        <v>3500</v>
      </c>
      <c r="R34" s="25"/>
      <c r="S34" s="328"/>
      <c r="T34" s="340"/>
      <c r="U34" s="452" t="s">
        <v>174</v>
      </c>
      <c r="V34" s="453"/>
    </row>
    <row r="35" spans="1:22" x14ac:dyDescent="0.35">
      <c r="C35" s="1" t="str">
        <f>'Sch 3 - IS'!C36</f>
        <v>Accounting</v>
      </c>
      <c r="E35" s="25">
        <f>+'Sch 3 - IS'!E36</f>
        <v>20705</v>
      </c>
      <c r="G35" s="25"/>
      <c r="I35" s="75"/>
      <c r="K35" s="25">
        <f t="shared" si="0"/>
        <v>20705</v>
      </c>
      <c r="M35" s="25"/>
      <c r="Q35" s="25">
        <f t="shared" si="1"/>
        <v>20705</v>
      </c>
      <c r="R35" s="25"/>
      <c r="S35" s="52" t="s">
        <v>175</v>
      </c>
      <c r="T35" s="340">
        <v>-34804</v>
      </c>
      <c r="V35" s="107">
        <v>-6410</v>
      </c>
    </row>
    <row r="36" spans="1:22" x14ac:dyDescent="0.35">
      <c r="C36" s="1" t="str">
        <f>'Sch 3 - IS'!C37</f>
        <v>Legal</v>
      </c>
      <c r="E36" s="25">
        <f>+'Sch 3 - IS'!E37</f>
        <v>47468</v>
      </c>
      <c r="G36" s="25">
        <f>'Sch 6 - Exp Adj'!L202</f>
        <v>-34804</v>
      </c>
      <c r="I36" s="70" t="s">
        <v>176</v>
      </c>
      <c r="K36" s="25">
        <f>+E36+G36</f>
        <v>12664</v>
      </c>
      <c r="M36" s="25"/>
      <c r="Q36" s="25">
        <f t="shared" si="1"/>
        <v>12664</v>
      </c>
      <c r="R36" s="25"/>
      <c r="S36" s="328"/>
      <c r="T36" s="340"/>
      <c r="V36" s="12">
        <v>-2529.25</v>
      </c>
    </row>
    <row r="37" spans="1:22" x14ac:dyDescent="0.35">
      <c r="C37" s="1" t="s">
        <v>177</v>
      </c>
      <c r="E37" s="25">
        <f>ROUND(SUM('Sch 3 - IS'!E38:E41),0)</f>
        <v>21066</v>
      </c>
      <c r="G37" s="25"/>
      <c r="K37" s="25">
        <f>+E37+G37</f>
        <v>21066</v>
      </c>
      <c r="M37" s="25"/>
      <c r="Q37" s="25">
        <f t="shared" si="1"/>
        <v>21066</v>
      </c>
      <c r="R37" s="25"/>
      <c r="S37" s="328"/>
      <c r="T37" s="340"/>
      <c r="V37" s="12">
        <v>-2439.5</v>
      </c>
    </row>
    <row r="38" spans="1:22" x14ac:dyDescent="0.35">
      <c r="C38" s="1" t="str">
        <f>'Sch 3 - IS'!C42</f>
        <v>Developer Reimbursement</v>
      </c>
      <c r="E38" s="25">
        <f>+'Sch 3 - IS'!E42</f>
        <v>30807</v>
      </c>
      <c r="G38" s="25">
        <f>'Sch 6 - Exp Adj'!L210</f>
        <v>-30807</v>
      </c>
      <c r="I38" s="70" t="s">
        <v>178</v>
      </c>
      <c r="K38" s="25">
        <f>+E38+G38</f>
        <v>0</v>
      </c>
      <c r="M38" s="25"/>
      <c r="Q38" s="25">
        <f t="shared" si="1"/>
        <v>0</v>
      </c>
      <c r="R38" s="25"/>
      <c r="S38" s="328"/>
      <c r="T38" s="340"/>
      <c r="V38" s="12">
        <v>-476</v>
      </c>
    </row>
    <row r="39" spans="1:22" x14ac:dyDescent="0.35">
      <c r="B39" t="str">
        <f>'Sch 3 - IS'!B43</f>
        <v>Rental of Equipment</v>
      </c>
      <c r="E39" s="25">
        <f>+'Sch 3 - IS'!E43</f>
        <v>1789</v>
      </c>
      <c r="G39" s="25"/>
      <c r="K39" s="25">
        <f t="shared" si="0"/>
        <v>1789</v>
      </c>
      <c r="M39" s="25"/>
      <c r="Q39" s="25">
        <f t="shared" si="1"/>
        <v>1789</v>
      </c>
      <c r="R39" s="25"/>
      <c r="S39" s="328"/>
      <c r="T39" s="340"/>
      <c r="V39" s="12">
        <v>-1177</v>
      </c>
    </row>
    <row r="40" spans="1:22" x14ac:dyDescent="0.35">
      <c r="B40" t="str">
        <f>'Sch 3 - IS'!B44</f>
        <v>Transportation Expense</v>
      </c>
      <c r="E40" s="25">
        <f>+'Sch 3 - IS'!E44</f>
        <v>44453</v>
      </c>
      <c r="G40" s="25"/>
      <c r="K40" s="25">
        <f t="shared" si="0"/>
        <v>44453</v>
      </c>
      <c r="M40" s="25"/>
      <c r="Q40" s="25">
        <f t="shared" si="1"/>
        <v>44453</v>
      </c>
      <c r="R40" s="25"/>
      <c r="S40" s="328"/>
      <c r="T40" s="340"/>
      <c r="V40" s="12">
        <v>-2799</v>
      </c>
    </row>
    <row r="41" spans="1:22" x14ac:dyDescent="0.35">
      <c r="B41" t="str">
        <f>'Sch 3 - IS'!B56</f>
        <v>Insurance</v>
      </c>
      <c r="E41" s="25"/>
      <c r="G41" s="25"/>
      <c r="K41" s="25"/>
      <c r="M41" s="25"/>
      <c r="Q41" s="25"/>
      <c r="R41" s="25"/>
      <c r="S41" s="328"/>
      <c r="T41" s="340"/>
      <c r="V41" s="12">
        <v>-1177</v>
      </c>
    </row>
    <row r="42" spans="1:22" x14ac:dyDescent="0.35">
      <c r="C42" t="str">
        <f>'Sch 3 - IS'!C57</f>
        <v>Vehicle</v>
      </c>
      <c r="E42" s="25">
        <f>+'Sch 3 - IS'!E57</f>
        <v>7705</v>
      </c>
      <c r="G42" s="25"/>
      <c r="K42" s="25">
        <f t="shared" si="0"/>
        <v>7705</v>
      </c>
      <c r="M42" s="25"/>
      <c r="Q42" s="25">
        <f t="shared" si="1"/>
        <v>7705</v>
      </c>
      <c r="R42" s="25"/>
      <c r="S42" s="328"/>
      <c r="T42" s="340"/>
      <c r="V42" s="12">
        <v>-9083.2000000000007</v>
      </c>
    </row>
    <row r="43" spans="1:22" x14ac:dyDescent="0.35">
      <c r="C43" t="str">
        <f>'Sch 3 - IS'!C58</f>
        <v>General Liability</v>
      </c>
      <c r="E43" s="25">
        <f>+'Sch 3 - IS'!E58</f>
        <v>28557</v>
      </c>
      <c r="G43" s="25"/>
      <c r="K43" s="25">
        <f t="shared" si="0"/>
        <v>28557</v>
      </c>
      <c r="M43" s="25"/>
      <c r="Q43" s="25">
        <f t="shared" si="1"/>
        <v>28557</v>
      </c>
      <c r="R43" s="25"/>
      <c r="S43" s="328"/>
      <c r="T43" s="340"/>
      <c r="V43" s="12">
        <v>-1841.5</v>
      </c>
    </row>
    <row r="44" spans="1:22" x14ac:dyDescent="0.35">
      <c r="C44" t="str">
        <f>'Sch 3 - IS'!C59</f>
        <v>Workers' Compensation</v>
      </c>
      <c r="E44" s="25">
        <f>+'Sch 3 - IS'!E59</f>
        <v>4714</v>
      </c>
      <c r="G44" s="25"/>
      <c r="K44" s="25">
        <f t="shared" si="0"/>
        <v>4714</v>
      </c>
      <c r="M44" s="25"/>
      <c r="Q44" s="25">
        <f t="shared" si="1"/>
        <v>4714</v>
      </c>
      <c r="R44" s="25"/>
      <c r="S44" s="328"/>
      <c r="T44" s="340"/>
      <c r="V44" s="12">
        <v>-5207</v>
      </c>
    </row>
    <row r="45" spans="1:22" s="366" customFormat="1" x14ac:dyDescent="0.35">
      <c r="A45"/>
      <c r="B45" t="str">
        <f>'Sch 3 - IS'!B60</f>
        <v>Regulatory Commission Expense</v>
      </c>
      <c r="C45"/>
      <c r="D45"/>
      <c r="E45" s="25">
        <f>+'Sch 3 - IS'!E60</f>
        <v>2053</v>
      </c>
      <c r="F45"/>
      <c r="G45" s="25">
        <f>'Sch 6 - Exp Adj'!L222</f>
        <v>29</v>
      </c>
      <c r="H45"/>
      <c r="I45" s="70" t="s">
        <v>179</v>
      </c>
      <c r="J45"/>
      <c r="K45" s="25">
        <f t="shared" si="0"/>
        <v>2082</v>
      </c>
      <c r="L45"/>
      <c r="M45" s="25">
        <f>'Sch 1'!F30</f>
        <v>577</v>
      </c>
      <c r="N45"/>
      <c r="O45" s="65"/>
      <c r="P45"/>
      <c r="Q45" s="25">
        <f t="shared" si="1"/>
        <v>2659</v>
      </c>
      <c r="R45" s="365"/>
      <c r="S45" s="367"/>
      <c r="T45" s="368"/>
      <c r="U45" s="365"/>
      <c r="V45" s="369">
        <v>-1664.5</v>
      </c>
    </row>
    <row r="46" spans="1:22" s="366" customFormat="1" x14ac:dyDescent="0.35">
      <c r="A46"/>
      <c r="B46" s="1" t="s">
        <v>180</v>
      </c>
      <c r="C46"/>
      <c r="D46"/>
      <c r="E46" s="25">
        <v>0</v>
      </c>
      <c r="F46"/>
      <c r="G46" s="25">
        <f>'Sch 6 - Exp Adj'!L242</f>
        <v>37500</v>
      </c>
      <c r="H46"/>
      <c r="I46" s="70" t="s">
        <v>181</v>
      </c>
      <c r="J46"/>
      <c r="K46" s="25">
        <f t="shared" si="0"/>
        <v>37500</v>
      </c>
      <c r="L46"/>
      <c r="M46" s="25"/>
      <c r="N46"/>
      <c r="O46" s="65"/>
      <c r="P46"/>
      <c r="Q46" s="25">
        <f t="shared" si="1"/>
        <v>37500</v>
      </c>
      <c r="R46" s="365"/>
      <c r="S46" s="370" t="s">
        <v>182</v>
      </c>
      <c r="T46" s="368">
        <v>37500</v>
      </c>
      <c r="U46" s="365"/>
      <c r="V46" s="371">
        <f>SUM(V35:V45)</f>
        <v>-34803.949999999997</v>
      </c>
    </row>
    <row r="47" spans="1:22" x14ac:dyDescent="0.35">
      <c r="B47" t="str">
        <f>'Sch 3 - IS'!B61</f>
        <v>Bad Debt Expense</v>
      </c>
      <c r="C47" s="1"/>
      <c r="E47" s="25">
        <f>+'Sch 3 - IS'!E61</f>
        <v>1492</v>
      </c>
      <c r="G47" s="25">
        <f>'Sch 6 - Exp Adj'!L258</f>
        <v>31</v>
      </c>
      <c r="I47" s="70" t="s">
        <v>183</v>
      </c>
      <c r="K47" s="25">
        <f t="shared" si="0"/>
        <v>1523</v>
      </c>
      <c r="M47" s="25"/>
      <c r="Q47" s="25">
        <f t="shared" si="1"/>
        <v>1523</v>
      </c>
      <c r="R47" s="25"/>
      <c r="S47" s="328"/>
      <c r="T47" s="340"/>
    </row>
    <row r="48" spans="1:22" x14ac:dyDescent="0.35">
      <c r="B48" t="str">
        <f>'Sch 3 - IS'!B62</f>
        <v>Miscellaneous Expense</v>
      </c>
      <c r="C48" s="1"/>
      <c r="E48" s="81">
        <f>+'Sch 3 - IS'!E62</f>
        <v>118964</v>
      </c>
      <c r="G48" s="81"/>
      <c r="K48" s="25">
        <f t="shared" si="0"/>
        <v>118964</v>
      </c>
      <c r="M48" s="81"/>
      <c r="Q48" s="25">
        <f t="shared" si="1"/>
        <v>118964</v>
      </c>
      <c r="R48" s="81"/>
      <c r="S48" s="328"/>
      <c r="T48" s="340"/>
    </row>
    <row r="49" spans="1:23" x14ac:dyDescent="0.35">
      <c r="C49" s="1" t="s">
        <v>184</v>
      </c>
      <c r="E49" s="25"/>
      <c r="G49" s="25">
        <f>'Sch 6 - Exp Adj'!L269</f>
        <v>-455</v>
      </c>
      <c r="I49" s="70" t="s">
        <v>185</v>
      </c>
      <c r="K49" s="25">
        <f t="shared" si="0"/>
        <v>-455</v>
      </c>
      <c r="M49" s="25"/>
      <c r="Q49" s="25">
        <f t="shared" si="1"/>
        <v>-455</v>
      </c>
      <c r="R49" s="25"/>
      <c r="S49" s="328"/>
      <c r="T49" s="340"/>
    </row>
    <row r="50" spans="1:23" x14ac:dyDescent="0.35">
      <c r="C50" s="1" t="s">
        <v>186</v>
      </c>
      <c r="E50" s="25"/>
      <c r="G50" s="25">
        <f>'Sch 6 - Exp Adj'!L285</f>
        <v>72</v>
      </c>
      <c r="I50" s="70" t="s">
        <v>187</v>
      </c>
      <c r="K50" s="25">
        <f t="shared" si="0"/>
        <v>72</v>
      </c>
      <c r="M50" s="25"/>
      <c r="Q50" s="25">
        <f t="shared" si="1"/>
        <v>72</v>
      </c>
      <c r="R50" s="25"/>
      <c r="S50" s="328"/>
      <c r="T50" s="340"/>
    </row>
    <row r="51" spans="1:23" x14ac:dyDescent="0.35">
      <c r="C51" s="1" t="s">
        <v>188</v>
      </c>
      <c r="E51" s="25"/>
      <c r="G51" s="25">
        <f>'Sch 6 - Exp Adj'!L318</f>
        <v>-3846</v>
      </c>
      <c r="I51" s="70" t="s">
        <v>189</v>
      </c>
      <c r="K51" s="25">
        <f t="shared" si="0"/>
        <v>-3846</v>
      </c>
      <c r="M51" s="25"/>
      <c r="Q51" s="25">
        <f t="shared" si="1"/>
        <v>-3846</v>
      </c>
      <c r="R51" s="25"/>
      <c r="S51" s="328"/>
      <c r="T51" s="340"/>
    </row>
    <row r="52" spans="1:23" x14ac:dyDescent="0.35">
      <c r="C52" s="1" t="s">
        <v>190</v>
      </c>
      <c r="E52" s="34"/>
      <c r="G52" s="108">
        <f>'Sch 6 - Exp Adj'!L333</f>
        <v>-570</v>
      </c>
      <c r="I52" s="70" t="s">
        <v>191</v>
      </c>
      <c r="K52" s="355">
        <f t="shared" si="0"/>
        <v>-570</v>
      </c>
      <c r="M52" s="34"/>
      <c r="Q52" s="355">
        <f t="shared" si="1"/>
        <v>-570</v>
      </c>
      <c r="S52" s="328"/>
      <c r="T52" s="340"/>
      <c r="V52" s="78"/>
    </row>
    <row r="53" spans="1:23" ht="6" customHeight="1" x14ac:dyDescent="0.35">
      <c r="C53" s="1"/>
      <c r="E53" s="25"/>
      <c r="G53" s="25"/>
      <c r="I53" s="70"/>
      <c r="K53" s="25"/>
      <c r="M53" s="25"/>
      <c r="Q53" s="25"/>
      <c r="R53" s="25"/>
      <c r="S53" s="328"/>
      <c r="T53" s="340"/>
    </row>
    <row r="54" spans="1:23" x14ac:dyDescent="0.35">
      <c r="C54" s="1" t="s">
        <v>134</v>
      </c>
      <c r="E54" s="25">
        <f>SUM(E22:E53)</f>
        <v>1564543</v>
      </c>
      <c r="G54" s="25">
        <f>SUM(G22:G53)</f>
        <v>391900</v>
      </c>
      <c r="I54" s="25"/>
      <c r="K54" s="25">
        <f>SUM(K22:K53)</f>
        <v>1956443</v>
      </c>
      <c r="M54" s="25">
        <f>SUM(M22:M53)</f>
        <v>577</v>
      </c>
      <c r="O54" s="25"/>
      <c r="Q54" s="25">
        <f>SUM(Q22:Q53)</f>
        <v>1957020</v>
      </c>
      <c r="R54" s="25"/>
      <c r="S54" s="328"/>
      <c r="T54" s="340"/>
    </row>
    <row r="55" spans="1:23" ht="6" customHeight="1" x14ac:dyDescent="0.35">
      <c r="A55" s="1"/>
      <c r="C55" s="1"/>
      <c r="E55" s="25"/>
      <c r="G55" s="25"/>
      <c r="I55" s="25"/>
      <c r="K55" s="25"/>
      <c r="M55" s="25"/>
      <c r="O55" s="25"/>
      <c r="Q55" s="25"/>
      <c r="R55" s="25"/>
      <c r="S55" s="328"/>
      <c r="T55" s="340"/>
    </row>
    <row r="56" spans="1:23" x14ac:dyDescent="0.35">
      <c r="A56" s="1" t="s">
        <v>135</v>
      </c>
      <c r="C56" s="1"/>
      <c r="E56" s="25"/>
      <c r="G56" s="25"/>
      <c r="K56" s="25"/>
      <c r="M56" s="25"/>
      <c r="Q56" s="25"/>
      <c r="R56" s="25"/>
      <c r="S56" s="328"/>
      <c r="T56" s="340"/>
      <c r="V56" s="12"/>
    </row>
    <row r="57" spans="1:23" x14ac:dyDescent="0.35">
      <c r="B57" t="str">
        <f>'Sch 3 - IS'!B66</f>
        <v>Depreciation Expense</v>
      </c>
      <c r="C57" s="1"/>
      <c r="E57" s="25">
        <f>'Sch 3 - IS'!E66</f>
        <v>414198</v>
      </c>
      <c r="G57" s="25">
        <f>'Sch 7 - Depreciation'!D25</f>
        <v>108845</v>
      </c>
      <c r="I57" s="70" t="s">
        <v>192</v>
      </c>
      <c r="K57" s="25">
        <f t="shared" si="0"/>
        <v>523043</v>
      </c>
      <c r="M57" s="25"/>
      <c r="Q57" s="25">
        <f>+K57+M57</f>
        <v>523043</v>
      </c>
      <c r="R57" s="25"/>
      <c r="S57" s="328"/>
      <c r="T57" s="340"/>
      <c r="V57" s="12"/>
      <c r="W57" s="322"/>
    </row>
    <row r="58" spans="1:23" x14ac:dyDescent="0.35">
      <c r="B58" t="str">
        <f>'Sch 3 - IS'!B67</f>
        <v>Amortization Expense</v>
      </c>
      <c r="E58" s="25">
        <f>'Sch 3 - IS'!E67</f>
        <v>4785</v>
      </c>
      <c r="G58" s="25"/>
      <c r="I58" s="35"/>
      <c r="K58" s="25">
        <f t="shared" si="0"/>
        <v>4785</v>
      </c>
      <c r="M58" s="25"/>
      <c r="Q58" s="25">
        <f>+K58+M58</f>
        <v>4785</v>
      </c>
      <c r="R58" s="25"/>
      <c r="S58" s="328"/>
      <c r="T58" s="340"/>
      <c r="U58" s="359"/>
      <c r="V58" s="12"/>
      <c r="W58" s="305"/>
    </row>
    <row r="59" spans="1:23" x14ac:dyDescent="0.35">
      <c r="B59" t="str">
        <f>'Sch 3 - IS'!B68</f>
        <v>Payroll Taxes</v>
      </c>
      <c r="E59" s="355">
        <f>'Sch 3 - IS'!E68</f>
        <v>54257</v>
      </c>
      <c r="G59" s="355">
        <f>'Sch 6 - Exp Adj'!L70</f>
        <v>4788</v>
      </c>
      <c r="I59" s="70" t="s">
        <v>193</v>
      </c>
      <c r="K59" s="355">
        <f t="shared" si="0"/>
        <v>59045</v>
      </c>
      <c r="M59" s="355"/>
      <c r="Q59" s="355">
        <f>+K59+M59</f>
        <v>59045</v>
      </c>
      <c r="R59" s="81"/>
      <c r="S59" s="52" t="s">
        <v>194</v>
      </c>
      <c r="T59" s="340">
        <v>3208</v>
      </c>
      <c r="U59" s="99"/>
      <c r="V59" s="12"/>
      <c r="W59" s="305"/>
    </row>
    <row r="60" spans="1:23" ht="6" customHeight="1" x14ac:dyDescent="0.35">
      <c r="E60" s="25"/>
      <c r="G60" s="25"/>
      <c r="I60" s="70"/>
      <c r="K60" s="25"/>
      <c r="M60" s="25"/>
      <c r="Q60" s="25"/>
      <c r="R60" s="25"/>
      <c r="S60" s="328"/>
      <c r="T60" s="340"/>
      <c r="U60" s="99"/>
      <c r="V60" s="12"/>
      <c r="W60" s="305"/>
    </row>
    <row r="61" spans="1:23" x14ac:dyDescent="0.35">
      <c r="C61" s="1" t="s">
        <v>138</v>
      </c>
      <c r="E61" s="25">
        <f>SUM(E57:E60)</f>
        <v>473240</v>
      </c>
      <c r="G61" s="25">
        <f>SUM(G57:G60)</f>
        <v>113633</v>
      </c>
      <c r="I61" s="25"/>
      <c r="K61" s="25">
        <f>SUM(K57:K60)</f>
        <v>586873</v>
      </c>
      <c r="M61" s="25">
        <f>SUM(M57:M60)</f>
        <v>0</v>
      </c>
      <c r="O61" s="25"/>
      <c r="Q61" s="25">
        <f>SUM(Q57:Q60)</f>
        <v>586873</v>
      </c>
      <c r="R61" s="25"/>
      <c r="S61" s="328"/>
      <c r="T61" s="340"/>
      <c r="U61" s="99"/>
      <c r="V61" s="12"/>
      <c r="W61" s="305"/>
    </row>
    <row r="62" spans="1:23" ht="6" customHeight="1" x14ac:dyDescent="0.35">
      <c r="E62" s="25"/>
      <c r="G62" s="25"/>
      <c r="I62" s="70"/>
      <c r="K62" s="25"/>
      <c r="M62" s="25"/>
      <c r="Q62" s="25"/>
      <c r="R62" s="25"/>
      <c r="S62" s="328"/>
      <c r="T62" s="340"/>
      <c r="U62" s="99"/>
      <c r="V62" s="12"/>
      <c r="W62" s="305"/>
    </row>
    <row r="63" spans="1:23" x14ac:dyDescent="0.35">
      <c r="C63" t="s">
        <v>139</v>
      </c>
      <c r="E63" s="355">
        <f>E54+E61</f>
        <v>2037783</v>
      </c>
      <c r="G63" s="355">
        <f>G54+G61</f>
        <v>505533</v>
      </c>
      <c r="I63" s="81"/>
      <c r="K63" s="355">
        <f>K54+K61</f>
        <v>2543316</v>
      </c>
      <c r="M63" s="355">
        <f>M54+M61</f>
        <v>577</v>
      </c>
      <c r="O63" s="81"/>
      <c r="Q63" s="355">
        <f>Q54+Q61</f>
        <v>2543893</v>
      </c>
      <c r="R63" s="81"/>
      <c r="S63" s="328"/>
      <c r="T63" s="340"/>
      <c r="U63" s="99"/>
    </row>
    <row r="64" spans="1:23" ht="6" customHeight="1" x14ac:dyDescent="0.35">
      <c r="E64" s="25"/>
      <c r="G64" s="25"/>
      <c r="K64" s="25"/>
      <c r="M64" s="25"/>
      <c r="Q64" s="25"/>
      <c r="R64" s="25"/>
      <c r="S64" s="328"/>
      <c r="T64" s="340"/>
    </row>
    <row r="65" spans="1:21" ht="16" thickBot="1" x14ac:dyDescent="0.4">
      <c r="A65" t="s">
        <v>140</v>
      </c>
      <c r="E65" s="27">
        <f>+E19-E63</f>
        <v>716299</v>
      </c>
      <c r="G65" s="27">
        <f>+G19-G63</f>
        <v>-485490</v>
      </c>
      <c r="K65" s="27">
        <f>+K19-K63</f>
        <v>230809</v>
      </c>
      <c r="M65" s="27">
        <f>+M19-M63</f>
        <v>392800</v>
      </c>
      <c r="Q65" s="27">
        <f>+Q19-Q63</f>
        <v>623609</v>
      </c>
      <c r="R65" s="358"/>
      <c r="S65" s="328"/>
      <c r="T65" s="340"/>
      <c r="U65" s="25"/>
    </row>
    <row r="66" spans="1:21" ht="6" customHeight="1" thickTop="1" thickBot="1" x14ac:dyDescent="0.4">
      <c r="E66" s="25"/>
      <c r="G66" s="25"/>
      <c r="K66" s="25"/>
      <c r="M66" s="25"/>
      <c r="Q66" s="25"/>
      <c r="R66" s="25"/>
      <c r="S66" s="82"/>
      <c r="T66" s="345"/>
      <c r="U66" s="25"/>
    </row>
    <row r="67" spans="1:21" x14ac:dyDescent="0.35">
      <c r="E67" s="25"/>
      <c r="G67" s="25"/>
      <c r="K67" s="25"/>
      <c r="M67" s="25"/>
      <c r="Q67" s="25"/>
      <c r="R67" s="25"/>
      <c r="U67" s="25"/>
    </row>
    <row r="68" spans="1:21" x14ac:dyDescent="0.35">
      <c r="G68" s="25"/>
      <c r="K68" s="25"/>
      <c r="M68" s="434" t="s">
        <v>195</v>
      </c>
      <c r="Q68" s="25">
        <f>+Q65</f>
        <v>623609</v>
      </c>
      <c r="R68" s="25"/>
      <c r="U68" s="25"/>
    </row>
    <row r="69" spans="1:21" x14ac:dyDescent="0.35">
      <c r="E69" s="78"/>
      <c r="G69" s="77"/>
      <c r="K69" s="25"/>
      <c r="M69" s="434"/>
      <c r="Q69" s="25"/>
      <c r="R69" s="25"/>
      <c r="U69" s="25"/>
    </row>
    <row r="70" spans="1:21" x14ac:dyDescent="0.35">
      <c r="G70" s="77"/>
      <c r="K70" s="25"/>
      <c r="M70" s="434" t="s">
        <v>196</v>
      </c>
      <c r="Q70" s="81">
        <f>-Q57</f>
        <v>-523043</v>
      </c>
      <c r="R70" s="25"/>
    </row>
    <row r="71" spans="1:21" x14ac:dyDescent="0.35">
      <c r="G71" s="25"/>
      <c r="K71" s="25"/>
      <c r="M71" s="434" t="s">
        <v>197</v>
      </c>
      <c r="Q71" s="81">
        <f>-Q58</f>
        <v>-4785</v>
      </c>
      <c r="R71" s="25"/>
    </row>
    <row r="72" spans="1:21" x14ac:dyDescent="0.35">
      <c r="G72" s="25"/>
      <c r="K72" s="25"/>
      <c r="M72" s="372" t="s">
        <v>198</v>
      </c>
      <c r="Q72" s="25">
        <f>'Sch 1'!F15</f>
        <v>527828</v>
      </c>
      <c r="R72" s="25"/>
    </row>
    <row r="73" spans="1:21" x14ac:dyDescent="0.35">
      <c r="C73" s="78"/>
      <c r="G73" s="25"/>
      <c r="K73" s="25"/>
      <c r="M73" s="20" t="s">
        <v>199</v>
      </c>
      <c r="Q73" s="25">
        <f>+'Sch 1'!F17</f>
        <v>659000</v>
      </c>
      <c r="R73" s="25"/>
    </row>
    <row r="74" spans="1:21" x14ac:dyDescent="0.35">
      <c r="K74" s="25"/>
      <c r="M74" s="20" t="s">
        <v>200</v>
      </c>
      <c r="Q74" s="355">
        <f>'Sch 1'!F21</f>
        <v>-35391</v>
      </c>
      <c r="R74" s="25"/>
    </row>
    <row r="75" spans="1:21" x14ac:dyDescent="0.35">
      <c r="G75" s="78"/>
      <c r="K75" s="25"/>
      <c r="M75" s="25"/>
      <c r="Q75" s="78">
        <f>SUM(Q70:Q74)</f>
        <v>623609</v>
      </c>
      <c r="R75" s="25"/>
    </row>
    <row r="76" spans="1:21" x14ac:dyDescent="0.35">
      <c r="K76" s="25"/>
      <c r="R76" s="25"/>
    </row>
    <row r="77" spans="1:21" x14ac:dyDescent="0.35">
      <c r="K77" s="25"/>
      <c r="M77" s="25"/>
      <c r="Q77" s="25">
        <f>Q68-Q75</f>
        <v>0</v>
      </c>
      <c r="R77" s="25"/>
    </row>
    <row r="78" spans="1:21" x14ac:dyDescent="0.35">
      <c r="K78" s="25"/>
      <c r="M78" s="25"/>
      <c r="Q78" s="25"/>
      <c r="R78" s="25"/>
    </row>
    <row r="79" spans="1:21" x14ac:dyDescent="0.35">
      <c r="K79" s="25"/>
      <c r="M79" s="25"/>
      <c r="Q79" s="25"/>
      <c r="R79" s="25"/>
    </row>
    <row r="80" spans="1:21" x14ac:dyDescent="0.35">
      <c r="K80" s="25"/>
      <c r="M80" s="25"/>
      <c r="Q80" s="25"/>
      <c r="R80" s="25"/>
    </row>
    <row r="81" spans="11:18" x14ac:dyDescent="0.35">
      <c r="K81" s="25"/>
      <c r="M81" s="25"/>
      <c r="Q81" s="25"/>
      <c r="R81" s="25"/>
    </row>
    <row r="82" spans="11:18" x14ac:dyDescent="0.35">
      <c r="K82" s="25"/>
      <c r="M82" s="25"/>
      <c r="Q82" s="25"/>
      <c r="R82" s="25"/>
    </row>
    <row r="83" spans="11:18" x14ac:dyDescent="0.35">
      <c r="K83" s="25"/>
      <c r="M83" s="25"/>
      <c r="Q83" s="25"/>
      <c r="R83" s="25"/>
    </row>
    <row r="84" spans="11:18" x14ac:dyDescent="0.35">
      <c r="K84" s="25"/>
      <c r="M84" s="25"/>
      <c r="Q84" s="25"/>
      <c r="R84" s="25"/>
    </row>
    <row r="85" spans="11:18" x14ac:dyDescent="0.35">
      <c r="K85" s="25"/>
      <c r="M85" s="25"/>
      <c r="Q85" s="25"/>
      <c r="R85" s="25"/>
    </row>
    <row r="86" spans="11:18" x14ac:dyDescent="0.35">
      <c r="K86" s="25"/>
      <c r="M86" s="25"/>
      <c r="Q86" s="25"/>
      <c r="R86" s="25"/>
    </row>
    <row r="87" spans="11:18" x14ac:dyDescent="0.35">
      <c r="K87" s="25"/>
      <c r="M87" s="25"/>
      <c r="Q87" s="25"/>
      <c r="R87" s="25"/>
    </row>
    <row r="88" spans="11:18" x14ac:dyDescent="0.35">
      <c r="K88" s="25"/>
      <c r="M88" s="25"/>
      <c r="Q88" s="25"/>
    </row>
    <row r="89" spans="11:18" x14ac:dyDescent="0.35">
      <c r="K89" s="25"/>
      <c r="M89" s="25"/>
      <c r="Q89" s="25"/>
    </row>
    <row r="90" spans="11:18" x14ac:dyDescent="0.35">
      <c r="K90" s="25"/>
    </row>
    <row r="91" spans="11:18" x14ac:dyDescent="0.35">
      <c r="K91" s="25"/>
    </row>
    <row r="92" spans="11:18" x14ac:dyDescent="0.35">
      <c r="K92" s="25"/>
    </row>
    <row r="93" spans="11:18" x14ac:dyDescent="0.35">
      <c r="K93" s="25"/>
    </row>
    <row r="94" spans="11:18" x14ac:dyDescent="0.35">
      <c r="K94" s="25"/>
    </row>
    <row r="95" spans="11:18" x14ac:dyDescent="0.35">
      <c r="K95" s="25"/>
    </row>
    <row r="96" spans="11:18" x14ac:dyDescent="0.35">
      <c r="K96" s="25"/>
    </row>
    <row r="97" spans="11:11" x14ac:dyDescent="0.35">
      <c r="K97" s="25"/>
    </row>
    <row r="98" spans="11:11" x14ac:dyDescent="0.35">
      <c r="K98" s="25"/>
    </row>
    <row r="99" spans="11:11" x14ac:dyDescent="0.35">
      <c r="K99" s="25"/>
    </row>
    <row r="100" spans="11:11" x14ac:dyDescent="0.35">
      <c r="K100" s="25"/>
    </row>
    <row r="101" spans="11:11" x14ac:dyDescent="0.35">
      <c r="K101" s="25"/>
    </row>
  </sheetData>
  <mergeCells count="5">
    <mergeCell ref="A4:Q4"/>
    <mergeCell ref="A5:Q5"/>
    <mergeCell ref="A7:Q7"/>
    <mergeCell ref="S12:T12"/>
    <mergeCell ref="U34:V34"/>
  </mergeCells>
  <phoneticPr fontId="7" type="noConversion"/>
  <printOptions horizontalCentered="1"/>
  <pageMargins left="0.5" right="0.5" top="0.5" bottom="0.75" header="0.5" footer="0.5"/>
  <pageSetup scale="74" orientation="portrait" r:id="rId1"/>
  <headerFooter alignWithMargins="0"/>
  <ignoredErrors>
    <ignoredError sqref="I57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tabColor indexed="24"/>
  </sheetPr>
  <dimension ref="A1:I50"/>
  <sheetViews>
    <sheetView view="pageBreakPreview" zoomScaleNormal="125" zoomScaleSheetLayoutView="100" workbookViewId="0">
      <selection activeCell="I74" sqref="I74"/>
    </sheetView>
  </sheetViews>
  <sheetFormatPr defaultRowHeight="15.5" x14ac:dyDescent="0.35"/>
  <cols>
    <col min="1" max="1" width="31.33203125" customWidth="1"/>
    <col min="2" max="2" width="1.58203125" customWidth="1"/>
    <col min="3" max="3" width="12.83203125" customWidth="1"/>
    <col min="4" max="4" width="1.58203125" customWidth="1"/>
    <col min="5" max="5" width="12.83203125" customWidth="1"/>
    <col min="6" max="6" width="1.58203125" customWidth="1"/>
    <col min="7" max="7" width="12.83203125" customWidth="1"/>
    <col min="8" max="8" width="1.58203125" customWidth="1"/>
    <col min="9" max="9" width="12.83203125" customWidth="1"/>
    <col min="12" max="12" width="1.58203125" customWidth="1"/>
    <col min="14" max="14" width="1.58203125" customWidth="1"/>
    <col min="16" max="16" width="1.58203125" customWidth="1"/>
    <col min="18" max="18" width="1.58203125" customWidth="1"/>
  </cols>
  <sheetData>
    <row r="1" spans="1:9" x14ac:dyDescent="0.35">
      <c r="A1" s="1"/>
      <c r="B1" s="1"/>
      <c r="C1" s="1"/>
      <c r="D1" s="1"/>
      <c r="E1" s="1"/>
      <c r="F1" s="1"/>
      <c r="G1" s="1"/>
      <c r="H1" s="1"/>
      <c r="I1" s="6" t="str">
        <f>+'Sch 1'!J1</f>
        <v>Settlement</v>
      </c>
    </row>
    <row r="2" spans="1:9" x14ac:dyDescent="0.35">
      <c r="A2" s="1"/>
      <c r="B2" s="1"/>
      <c r="C2" s="1"/>
      <c r="D2" s="1"/>
      <c r="E2" s="1"/>
      <c r="F2" s="1"/>
      <c r="G2" s="1"/>
      <c r="H2" s="1"/>
      <c r="I2" s="6" t="s">
        <v>201</v>
      </c>
    </row>
    <row r="3" spans="1:9" x14ac:dyDescent="0.35">
      <c r="A3" s="1"/>
      <c r="B3" s="1"/>
      <c r="C3" s="1"/>
      <c r="D3" s="1"/>
      <c r="E3" s="1"/>
      <c r="F3" s="1"/>
      <c r="G3" s="1"/>
      <c r="H3" s="1"/>
      <c r="I3" s="6" t="s">
        <v>147</v>
      </c>
    </row>
    <row r="4" spans="1:9" ht="20" x14ac:dyDescent="0.4">
      <c r="A4" s="446" t="str">
        <f>+Inputs!$C$5</f>
        <v>Edwardsville Water Authority</v>
      </c>
      <c r="B4" s="446"/>
      <c r="C4" s="446"/>
      <c r="D4" s="446"/>
      <c r="E4" s="446"/>
      <c r="F4" s="446"/>
      <c r="G4" s="446"/>
      <c r="H4" s="446"/>
      <c r="I4" s="446"/>
    </row>
    <row r="5" spans="1:9" ht="17.5" x14ac:dyDescent="0.35">
      <c r="A5" s="442" t="str">
        <f>"CAUSE NUMBER "&amp;Inputs!$C$6</f>
        <v>CAUSE NUMBER 45997</v>
      </c>
      <c r="B5" s="442"/>
      <c r="C5" s="442"/>
      <c r="D5" s="442"/>
      <c r="E5" s="442"/>
      <c r="F5" s="442"/>
      <c r="G5" s="442"/>
      <c r="H5" s="442"/>
      <c r="I5" s="442"/>
    </row>
    <row r="6" spans="1:9" x14ac:dyDescent="0.35">
      <c r="A6" s="429"/>
      <c r="B6" s="429"/>
      <c r="C6" s="429"/>
      <c r="D6" s="429"/>
      <c r="E6" s="429"/>
      <c r="F6" s="429"/>
      <c r="G6" s="429"/>
      <c r="H6" s="429"/>
      <c r="I6" s="429"/>
    </row>
    <row r="7" spans="1:9" x14ac:dyDescent="0.35">
      <c r="A7" s="443" t="s">
        <v>202</v>
      </c>
      <c r="B7" s="443"/>
      <c r="C7" s="443"/>
      <c r="D7" s="443"/>
      <c r="E7" s="443"/>
      <c r="F7" s="443"/>
      <c r="G7" s="443"/>
      <c r="H7" s="443"/>
      <c r="I7" s="443"/>
    </row>
    <row r="9" spans="1:9" x14ac:dyDescent="0.35">
      <c r="A9" s="455" t="s">
        <v>203</v>
      </c>
      <c r="B9" s="455"/>
      <c r="C9" s="455"/>
      <c r="D9" s="455"/>
      <c r="E9" s="455"/>
      <c r="F9" s="455"/>
      <c r="G9" s="455"/>
      <c r="H9" s="455"/>
      <c r="I9" s="455"/>
    </row>
    <row r="10" spans="1:9" x14ac:dyDescent="0.35">
      <c r="A10" s="456" t="s">
        <v>204</v>
      </c>
      <c r="B10" s="456"/>
      <c r="C10" s="456"/>
      <c r="D10" s="456"/>
      <c r="E10" s="456"/>
      <c r="F10" s="456"/>
      <c r="G10" s="456"/>
      <c r="H10" s="456"/>
      <c r="I10" s="456"/>
    </row>
    <row r="11" spans="1:9" x14ac:dyDescent="0.35">
      <c r="A11" s="454" t="s">
        <v>205</v>
      </c>
      <c r="B11" s="454"/>
      <c r="C11" s="454"/>
      <c r="D11" s="454"/>
      <c r="E11" s="454"/>
      <c r="F11" s="454"/>
      <c r="G11" s="454"/>
      <c r="H11" s="454"/>
      <c r="I11" s="454"/>
    </row>
    <row r="12" spans="1:9" ht="6" customHeight="1" x14ac:dyDescent="0.35">
      <c r="A12" s="457"/>
      <c r="B12" s="457"/>
      <c r="C12" s="457"/>
      <c r="D12" s="457"/>
      <c r="E12" s="457"/>
      <c r="F12" s="457"/>
      <c r="G12" s="457"/>
      <c r="H12" s="457"/>
      <c r="I12" s="457"/>
    </row>
    <row r="13" spans="1:9" ht="39.5" x14ac:dyDescent="0.35">
      <c r="A13" s="387" t="s">
        <v>206</v>
      </c>
      <c r="B13" s="388"/>
      <c r="C13" s="297" t="s">
        <v>207</v>
      </c>
      <c r="D13" s="388"/>
      <c r="E13" s="297" t="s">
        <v>208</v>
      </c>
      <c r="F13" s="388"/>
      <c r="G13" s="297" t="s">
        <v>209</v>
      </c>
      <c r="H13" s="298"/>
      <c r="I13" s="389" t="s">
        <v>210</v>
      </c>
    </row>
    <row r="14" spans="1:9" x14ac:dyDescent="0.35">
      <c r="A14" s="390"/>
      <c r="B14" s="159"/>
      <c r="C14" s="159"/>
      <c r="D14" s="159"/>
      <c r="E14" s="159"/>
      <c r="F14" s="159"/>
      <c r="G14" s="159"/>
      <c r="H14" s="299"/>
      <c r="I14" s="300"/>
    </row>
    <row r="15" spans="1:9" x14ac:dyDescent="0.35">
      <c r="A15" s="391">
        <v>44743</v>
      </c>
      <c r="B15" s="159"/>
      <c r="C15" s="300">
        <v>4503</v>
      </c>
      <c r="D15" s="159"/>
      <c r="E15" s="159"/>
      <c r="F15" s="159"/>
      <c r="G15" s="159"/>
      <c r="H15" s="299"/>
      <c r="I15" s="300"/>
    </row>
    <row r="16" spans="1:9" x14ac:dyDescent="0.35">
      <c r="A16" s="391">
        <v>44774</v>
      </c>
      <c r="B16" s="159"/>
      <c r="C16" s="300">
        <v>4543</v>
      </c>
      <c r="D16" s="159"/>
      <c r="E16" s="300">
        <v>40</v>
      </c>
      <c r="F16" s="300"/>
      <c r="G16" s="300">
        <v>1</v>
      </c>
      <c r="H16" s="300"/>
      <c r="I16" s="300">
        <f>E16*G16</f>
        <v>40</v>
      </c>
    </row>
    <row r="17" spans="1:9" x14ac:dyDescent="0.35">
      <c r="A17" s="391">
        <v>44805</v>
      </c>
      <c r="B17" s="159"/>
      <c r="C17" s="300">
        <v>4531</v>
      </c>
      <c r="D17" s="159"/>
      <c r="E17" s="300">
        <v>-12</v>
      </c>
      <c r="F17" s="300"/>
      <c r="G17" s="300">
        <v>2</v>
      </c>
      <c r="H17" s="300"/>
      <c r="I17" s="300">
        <f t="shared" ref="I17:I26" si="0">E17*G17</f>
        <v>-24</v>
      </c>
    </row>
    <row r="18" spans="1:9" x14ac:dyDescent="0.35">
      <c r="A18" s="391">
        <v>44836</v>
      </c>
      <c r="B18" s="159"/>
      <c r="C18" s="300">
        <v>4545</v>
      </c>
      <c r="D18" s="159"/>
      <c r="E18" s="300">
        <v>14</v>
      </c>
      <c r="F18" s="300"/>
      <c r="G18" s="300">
        <v>3</v>
      </c>
      <c r="H18" s="300"/>
      <c r="I18" s="300">
        <f t="shared" si="0"/>
        <v>42</v>
      </c>
    </row>
    <row r="19" spans="1:9" x14ac:dyDescent="0.35">
      <c r="A19" s="391">
        <v>44867</v>
      </c>
      <c r="B19" s="159"/>
      <c r="C19" s="300">
        <v>4553</v>
      </c>
      <c r="D19" s="159"/>
      <c r="E19" s="300">
        <v>8</v>
      </c>
      <c r="F19" s="300"/>
      <c r="G19" s="300">
        <v>4</v>
      </c>
      <c r="H19" s="300"/>
      <c r="I19" s="300">
        <f t="shared" si="0"/>
        <v>32</v>
      </c>
    </row>
    <row r="20" spans="1:9" x14ac:dyDescent="0.35">
      <c r="A20" s="391">
        <v>44898</v>
      </c>
      <c r="B20" s="159"/>
      <c r="C20" s="300">
        <v>4555</v>
      </c>
      <c r="D20" s="159"/>
      <c r="E20" s="300">
        <v>2</v>
      </c>
      <c r="F20" s="300"/>
      <c r="G20" s="300">
        <v>5</v>
      </c>
      <c r="H20" s="300"/>
      <c r="I20" s="300">
        <f t="shared" si="0"/>
        <v>10</v>
      </c>
    </row>
    <row r="21" spans="1:9" x14ac:dyDescent="0.35">
      <c r="A21" s="391">
        <v>44929</v>
      </c>
      <c r="B21" s="159"/>
      <c r="C21" s="300">
        <v>4563</v>
      </c>
      <c r="D21" s="159"/>
      <c r="E21" s="300">
        <v>8</v>
      </c>
      <c r="F21" s="300"/>
      <c r="G21" s="300">
        <v>6</v>
      </c>
      <c r="H21" s="300"/>
      <c r="I21" s="300">
        <f t="shared" si="0"/>
        <v>48</v>
      </c>
    </row>
    <row r="22" spans="1:9" x14ac:dyDescent="0.35">
      <c r="A22" s="391">
        <v>44960</v>
      </c>
      <c r="B22" s="159"/>
      <c r="C22" s="300">
        <v>4569</v>
      </c>
      <c r="D22" s="159"/>
      <c r="E22" s="300">
        <v>6</v>
      </c>
      <c r="F22" s="300"/>
      <c r="G22" s="300">
        <v>7</v>
      </c>
      <c r="H22" s="300"/>
      <c r="I22" s="300">
        <f t="shared" si="0"/>
        <v>42</v>
      </c>
    </row>
    <row r="23" spans="1:9" x14ac:dyDescent="0.35">
      <c r="A23" s="391">
        <v>44991</v>
      </c>
      <c r="B23" s="159"/>
      <c r="C23" s="300">
        <v>4573</v>
      </c>
      <c r="D23" s="159"/>
      <c r="E23" s="300">
        <v>4</v>
      </c>
      <c r="F23" s="300"/>
      <c r="G23" s="300">
        <v>8</v>
      </c>
      <c r="H23" s="300"/>
      <c r="I23" s="300">
        <f t="shared" si="0"/>
        <v>32</v>
      </c>
    </row>
    <row r="24" spans="1:9" x14ac:dyDescent="0.35">
      <c r="A24" s="391">
        <v>45022</v>
      </c>
      <c r="B24" s="159"/>
      <c r="C24" s="300">
        <v>4577</v>
      </c>
      <c r="D24" s="159"/>
      <c r="E24" s="300">
        <v>4</v>
      </c>
      <c r="F24" s="300"/>
      <c r="G24" s="300">
        <v>9</v>
      </c>
      <c r="H24" s="300"/>
      <c r="I24" s="300">
        <f t="shared" si="0"/>
        <v>36</v>
      </c>
    </row>
    <row r="25" spans="1:9" x14ac:dyDescent="0.35">
      <c r="A25" s="391">
        <v>45053</v>
      </c>
      <c r="B25" s="159"/>
      <c r="C25" s="300">
        <v>4581</v>
      </c>
      <c r="D25" s="159"/>
      <c r="E25" s="300">
        <v>4</v>
      </c>
      <c r="F25" s="300"/>
      <c r="G25" s="300">
        <v>10</v>
      </c>
      <c r="H25" s="300"/>
      <c r="I25" s="300">
        <f t="shared" si="0"/>
        <v>40</v>
      </c>
    </row>
    <row r="26" spans="1:9" x14ac:dyDescent="0.35">
      <c r="A26" s="391">
        <v>45084</v>
      </c>
      <c r="B26" s="159"/>
      <c r="C26" s="392">
        <v>4587</v>
      </c>
      <c r="D26" s="159"/>
      <c r="E26" s="300">
        <v>6</v>
      </c>
      <c r="F26" s="300"/>
      <c r="G26" s="300">
        <v>11</v>
      </c>
      <c r="H26" s="300"/>
      <c r="I26" s="392">
        <f t="shared" si="0"/>
        <v>66</v>
      </c>
    </row>
    <row r="27" spans="1:9" ht="6" customHeight="1" x14ac:dyDescent="0.35">
      <c r="A27" s="391"/>
      <c r="B27" s="159"/>
      <c r="C27" s="300"/>
      <c r="D27" s="159"/>
      <c r="E27" s="300"/>
      <c r="F27" s="300"/>
      <c r="G27" s="300"/>
      <c r="H27" s="300"/>
      <c r="I27" s="300"/>
    </row>
    <row r="28" spans="1:9" x14ac:dyDescent="0.35">
      <c r="A28" s="391" t="s">
        <v>211</v>
      </c>
      <c r="B28" s="159"/>
      <c r="C28" s="300">
        <f>SUM(C15:C27)</f>
        <v>54680</v>
      </c>
      <c r="D28" s="159"/>
      <c r="E28" s="300"/>
      <c r="F28" s="300"/>
      <c r="G28" s="300"/>
      <c r="H28" s="300"/>
      <c r="I28" s="300"/>
    </row>
    <row r="29" spans="1:9" ht="6" customHeight="1" x14ac:dyDescent="0.35">
      <c r="A29" s="390"/>
      <c r="B29" s="159"/>
      <c r="C29" s="159"/>
      <c r="D29" s="159"/>
      <c r="E29" s="300"/>
      <c r="F29" s="300"/>
      <c r="G29" s="300"/>
      <c r="H29" s="300"/>
      <c r="I29" s="300"/>
    </row>
    <row r="30" spans="1:9" x14ac:dyDescent="0.35">
      <c r="A30" s="294" t="s">
        <v>212</v>
      </c>
      <c r="B30" s="159"/>
      <c r="C30" s="159"/>
      <c r="D30" s="159"/>
      <c r="E30" s="159"/>
      <c r="F30" s="159"/>
      <c r="G30" s="159"/>
      <c r="H30" s="299"/>
      <c r="I30" s="300">
        <f>SUM(I16:I29)</f>
        <v>364</v>
      </c>
    </row>
    <row r="31" spans="1:9" x14ac:dyDescent="0.35">
      <c r="A31" s="294" t="s">
        <v>213</v>
      </c>
      <c r="B31" s="159"/>
      <c r="C31" s="159"/>
      <c r="D31" s="159"/>
      <c r="E31" s="159"/>
      <c r="F31" s="159"/>
      <c r="G31" s="159"/>
      <c r="H31" s="299"/>
      <c r="I31" s="393">
        <v>38.25</v>
      </c>
    </row>
    <row r="32" spans="1:9" ht="6" customHeight="1" x14ac:dyDescent="0.35">
      <c r="A32" s="390"/>
      <c r="B32" s="159"/>
      <c r="C32" s="159"/>
      <c r="D32" s="159"/>
      <c r="E32" s="159"/>
      <c r="F32" s="159"/>
      <c r="G32" s="159"/>
      <c r="H32" s="299"/>
      <c r="I32" s="300"/>
    </row>
    <row r="33" spans="1:9" ht="16" thickBot="1" x14ac:dyDescent="0.4">
      <c r="A33" s="390"/>
      <c r="B33" s="159"/>
      <c r="C33" s="156" t="s">
        <v>214</v>
      </c>
      <c r="D33" s="159"/>
      <c r="E33" s="159"/>
      <c r="F33" s="159"/>
      <c r="G33" s="159"/>
      <c r="H33" s="299"/>
      <c r="I33" s="394">
        <f>ROUND(I30*I31,0)</f>
        <v>13923</v>
      </c>
    </row>
    <row r="34" spans="1:9" ht="16" thickTop="1" x14ac:dyDescent="0.35">
      <c r="A34" s="390"/>
      <c r="B34" s="159"/>
      <c r="C34" s="159"/>
      <c r="D34" s="159"/>
      <c r="E34" s="159"/>
      <c r="F34" s="159"/>
      <c r="G34" s="159"/>
      <c r="H34" s="299"/>
      <c r="I34" s="395"/>
    </row>
    <row r="35" spans="1:9" x14ac:dyDescent="0.35">
      <c r="A35" s="455" t="s">
        <v>215</v>
      </c>
      <c r="B35" s="455"/>
      <c r="C35" s="455"/>
      <c r="D35" s="455"/>
      <c r="E35" s="455"/>
      <c r="F35" s="455"/>
      <c r="G35" s="455"/>
      <c r="H35" s="455"/>
      <c r="I35" s="455"/>
    </row>
    <row r="36" spans="1:9" x14ac:dyDescent="0.35">
      <c r="A36" s="456" t="s">
        <v>159</v>
      </c>
      <c r="B36" s="456"/>
      <c r="C36" s="456"/>
      <c r="D36" s="456"/>
      <c r="E36" s="456"/>
      <c r="F36" s="456"/>
      <c r="G36" s="456"/>
      <c r="H36" s="456"/>
      <c r="I36" s="456"/>
    </row>
    <row r="37" spans="1:9" x14ac:dyDescent="0.35">
      <c r="A37" s="454" t="s">
        <v>205</v>
      </c>
      <c r="B37" s="454"/>
      <c r="C37" s="454"/>
      <c r="D37" s="454"/>
      <c r="E37" s="454"/>
      <c r="F37" s="454"/>
      <c r="G37" s="454"/>
      <c r="H37" s="454"/>
      <c r="I37" s="454"/>
    </row>
    <row r="38" spans="1:9" ht="6" customHeight="1" x14ac:dyDescent="0.35"/>
    <row r="39" spans="1:9" x14ac:dyDescent="0.35">
      <c r="A39" s="291" t="s">
        <v>216</v>
      </c>
      <c r="B39" s="292"/>
      <c r="C39" s="292">
        <f>'Support for Growth Adjustment'!R22</f>
        <v>4652</v>
      </c>
      <c r="D39" s="292"/>
      <c r="E39" s="292"/>
      <c r="F39" s="292"/>
      <c r="G39" s="292"/>
      <c r="H39" s="292"/>
      <c r="I39" s="292"/>
    </row>
    <row r="40" spans="1:9" x14ac:dyDescent="0.35">
      <c r="A40" s="145" t="s">
        <v>217</v>
      </c>
      <c r="B40" s="292"/>
      <c r="C40" s="293">
        <v>8</v>
      </c>
      <c r="D40" s="292"/>
      <c r="E40" s="292"/>
      <c r="F40" s="292"/>
      <c r="G40" s="292"/>
      <c r="H40" s="292"/>
      <c r="I40" s="292"/>
    </row>
    <row r="41" spans="1:9" ht="6" customHeight="1" x14ac:dyDescent="0.35">
      <c r="A41" s="294"/>
      <c r="B41" s="292"/>
      <c r="C41" s="292"/>
      <c r="D41" s="292"/>
      <c r="E41" s="292"/>
      <c r="F41" s="292"/>
      <c r="G41" s="292"/>
      <c r="H41" s="292"/>
      <c r="I41" s="292"/>
    </row>
    <row r="42" spans="1:9" x14ac:dyDescent="0.35">
      <c r="A42" s="145" t="s">
        <v>218</v>
      </c>
      <c r="B42" s="292"/>
      <c r="C42" s="294"/>
      <c r="D42" s="292"/>
      <c r="E42" s="292">
        <f>C39*C40</f>
        <v>37216</v>
      </c>
      <c r="F42" s="292"/>
      <c r="G42" s="292"/>
      <c r="H42" s="292"/>
      <c r="I42" s="292"/>
    </row>
    <row r="43" spans="1:9" x14ac:dyDescent="0.35">
      <c r="A43" s="145" t="s">
        <v>219</v>
      </c>
      <c r="B43" s="292"/>
      <c r="C43" s="294"/>
      <c r="D43" s="292"/>
      <c r="E43" s="293">
        <f>'Support for Growth Adjustment'!T22</f>
        <v>37056</v>
      </c>
      <c r="F43" s="292"/>
      <c r="G43" s="292"/>
      <c r="H43" s="292"/>
      <c r="I43" s="292"/>
    </row>
    <row r="44" spans="1:9" ht="6" customHeight="1" x14ac:dyDescent="0.35">
      <c r="A44" s="294"/>
      <c r="B44" s="292"/>
      <c r="C44" s="292"/>
      <c r="D44" s="292"/>
      <c r="E44" s="292"/>
      <c r="F44" s="292"/>
      <c r="G44" s="292"/>
      <c r="H44" s="292"/>
      <c r="I44" s="292"/>
    </row>
    <row r="45" spans="1:9" x14ac:dyDescent="0.35">
      <c r="A45" s="145" t="s">
        <v>220</v>
      </c>
      <c r="B45" s="292"/>
      <c r="C45" s="294"/>
      <c r="D45" s="292"/>
      <c r="E45" s="292"/>
      <c r="F45" s="292"/>
      <c r="G45" s="292">
        <f>E42-E43</f>
        <v>160</v>
      </c>
      <c r="H45" s="292"/>
      <c r="I45" s="292"/>
    </row>
    <row r="46" spans="1:9" x14ac:dyDescent="0.35">
      <c r="A46" s="145" t="s">
        <v>221</v>
      </c>
      <c r="B46" s="292"/>
      <c r="C46" s="294"/>
      <c r="D46" s="292"/>
      <c r="E46" s="292"/>
      <c r="F46" s="292"/>
      <c r="G46" s="295">
        <f>I31</f>
        <v>38.25</v>
      </c>
      <c r="H46" s="292"/>
      <c r="I46" s="292"/>
    </row>
    <row r="47" spans="1:9" ht="6" customHeight="1" x14ac:dyDescent="0.35">
      <c r="A47" s="294"/>
      <c r="B47" s="292"/>
      <c r="C47" s="292"/>
      <c r="D47" s="292"/>
      <c r="E47" s="292"/>
      <c r="F47" s="292"/>
      <c r="G47" s="292"/>
      <c r="H47" s="292"/>
      <c r="I47" s="292"/>
    </row>
    <row r="48" spans="1:9" ht="16" thickBot="1" x14ac:dyDescent="0.4">
      <c r="A48" s="145"/>
      <c r="B48" s="292"/>
      <c r="C48" s="156" t="s">
        <v>214</v>
      </c>
      <c r="D48" s="292"/>
      <c r="E48" s="1"/>
      <c r="F48" s="156"/>
      <c r="G48" s="156"/>
      <c r="H48" s="156"/>
      <c r="I48" s="296">
        <f>ROUND(G45*G46,0)</f>
        <v>6120</v>
      </c>
    </row>
    <row r="49" spans="1:9" ht="16" thickTop="1" x14ac:dyDescent="0.35">
      <c r="A49" s="294"/>
      <c r="B49" s="292"/>
      <c r="C49" s="292"/>
      <c r="D49" s="292"/>
      <c r="E49" s="292"/>
      <c r="F49" s="292"/>
      <c r="G49" s="292"/>
      <c r="H49" s="292"/>
      <c r="I49" s="292"/>
    </row>
    <row r="50" spans="1:9" x14ac:dyDescent="0.35">
      <c r="A50" s="1"/>
      <c r="B50" s="1"/>
      <c r="C50" s="1"/>
      <c r="D50" s="1"/>
      <c r="E50" s="1"/>
      <c r="F50" s="1"/>
      <c r="G50" s="1"/>
      <c r="H50" s="1"/>
      <c r="I50" s="1"/>
    </row>
  </sheetData>
  <mergeCells count="10">
    <mergeCell ref="A37:I37"/>
    <mergeCell ref="A4:I4"/>
    <mergeCell ref="A5:I5"/>
    <mergeCell ref="A7:I7"/>
    <mergeCell ref="A35:I35"/>
    <mergeCell ref="A36:I36"/>
    <mergeCell ref="A12:I12"/>
    <mergeCell ref="A9:I9"/>
    <mergeCell ref="A10:I10"/>
    <mergeCell ref="A11:I11"/>
  </mergeCells>
  <phoneticPr fontId="7" type="noConversion"/>
  <pageMargins left="0.5" right="0.5" top="0.5" bottom="0.75" header="0.5" footer="0.5"/>
  <pageSetup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tabColor indexed="29"/>
  </sheetPr>
  <dimension ref="A1:Q335"/>
  <sheetViews>
    <sheetView view="pageBreakPreview" topLeftCell="A186" zoomScaleNormal="130" zoomScaleSheetLayoutView="100" workbookViewId="0">
      <selection activeCell="A74" sqref="A74:L74"/>
    </sheetView>
  </sheetViews>
  <sheetFormatPr defaultRowHeight="15.5" x14ac:dyDescent="0.35"/>
  <cols>
    <col min="1" max="1" width="7.58203125" customWidth="1"/>
    <col min="2" max="2" width="1.25" customWidth="1"/>
    <col min="3" max="3" width="7.58203125" bestFit="1" customWidth="1"/>
    <col min="4" max="4" width="21.33203125" customWidth="1"/>
    <col min="5" max="5" width="1.25" customWidth="1"/>
    <col min="6" max="6" width="11.83203125" customWidth="1"/>
    <col min="7" max="7" width="1.25" customWidth="1"/>
    <col min="8" max="8" width="12.08203125" bestFit="1" customWidth="1"/>
    <col min="9" max="9" width="1.25" customWidth="1"/>
    <col min="10" max="10" width="11" bestFit="1" customWidth="1"/>
    <col min="11" max="11" width="1.25" customWidth="1"/>
    <col min="12" max="12" width="12.58203125" bestFit="1" customWidth="1"/>
    <col min="14" max="14" width="11.08203125" bestFit="1" customWidth="1"/>
    <col min="17" max="17" width="12.33203125" bestFit="1" customWidth="1"/>
  </cols>
  <sheetData>
    <row r="1" spans="1:14" x14ac:dyDescent="0.35">
      <c r="A1" s="1"/>
      <c r="B1" s="1"/>
      <c r="C1" s="1"/>
      <c r="D1" s="1"/>
      <c r="E1" s="1"/>
      <c r="F1" s="1"/>
      <c r="G1" s="1"/>
      <c r="H1" s="1"/>
      <c r="I1" s="1"/>
      <c r="L1" s="6" t="str">
        <f>+'Sch 1'!J1</f>
        <v>Settlement</v>
      </c>
    </row>
    <row r="2" spans="1:14" x14ac:dyDescent="0.35">
      <c r="A2" s="1"/>
      <c r="B2" s="1"/>
      <c r="C2" s="1"/>
      <c r="D2" s="1"/>
      <c r="E2" s="1"/>
      <c r="F2" s="1"/>
      <c r="G2" s="1"/>
      <c r="H2" s="1"/>
      <c r="I2" s="1"/>
      <c r="L2" s="6" t="s">
        <v>222</v>
      </c>
    </row>
    <row r="3" spans="1:14" x14ac:dyDescent="0.35">
      <c r="A3" s="1"/>
      <c r="B3" s="1"/>
      <c r="C3" s="1"/>
      <c r="D3" s="1"/>
      <c r="E3" s="1"/>
      <c r="F3" s="1"/>
      <c r="G3" s="1"/>
      <c r="H3" s="1"/>
      <c r="I3" s="1"/>
      <c r="L3" s="6" t="s">
        <v>223</v>
      </c>
    </row>
    <row r="4" spans="1:14" ht="20" x14ac:dyDescent="0.4">
      <c r="A4" s="446" t="str">
        <f>+Inputs!$C$5</f>
        <v>Edwardsville Water Authority</v>
      </c>
      <c r="B4" s="446"/>
      <c r="C4" s="446"/>
      <c r="D4" s="446"/>
      <c r="E4" s="446"/>
      <c r="F4" s="446"/>
      <c r="G4" s="446"/>
      <c r="H4" s="446"/>
      <c r="I4" s="446"/>
      <c r="J4" s="446"/>
      <c r="K4" s="446"/>
      <c r="L4" s="446"/>
    </row>
    <row r="5" spans="1:14" ht="17.5" x14ac:dyDescent="0.35">
      <c r="A5" s="442" t="str">
        <f>"CAUSE NUMBER "&amp;Inputs!$C$6</f>
        <v>CAUSE NUMBER 45997</v>
      </c>
      <c r="B5" s="442"/>
      <c r="C5" s="442"/>
      <c r="D5" s="442"/>
      <c r="E5" s="442"/>
      <c r="F5" s="442"/>
      <c r="G5" s="442"/>
      <c r="H5" s="442"/>
      <c r="I5" s="442"/>
      <c r="J5" s="442"/>
      <c r="K5" s="442"/>
      <c r="L5" s="442"/>
    </row>
    <row r="6" spans="1:14" ht="15.75" customHeight="1" x14ac:dyDescent="0.35">
      <c r="A6" s="429"/>
      <c r="B6" s="429"/>
      <c r="C6" s="429"/>
      <c r="D6" s="429"/>
      <c r="E6" s="429"/>
      <c r="F6" s="429"/>
      <c r="G6" s="429"/>
      <c r="H6" s="429"/>
      <c r="I6" s="429"/>
      <c r="J6" s="429"/>
    </row>
    <row r="7" spans="1:14" x14ac:dyDescent="0.35">
      <c r="A7" s="443" t="s">
        <v>224</v>
      </c>
      <c r="B7" s="443"/>
      <c r="C7" s="443"/>
      <c r="D7" s="443"/>
      <c r="E7" s="443"/>
      <c r="F7" s="443"/>
      <c r="G7" s="443"/>
      <c r="H7" s="443"/>
      <c r="I7" s="443"/>
      <c r="J7" s="443"/>
      <c r="K7" s="443"/>
      <c r="L7" s="443"/>
    </row>
    <row r="8" spans="1:14" ht="15.75" customHeight="1" x14ac:dyDescent="0.35"/>
    <row r="9" spans="1:14" x14ac:dyDescent="0.35">
      <c r="A9" s="455" t="s">
        <v>203</v>
      </c>
      <c r="B9" s="455"/>
      <c r="C9" s="455"/>
      <c r="D9" s="455"/>
      <c r="E9" s="455"/>
      <c r="F9" s="455"/>
      <c r="G9" s="455"/>
      <c r="H9" s="455"/>
      <c r="I9" s="455"/>
      <c r="J9" s="455"/>
      <c r="K9" s="455"/>
      <c r="L9" s="455"/>
    </row>
    <row r="10" spans="1:14" x14ac:dyDescent="0.35">
      <c r="A10" s="456" t="s">
        <v>225</v>
      </c>
      <c r="B10" s="456"/>
      <c r="C10" s="456"/>
      <c r="D10" s="456"/>
      <c r="E10" s="456"/>
      <c r="F10" s="456"/>
      <c r="G10" s="456"/>
      <c r="H10" s="456"/>
      <c r="I10" s="456"/>
      <c r="J10" s="456"/>
      <c r="K10" s="456"/>
      <c r="L10" s="456"/>
    </row>
    <row r="11" spans="1:14" x14ac:dyDescent="0.35">
      <c r="A11" s="458" t="s">
        <v>226</v>
      </c>
      <c r="B11" s="458"/>
      <c r="C11" s="458"/>
      <c r="D11" s="458"/>
      <c r="E11" s="458"/>
      <c r="F11" s="458"/>
      <c r="G11" s="458"/>
      <c r="H11" s="458"/>
      <c r="I11" s="458"/>
      <c r="J11" s="458"/>
      <c r="K11" s="458"/>
      <c r="L11" s="458"/>
    </row>
    <row r="12" spans="1:14" ht="6" customHeight="1" x14ac:dyDescent="0.35">
      <c r="A12" s="1"/>
      <c r="L12" s="1"/>
    </row>
    <row r="13" spans="1:14" x14ac:dyDescent="0.35">
      <c r="A13" s="414" t="s">
        <v>227</v>
      </c>
      <c r="B13" s="106"/>
      <c r="C13" s="309" t="s">
        <v>228</v>
      </c>
      <c r="D13" s="105" t="s">
        <v>229</v>
      </c>
      <c r="E13" s="106"/>
      <c r="F13" s="106"/>
      <c r="H13" s="105" t="s">
        <v>230</v>
      </c>
      <c r="I13" s="106"/>
      <c r="J13" s="106"/>
      <c r="K13" s="106"/>
      <c r="L13" s="106"/>
    </row>
    <row r="14" spans="1:14" ht="6" customHeight="1" x14ac:dyDescent="0.35">
      <c r="A14" s="65"/>
      <c r="B14" s="106"/>
      <c r="C14" s="106"/>
      <c r="D14" s="65"/>
      <c r="E14" s="106"/>
      <c r="F14" s="106"/>
      <c r="I14" s="106"/>
      <c r="J14" s="106"/>
      <c r="K14" s="106"/>
      <c r="L14" s="106"/>
    </row>
    <row r="15" spans="1:14" x14ac:dyDescent="0.35">
      <c r="A15" s="65">
        <v>1</v>
      </c>
      <c r="B15" s="106"/>
      <c r="C15" s="308">
        <v>20.309999999999999</v>
      </c>
      <c r="E15" s="106"/>
      <c r="F15" s="106"/>
      <c r="H15" s="107">
        <v>42244.800000000003</v>
      </c>
      <c r="I15" s="106"/>
      <c r="J15" s="106"/>
      <c r="K15" s="106"/>
      <c r="L15" s="106"/>
    </row>
    <row r="16" spans="1:14" x14ac:dyDescent="0.35">
      <c r="A16" s="65">
        <v>2</v>
      </c>
      <c r="B16" s="106"/>
      <c r="C16" s="307">
        <v>41.85</v>
      </c>
      <c r="E16" s="106"/>
      <c r="F16" s="106"/>
      <c r="H16" s="12">
        <v>87050</v>
      </c>
      <c r="I16" s="106"/>
      <c r="J16" s="106"/>
      <c r="K16" s="106"/>
      <c r="L16" s="106"/>
      <c r="N16" s="1"/>
    </row>
    <row r="17" spans="1:12" x14ac:dyDescent="0.35">
      <c r="A17" s="65">
        <v>3</v>
      </c>
      <c r="B17" s="106"/>
      <c r="C17" s="307">
        <v>23.28</v>
      </c>
      <c r="E17" s="106"/>
      <c r="F17" s="106"/>
      <c r="H17" s="12">
        <v>48422.400000000001</v>
      </c>
      <c r="I17" s="106"/>
      <c r="J17" s="106"/>
      <c r="K17" s="106"/>
      <c r="L17" s="106"/>
    </row>
    <row r="18" spans="1:12" x14ac:dyDescent="0.35">
      <c r="A18" s="65">
        <v>4</v>
      </c>
      <c r="B18" s="106"/>
      <c r="C18" s="307">
        <v>28.61</v>
      </c>
      <c r="E18" s="106"/>
      <c r="F18" s="106"/>
      <c r="H18" s="12">
        <v>59508.800000000003</v>
      </c>
      <c r="I18" s="106"/>
      <c r="J18" s="106"/>
      <c r="K18" s="106"/>
      <c r="L18" s="106"/>
    </row>
    <row r="19" spans="1:12" x14ac:dyDescent="0.35">
      <c r="A19" s="65">
        <v>5</v>
      </c>
      <c r="B19" s="106"/>
      <c r="C19" s="307">
        <v>24.58</v>
      </c>
      <c r="E19" s="106"/>
      <c r="F19" s="106"/>
      <c r="H19" s="12">
        <v>51126.400000000001</v>
      </c>
      <c r="I19" s="106"/>
      <c r="J19" s="106"/>
      <c r="K19" s="106"/>
      <c r="L19" s="106"/>
    </row>
    <row r="20" spans="1:12" x14ac:dyDescent="0.35">
      <c r="A20" s="65">
        <v>6</v>
      </c>
      <c r="B20" s="106"/>
      <c r="C20" s="307">
        <v>21.22</v>
      </c>
      <c r="E20" s="106"/>
      <c r="F20" s="106"/>
      <c r="H20" s="12">
        <v>44137.599999999999</v>
      </c>
      <c r="I20" s="106"/>
      <c r="J20" s="106"/>
      <c r="K20" s="106"/>
      <c r="L20" s="106"/>
    </row>
    <row r="21" spans="1:12" x14ac:dyDescent="0.35">
      <c r="A21" s="65">
        <v>7</v>
      </c>
      <c r="B21" s="106"/>
      <c r="C21" s="307">
        <v>31.25</v>
      </c>
      <c r="E21" s="106"/>
      <c r="F21" s="106"/>
      <c r="H21" s="12">
        <v>65000</v>
      </c>
      <c r="I21" s="106"/>
      <c r="J21" s="106"/>
      <c r="K21" s="106"/>
      <c r="L21" s="106"/>
    </row>
    <row r="22" spans="1:12" x14ac:dyDescent="0.35">
      <c r="A22" s="65">
        <v>8</v>
      </c>
      <c r="B22" s="106"/>
      <c r="C22" s="307">
        <v>18</v>
      </c>
      <c r="D22" s="1" t="s">
        <v>231</v>
      </c>
      <c r="E22" s="106"/>
      <c r="F22" s="106"/>
      <c r="H22" s="12"/>
      <c r="I22" s="106"/>
      <c r="J22" s="106"/>
      <c r="K22" s="106"/>
      <c r="L22" s="106"/>
    </row>
    <row r="23" spans="1:12" x14ac:dyDescent="0.35">
      <c r="A23" s="65">
        <v>9</v>
      </c>
      <c r="B23" s="106"/>
      <c r="C23" s="307">
        <v>34.67</v>
      </c>
      <c r="E23" s="106"/>
      <c r="F23" s="106"/>
      <c r="H23" s="12">
        <v>72120</v>
      </c>
      <c r="I23" s="106"/>
      <c r="J23" s="106"/>
      <c r="K23" s="106"/>
      <c r="L23" s="106"/>
    </row>
    <row r="24" spans="1:12" x14ac:dyDescent="0.35">
      <c r="A24" s="65">
        <v>10</v>
      </c>
      <c r="B24" s="106"/>
      <c r="C24" s="307">
        <v>21.42</v>
      </c>
      <c r="D24" s="1" t="s">
        <v>232</v>
      </c>
      <c r="E24" s="106"/>
      <c r="F24" s="106"/>
      <c r="H24" s="12">
        <v>44553.599999999999</v>
      </c>
      <c r="I24" s="106"/>
      <c r="J24" s="106"/>
      <c r="K24" s="106"/>
      <c r="L24" s="106"/>
    </row>
    <row r="25" spans="1:12" x14ac:dyDescent="0.35">
      <c r="A25" s="65">
        <v>11</v>
      </c>
      <c r="B25" s="106"/>
      <c r="C25" s="307">
        <v>27.8</v>
      </c>
      <c r="E25" s="106"/>
      <c r="F25" s="106"/>
      <c r="H25" s="12">
        <v>57824</v>
      </c>
      <c r="I25" s="106"/>
      <c r="J25" s="106"/>
      <c r="K25" s="106"/>
      <c r="L25" s="106"/>
    </row>
    <row r="26" spans="1:12" x14ac:dyDescent="0.35">
      <c r="A26" s="65">
        <v>12</v>
      </c>
      <c r="B26" s="106"/>
      <c r="C26" s="307">
        <v>26.46</v>
      </c>
      <c r="E26" s="106"/>
      <c r="F26" s="106"/>
      <c r="H26" s="12">
        <v>55036.800000000003</v>
      </c>
      <c r="I26" s="106"/>
      <c r="J26" s="106"/>
      <c r="K26" s="106"/>
      <c r="L26" s="106"/>
    </row>
    <row r="27" spans="1:12" x14ac:dyDescent="0.35">
      <c r="A27" s="65">
        <v>13</v>
      </c>
      <c r="B27" s="106"/>
      <c r="C27" s="307">
        <v>21.63</v>
      </c>
      <c r="E27" s="106"/>
      <c r="F27" s="106"/>
      <c r="H27" s="12">
        <v>44990.400000000001</v>
      </c>
      <c r="I27" s="106"/>
      <c r="J27" s="106"/>
      <c r="K27" s="106"/>
      <c r="L27" s="106"/>
    </row>
    <row r="28" spans="1:12" x14ac:dyDescent="0.35">
      <c r="A28" s="65">
        <v>14</v>
      </c>
      <c r="B28" s="106"/>
      <c r="C28" s="307">
        <v>26.45</v>
      </c>
      <c r="D28" s="1" t="s">
        <v>233</v>
      </c>
      <c r="E28" s="106"/>
      <c r="F28" s="106"/>
      <c r="H28" s="306">
        <v>0</v>
      </c>
      <c r="I28" s="106"/>
      <c r="J28" s="106"/>
      <c r="K28" s="106"/>
      <c r="L28" s="106"/>
    </row>
    <row r="29" spans="1:12" x14ac:dyDescent="0.35">
      <c r="A29" s="65">
        <v>15</v>
      </c>
      <c r="B29" s="106"/>
      <c r="C29" s="307">
        <v>27.64</v>
      </c>
      <c r="D29" s="1" t="s">
        <v>234</v>
      </c>
      <c r="E29" s="106"/>
      <c r="F29" s="106"/>
      <c r="H29" s="108">
        <v>57500</v>
      </c>
      <c r="I29" s="106"/>
      <c r="J29" s="106"/>
      <c r="K29" s="106"/>
      <c r="L29" s="106"/>
    </row>
    <row r="30" spans="1:12" ht="6" customHeight="1" x14ac:dyDescent="0.35">
      <c r="B30" s="106"/>
      <c r="C30" s="106"/>
      <c r="F30" s="106"/>
      <c r="I30" s="106"/>
      <c r="J30" s="106"/>
      <c r="K30" s="106"/>
    </row>
    <row r="31" spans="1:12" x14ac:dyDescent="0.35">
      <c r="A31" s="1" t="s">
        <v>235</v>
      </c>
      <c r="F31" s="106"/>
      <c r="G31" s="106"/>
      <c r="H31" s="89">
        <f>SUM(H15:H30)</f>
        <v>729514.8</v>
      </c>
      <c r="I31" s="106"/>
    </row>
    <row r="32" spans="1:12" x14ac:dyDescent="0.35">
      <c r="A32" s="1" t="s">
        <v>236</v>
      </c>
      <c r="F32" s="106"/>
      <c r="G32" s="106"/>
      <c r="H32" s="12">
        <v>33557.560000000005</v>
      </c>
      <c r="I32" s="106"/>
    </row>
    <row r="33" spans="1:12" x14ac:dyDescent="0.35">
      <c r="A33" s="1" t="s">
        <v>237</v>
      </c>
      <c r="F33" s="106"/>
      <c r="G33" s="106"/>
      <c r="H33" s="108">
        <v>8762.1700000000019</v>
      </c>
      <c r="I33" s="106"/>
    </row>
    <row r="34" spans="1:12" ht="6" customHeight="1" x14ac:dyDescent="0.35">
      <c r="A34" s="1"/>
      <c r="F34" s="106"/>
      <c r="G34" s="106"/>
      <c r="H34" s="106"/>
      <c r="I34" s="106"/>
      <c r="J34" s="89"/>
    </row>
    <row r="35" spans="1:12" x14ac:dyDescent="0.35">
      <c r="A35" s="1" t="s">
        <v>238</v>
      </c>
      <c r="F35" s="106"/>
      <c r="G35" s="106"/>
      <c r="H35" s="106"/>
      <c r="I35" s="106"/>
      <c r="J35" s="89">
        <f>SUM(H31:H33)</f>
        <v>771834.53000000014</v>
      </c>
    </row>
    <row r="36" spans="1:12" ht="6" customHeight="1" x14ac:dyDescent="0.35">
      <c r="A36" s="1"/>
      <c r="F36" s="106"/>
      <c r="G36" s="106"/>
      <c r="H36" s="106"/>
      <c r="I36" s="106"/>
      <c r="J36" s="89"/>
    </row>
    <row r="37" spans="1:12" x14ac:dyDescent="0.35">
      <c r="A37" t="s">
        <v>239</v>
      </c>
      <c r="F37" s="106"/>
      <c r="G37" s="106"/>
      <c r="H37" s="106"/>
      <c r="I37" s="106"/>
      <c r="J37" s="108">
        <f>'Sch 4'!E22</f>
        <v>686057</v>
      </c>
    </row>
    <row r="38" spans="1:12" ht="6" customHeight="1" x14ac:dyDescent="0.35">
      <c r="F38" s="106"/>
      <c r="G38" s="106"/>
      <c r="H38" s="106"/>
      <c r="I38" s="106"/>
    </row>
    <row r="39" spans="1:12" ht="16" thickBot="1" x14ac:dyDescent="0.4">
      <c r="D39" s="109" t="s">
        <v>214</v>
      </c>
      <c r="F39" s="106"/>
      <c r="G39" s="106"/>
      <c r="H39" s="106"/>
      <c r="I39" s="106"/>
      <c r="J39" s="109"/>
      <c r="K39" s="109"/>
      <c r="L39" s="110">
        <f>ROUND(J35-J37,0)</f>
        <v>85778</v>
      </c>
    </row>
    <row r="40" spans="1:12" ht="16" thickTop="1" x14ac:dyDescent="0.35">
      <c r="I40" s="106"/>
      <c r="J40" s="106"/>
      <c r="K40" s="106"/>
      <c r="L40" s="106"/>
    </row>
    <row r="41" spans="1:12" x14ac:dyDescent="0.35">
      <c r="A41" s="455" t="s">
        <v>215</v>
      </c>
      <c r="B41" s="455"/>
      <c r="C41" s="455"/>
      <c r="D41" s="455"/>
      <c r="E41" s="455"/>
      <c r="F41" s="455"/>
      <c r="G41" s="455"/>
      <c r="H41" s="455"/>
      <c r="I41" s="455"/>
      <c r="J41" s="455"/>
      <c r="K41" s="455"/>
      <c r="L41" s="455"/>
    </row>
    <row r="42" spans="1:12" x14ac:dyDescent="0.35">
      <c r="A42" s="456" t="s">
        <v>240</v>
      </c>
      <c r="B42" s="456"/>
      <c r="C42" s="456"/>
      <c r="D42" s="456"/>
      <c r="E42" s="456"/>
      <c r="F42" s="456"/>
      <c r="G42" s="456"/>
      <c r="H42" s="456"/>
      <c r="I42" s="456"/>
      <c r="J42" s="456"/>
      <c r="K42" s="456"/>
      <c r="L42" s="456"/>
    </row>
    <row r="43" spans="1:12" x14ac:dyDescent="0.35">
      <c r="A43" s="458" t="s">
        <v>241</v>
      </c>
      <c r="B43" s="458"/>
      <c r="C43" s="458"/>
      <c r="D43" s="458"/>
      <c r="E43" s="458"/>
      <c r="F43" s="458"/>
      <c r="G43" s="458"/>
      <c r="H43" s="458"/>
      <c r="I43" s="458"/>
      <c r="J43" s="458"/>
      <c r="K43" s="458"/>
      <c r="L43" s="458"/>
    </row>
    <row r="44" spans="1:12" ht="6" customHeight="1" x14ac:dyDescent="0.35"/>
    <row r="45" spans="1:12" x14ac:dyDescent="0.35">
      <c r="A45" t="s">
        <v>242</v>
      </c>
      <c r="E45" s="106"/>
      <c r="F45" s="106"/>
      <c r="G45" s="106"/>
      <c r="H45" s="89">
        <f>J35</f>
        <v>771834.53000000014</v>
      </c>
    </row>
    <row r="46" spans="1:12" x14ac:dyDescent="0.35">
      <c r="A46" t="s">
        <v>243</v>
      </c>
      <c r="E46" s="106"/>
      <c r="F46" s="106"/>
      <c r="G46" s="106"/>
      <c r="H46" s="301">
        <v>0.05</v>
      </c>
    </row>
    <row r="47" spans="1:12" ht="6" customHeight="1" x14ac:dyDescent="0.35">
      <c r="E47" s="106"/>
      <c r="F47" s="106"/>
      <c r="G47" s="106"/>
    </row>
    <row r="48" spans="1:12" x14ac:dyDescent="0.35">
      <c r="A48" t="s">
        <v>244</v>
      </c>
      <c r="E48" s="106"/>
      <c r="F48" s="106"/>
      <c r="G48" s="106"/>
      <c r="J48" s="89">
        <f>ROUND(H45*H46,0)</f>
        <v>38592</v>
      </c>
    </row>
    <row r="49" spans="1:12" x14ac:dyDescent="0.35">
      <c r="A49" t="s">
        <v>245</v>
      </c>
      <c r="E49" s="106"/>
      <c r="F49" s="106"/>
      <c r="G49" s="106"/>
      <c r="J49" s="108">
        <f>'Sch 4'!E24</f>
        <v>30783</v>
      </c>
    </row>
    <row r="50" spans="1:12" ht="6" customHeight="1" x14ac:dyDescent="0.35">
      <c r="E50" s="106"/>
      <c r="F50" s="106"/>
      <c r="G50" s="106"/>
    </row>
    <row r="51" spans="1:12" ht="16" thickBot="1" x14ac:dyDescent="0.4">
      <c r="D51" s="109" t="s">
        <v>214</v>
      </c>
      <c r="E51" s="106"/>
      <c r="F51" s="106"/>
      <c r="G51" s="106"/>
      <c r="L51" s="112">
        <f>ROUND(J48-J49,0)</f>
        <v>7809</v>
      </c>
    </row>
    <row r="52" spans="1:12" ht="16" thickTop="1" x14ac:dyDescent="0.35">
      <c r="A52" s="1"/>
      <c r="B52" s="1"/>
      <c r="C52" s="1"/>
      <c r="D52" s="1"/>
      <c r="E52" s="1"/>
      <c r="F52" s="1"/>
      <c r="G52" s="1"/>
      <c r="H52" s="1"/>
      <c r="I52" s="1"/>
      <c r="L52" s="6" t="str">
        <f>L1</f>
        <v>Settlement</v>
      </c>
    </row>
    <row r="53" spans="1:12" x14ac:dyDescent="0.35">
      <c r="A53" s="1"/>
      <c r="B53" s="1"/>
      <c r="C53" s="1"/>
      <c r="D53" s="1"/>
      <c r="E53" s="1"/>
      <c r="F53" s="1"/>
      <c r="G53" s="1"/>
      <c r="H53" s="1"/>
      <c r="I53" s="1"/>
      <c r="L53" s="6" t="str">
        <f>L2</f>
        <v>Schedule 6</v>
      </c>
    </row>
    <row r="54" spans="1:12" x14ac:dyDescent="0.35">
      <c r="A54" s="1"/>
      <c r="B54" s="1"/>
      <c r="C54" s="1"/>
      <c r="D54" s="1"/>
      <c r="E54" s="1"/>
      <c r="F54" s="1"/>
      <c r="G54" s="1"/>
      <c r="H54" s="1"/>
      <c r="I54" s="1"/>
      <c r="L54" s="6" t="s">
        <v>246</v>
      </c>
    </row>
    <row r="55" spans="1:12" ht="20" x14ac:dyDescent="0.4">
      <c r="A55" s="446" t="str">
        <f>+Inputs!$C$5</f>
        <v>Edwardsville Water Authority</v>
      </c>
      <c r="B55" s="446"/>
      <c r="C55" s="446"/>
      <c r="D55" s="446"/>
      <c r="E55" s="446"/>
      <c r="F55" s="446"/>
      <c r="G55" s="446"/>
      <c r="H55" s="446"/>
      <c r="I55" s="446"/>
      <c r="J55" s="446"/>
      <c r="K55" s="446"/>
      <c r="L55" s="446"/>
    </row>
    <row r="56" spans="1:12" ht="17.5" x14ac:dyDescent="0.35">
      <c r="A56" s="442" t="str">
        <f>"CAUSE NUMBER "&amp;Inputs!$C$6</f>
        <v>CAUSE NUMBER 45997</v>
      </c>
      <c r="B56" s="442"/>
      <c r="C56" s="442"/>
      <c r="D56" s="442"/>
      <c r="E56" s="442"/>
      <c r="F56" s="442"/>
      <c r="G56" s="442"/>
      <c r="H56" s="442"/>
      <c r="I56" s="442"/>
      <c r="J56" s="442"/>
      <c r="K56" s="442"/>
      <c r="L56" s="442"/>
    </row>
    <row r="57" spans="1:12" x14ac:dyDescent="0.35">
      <c r="A57" s="429"/>
      <c r="B57" s="429"/>
      <c r="C57" s="429"/>
      <c r="D57" s="429"/>
      <c r="E57" s="429"/>
      <c r="F57" s="429"/>
      <c r="G57" s="429"/>
      <c r="H57" s="429"/>
      <c r="I57" s="429"/>
      <c r="J57" s="429"/>
    </row>
    <row r="58" spans="1:12" x14ac:dyDescent="0.35">
      <c r="A58" s="443" t="s">
        <v>224</v>
      </c>
      <c r="B58" s="443"/>
      <c r="C58" s="443"/>
      <c r="D58" s="443"/>
      <c r="E58" s="443"/>
      <c r="F58" s="443"/>
      <c r="G58" s="443"/>
      <c r="H58" s="443"/>
      <c r="I58" s="443"/>
      <c r="J58" s="443"/>
      <c r="K58" s="443"/>
      <c r="L58" s="443"/>
    </row>
    <row r="59" spans="1:12" x14ac:dyDescent="0.35">
      <c r="F59" s="106"/>
      <c r="G59" s="106"/>
      <c r="K59" s="106"/>
      <c r="L59" s="106"/>
    </row>
    <row r="60" spans="1:12" x14ac:dyDescent="0.35">
      <c r="A60" s="455" t="s">
        <v>247</v>
      </c>
      <c r="B60" s="455"/>
      <c r="C60" s="455"/>
      <c r="D60" s="455"/>
      <c r="E60" s="455"/>
      <c r="F60" s="455"/>
      <c r="G60" s="455"/>
      <c r="H60" s="455"/>
      <c r="I60" s="455"/>
      <c r="J60" s="455"/>
      <c r="K60" s="455"/>
      <c r="L60" s="455"/>
    </row>
    <row r="61" spans="1:12" x14ac:dyDescent="0.35">
      <c r="A61" s="456" t="s">
        <v>248</v>
      </c>
      <c r="B61" s="456"/>
      <c r="C61" s="456"/>
      <c r="D61" s="456"/>
      <c r="E61" s="456"/>
      <c r="F61" s="456"/>
      <c r="G61" s="456"/>
      <c r="H61" s="456"/>
      <c r="I61" s="456"/>
      <c r="J61" s="456"/>
      <c r="K61" s="456"/>
      <c r="L61" s="456"/>
    </row>
    <row r="62" spans="1:12" x14ac:dyDescent="0.35">
      <c r="A62" s="458" t="s">
        <v>249</v>
      </c>
      <c r="B62" s="458"/>
      <c r="C62" s="458"/>
      <c r="D62" s="458"/>
      <c r="E62" s="458"/>
      <c r="F62" s="458"/>
      <c r="G62" s="458"/>
      <c r="H62" s="458"/>
      <c r="I62" s="458"/>
      <c r="J62" s="458"/>
      <c r="K62" s="458"/>
      <c r="L62" s="458"/>
    </row>
    <row r="63" spans="1:12" ht="6" customHeight="1" x14ac:dyDescent="0.35"/>
    <row r="64" spans="1:12" x14ac:dyDescent="0.35">
      <c r="A64" t="s">
        <v>242</v>
      </c>
      <c r="E64" s="106"/>
      <c r="F64" s="106"/>
      <c r="G64" s="106"/>
      <c r="H64" s="89">
        <f>J35</f>
        <v>771834.53000000014</v>
      </c>
    </row>
    <row r="65" spans="1:12" x14ac:dyDescent="0.35">
      <c r="A65" t="s">
        <v>250</v>
      </c>
      <c r="E65" s="106"/>
      <c r="F65" s="106"/>
      <c r="G65" s="106"/>
      <c r="H65" s="111">
        <v>7.6499999999999999E-2</v>
      </c>
    </row>
    <row r="66" spans="1:12" ht="6" customHeight="1" x14ac:dyDescent="0.35">
      <c r="E66" s="106"/>
      <c r="F66" s="106"/>
      <c r="G66" s="106"/>
    </row>
    <row r="67" spans="1:12" x14ac:dyDescent="0.35">
      <c r="A67" t="s">
        <v>251</v>
      </c>
      <c r="E67" s="106"/>
      <c r="F67" s="106"/>
      <c r="G67" s="106"/>
      <c r="J67" s="89">
        <f>ROUND(H64*H65,0)</f>
        <v>59045</v>
      </c>
    </row>
    <row r="68" spans="1:12" x14ac:dyDescent="0.35">
      <c r="A68" t="s">
        <v>252</v>
      </c>
      <c r="E68" s="106"/>
      <c r="F68" s="106"/>
      <c r="G68" s="106"/>
      <c r="J68" s="108">
        <f>'Sch 4'!E59</f>
        <v>54257</v>
      </c>
    </row>
    <row r="69" spans="1:12" ht="6" customHeight="1" x14ac:dyDescent="0.35">
      <c r="E69" s="106"/>
      <c r="F69" s="106"/>
      <c r="G69" s="106"/>
    </row>
    <row r="70" spans="1:12" ht="16" thickBot="1" x14ac:dyDescent="0.4">
      <c r="D70" s="109" t="s">
        <v>214</v>
      </c>
      <c r="E70" s="106"/>
      <c r="F70" s="106"/>
      <c r="G70" s="106"/>
      <c r="L70" s="112">
        <f>ROUND(J67-J68,0)</f>
        <v>4788</v>
      </c>
    </row>
    <row r="71" spans="1:12" ht="16" thickTop="1" x14ac:dyDescent="0.35"/>
    <row r="72" spans="1:12" x14ac:dyDescent="0.35">
      <c r="A72" s="455" t="s">
        <v>253</v>
      </c>
      <c r="B72" s="455"/>
      <c r="C72" s="455"/>
      <c r="D72" s="455"/>
      <c r="E72" s="455"/>
      <c r="F72" s="455"/>
      <c r="G72" s="455"/>
      <c r="H72" s="455"/>
      <c r="I72" s="455"/>
      <c r="J72" s="455"/>
      <c r="K72" s="455"/>
      <c r="L72" s="455"/>
    </row>
    <row r="73" spans="1:12" x14ac:dyDescent="0.35">
      <c r="A73" s="456" t="s">
        <v>254</v>
      </c>
      <c r="B73" s="456"/>
      <c r="C73" s="456"/>
      <c r="D73" s="456"/>
      <c r="E73" s="456"/>
      <c r="F73" s="456"/>
      <c r="G73" s="456"/>
      <c r="H73" s="456"/>
      <c r="I73" s="456"/>
      <c r="J73" s="456"/>
      <c r="K73" s="456"/>
      <c r="L73" s="456"/>
    </row>
    <row r="74" spans="1:12" ht="30" customHeight="1" x14ac:dyDescent="0.35">
      <c r="A74" s="458" t="s">
        <v>255</v>
      </c>
      <c r="B74" s="459"/>
      <c r="C74" s="459"/>
      <c r="D74" s="459"/>
      <c r="E74" s="459"/>
      <c r="F74" s="459"/>
      <c r="G74" s="459"/>
      <c r="H74" s="459"/>
      <c r="I74" s="459"/>
      <c r="J74" s="459"/>
      <c r="K74" s="459"/>
      <c r="L74" s="459"/>
    </row>
    <row r="75" spans="1:12" ht="6" customHeight="1" x14ac:dyDescent="0.35"/>
    <row r="76" spans="1:12" x14ac:dyDescent="0.35">
      <c r="A76" s="1" t="s">
        <v>256</v>
      </c>
      <c r="H76" s="107">
        <v>71050</v>
      </c>
    </row>
    <row r="77" spans="1:12" x14ac:dyDescent="0.35">
      <c r="A77" s="1" t="s">
        <v>257</v>
      </c>
      <c r="H77" s="34">
        <v>2</v>
      </c>
    </row>
    <row r="79" spans="1:12" x14ac:dyDescent="0.35">
      <c r="A79" s="1" t="s">
        <v>258</v>
      </c>
      <c r="J79" s="89">
        <f>H76*H77</f>
        <v>142100</v>
      </c>
    </row>
    <row r="80" spans="1:12" x14ac:dyDescent="0.35">
      <c r="A80" s="1" t="s">
        <v>259</v>
      </c>
      <c r="J80" s="108">
        <f>('Sch 4'!E25+'Sch 4'!E26)*-1</f>
        <v>-135935</v>
      </c>
    </row>
    <row r="81" spans="1:12" x14ac:dyDescent="0.35">
      <c r="A81" s="1"/>
      <c r="J81" s="12"/>
    </row>
    <row r="82" spans="1:12" ht="16" thickBot="1" x14ac:dyDescent="0.4">
      <c r="A82" s="1"/>
      <c r="D82" s="109" t="s">
        <v>214</v>
      </c>
      <c r="J82" s="12"/>
      <c r="L82" s="404">
        <f>ROUND(SUM(J79:J80),0)</f>
        <v>6165</v>
      </c>
    </row>
    <row r="83" spans="1:12" ht="16" thickTop="1" x14ac:dyDescent="0.35">
      <c r="A83" s="1"/>
      <c r="B83" s="1"/>
      <c r="C83" s="1"/>
      <c r="D83" s="1"/>
      <c r="E83" s="1"/>
      <c r="F83" s="1"/>
      <c r="G83" s="1"/>
      <c r="H83" s="1"/>
      <c r="I83" s="1"/>
      <c r="L83" s="6" t="str">
        <f>$L$1</f>
        <v>Settlement</v>
      </c>
    </row>
    <row r="84" spans="1:12" x14ac:dyDescent="0.35">
      <c r="A84" s="1"/>
      <c r="B84" s="1"/>
      <c r="C84" s="1"/>
      <c r="D84" s="1"/>
      <c r="E84" s="1"/>
      <c r="F84" s="1"/>
      <c r="G84" s="1"/>
      <c r="H84" s="1"/>
      <c r="I84" s="1"/>
      <c r="L84" s="6" t="str">
        <f>$L$2</f>
        <v>Schedule 6</v>
      </c>
    </row>
    <row r="85" spans="1:12" x14ac:dyDescent="0.35">
      <c r="A85" s="1"/>
      <c r="B85" s="1"/>
      <c r="C85" s="1"/>
      <c r="D85" s="1"/>
      <c r="E85" s="1"/>
      <c r="F85" s="1"/>
      <c r="G85" s="1"/>
      <c r="H85" s="1"/>
      <c r="I85" s="1"/>
      <c r="L85" s="6" t="s">
        <v>260</v>
      </c>
    </row>
    <row r="86" spans="1:12" ht="20" x14ac:dyDescent="0.4">
      <c r="A86" s="446" t="str">
        <f>+Inputs!$C$5</f>
        <v>Edwardsville Water Authority</v>
      </c>
      <c r="B86" s="446"/>
      <c r="C86" s="446"/>
      <c r="D86" s="446"/>
      <c r="E86" s="446"/>
      <c r="F86" s="446"/>
      <c r="G86" s="446"/>
      <c r="H86" s="446"/>
      <c r="I86" s="446"/>
      <c r="J86" s="446"/>
      <c r="K86" s="446"/>
      <c r="L86" s="446"/>
    </row>
    <row r="87" spans="1:12" ht="17.5" x14ac:dyDescent="0.35">
      <c r="A87" s="442" t="str">
        <f>"CAUSE NUMBER "&amp;Inputs!$C$6</f>
        <v>CAUSE NUMBER 45997</v>
      </c>
      <c r="B87" s="442"/>
      <c r="C87" s="442"/>
      <c r="D87" s="442"/>
      <c r="E87" s="442"/>
      <c r="F87" s="442"/>
      <c r="G87" s="442"/>
      <c r="H87" s="442"/>
      <c r="I87" s="442"/>
      <c r="J87" s="442"/>
      <c r="K87" s="442"/>
      <c r="L87" s="442"/>
    </row>
    <row r="88" spans="1:12" x14ac:dyDescent="0.35">
      <c r="A88" s="429"/>
      <c r="B88" s="429"/>
      <c r="C88" s="429"/>
      <c r="D88" s="429"/>
      <c r="E88" s="429"/>
      <c r="F88" s="429"/>
      <c r="G88" s="429"/>
      <c r="H88" s="429"/>
      <c r="I88" s="429"/>
      <c r="J88" s="429"/>
    </row>
    <row r="89" spans="1:12" x14ac:dyDescent="0.35">
      <c r="A89" s="443" t="s">
        <v>224</v>
      </c>
      <c r="B89" s="443"/>
      <c r="C89" s="443"/>
      <c r="D89" s="443"/>
      <c r="E89" s="443"/>
      <c r="F89" s="443"/>
      <c r="G89" s="443"/>
      <c r="H89" s="443"/>
      <c r="I89" s="443"/>
      <c r="J89" s="443"/>
      <c r="K89" s="443"/>
      <c r="L89" s="443"/>
    </row>
    <row r="90" spans="1:12" x14ac:dyDescent="0.35">
      <c r="F90" s="106"/>
      <c r="G90" s="106"/>
      <c r="K90" s="106"/>
      <c r="L90" s="106"/>
    </row>
    <row r="91" spans="1:12" x14ac:dyDescent="0.35">
      <c r="A91" s="455" t="s">
        <v>261</v>
      </c>
      <c r="B91" s="455"/>
      <c r="C91" s="455"/>
      <c r="D91" s="455"/>
      <c r="E91" s="455"/>
      <c r="F91" s="455"/>
      <c r="G91" s="455"/>
      <c r="H91" s="455"/>
      <c r="I91" s="455"/>
      <c r="J91" s="455"/>
      <c r="K91" s="455"/>
      <c r="L91" s="455"/>
    </row>
    <row r="92" spans="1:12" x14ac:dyDescent="0.35">
      <c r="A92" s="456" t="s">
        <v>168</v>
      </c>
      <c r="B92" s="456"/>
      <c r="C92" s="456"/>
      <c r="D92" s="456"/>
      <c r="E92" s="456"/>
      <c r="F92" s="456"/>
      <c r="G92" s="456"/>
      <c r="H92" s="456"/>
      <c r="I92" s="456"/>
      <c r="J92" s="456"/>
      <c r="K92" s="456"/>
      <c r="L92" s="456"/>
    </row>
    <row r="93" spans="1:12" x14ac:dyDescent="0.35">
      <c r="A93" s="458" t="s">
        <v>262</v>
      </c>
      <c r="B93" s="458"/>
      <c r="C93" s="458"/>
      <c r="D93" s="458"/>
      <c r="E93" s="458"/>
      <c r="F93" s="458"/>
      <c r="G93" s="458"/>
      <c r="H93" s="458"/>
      <c r="I93" s="458"/>
      <c r="J93" s="458"/>
      <c r="K93" s="458"/>
      <c r="L93" s="458"/>
    </row>
    <row r="94" spans="1:12" ht="6" customHeight="1" x14ac:dyDescent="0.35"/>
    <row r="95" spans="1:12" x14ac:dyDescent="0.35">
      <c r="A95" t="s">
        <v>263</v>
      </c>
      <c r="B95" s="113"/>
      <c r="C95" s="113"/>
      <c r="D95" s="106"/>
      <c r="E95" s="106"/>
      <c r="F95" s="302">
        <f>'Sch 4'!E27</f>
        <v>10834</v>
      </c>
      <c r="G95" s="106"/>
      <c r="H95" s="114"/>
      <c r="I95" s="114"/>
      <c r="J95" s="114"/>
      <c r="K95" s="114"/>
      <c r="L95" s="106"/>
    </row>
    <row r="96" spans="1:12" x14ac:dyDescent="0.35">
      <c r="A96" t="s">
        <v>264</v>
      </c>
      <c r="B96" s="113"/>
      <c r="C96" s="113"/>
      <c r="D96" s="106"/>
      <c r="E96" s="106"/>
      <c r="F96" s="303">
        <f>'Sch 4'!E28</f>
        <v>246289</v>
      </c>
      <c r="G96" s="106"/>
      <c r="H96" s="114"/>
      <c r="I96" s="114"/>
      <c r="J96" s="114"/>
      <c r="K96" s="114"/>
      <c r="L96" s="106"/>
    </row>
    <row r="97" spans="1:12" x14ac:dyDescent="0.35">
      <c r="A97" t="s">
        <v>265</v>
      </c>
      <c r="B97" s="113"/>
      <c r="C97" s="113"/>
      <c r="D97" s="106"/>
      <c r="E97" s="106"/>
      <c r="F97" s="303">
        <f>'Sch 4'!E29</f>
        <v>47508</v>
      </c>
      <c r="G97" s="106"/>
      <c r="H97" s="114"/>
      <c r="I97" s="114"/>
      <c r="J97" s="114"/>
      <c r="K97" s="114"/>
      <c r="L97" s="106"/>
    </row>
    <row r="98" spans="1:12" ht="6" customHeight="1" x14ac:dyDescent="0.35">
      <c r="B98" s="114"/>
      <c r="C98" s="114"/>
      <c r="D98" s="114"/>
      <c r="E98" s="106"/>
      <c r="F98" s="114"/>
      <c r="G98" s="114"/>
      <c r="H98" s="114"/>
      <c r="I98" s="114"/>
      <c r="J98" s="114"/>
      <c r="K98" s="114"/>
      <c r="L98" s="106"/>
    </row>
    <row r="99" spans="1:12" x14ac:dyDescent="0.35">
      <c r="A99" t="s">
        <v>266</v>
      </c>
      <c r="B99" s="114"/>
      <c r="C99" s="114"/>
      <c r="D99" s="114"/>
      <c r="E99" s="106"/>
      <c r="F99" s="106"/>
      <c r="G99" s="106"/>
      <c r="H99" s="120">
        <f>SUM(F95:F98)</f>
        <v>304631</v>
      </c>
      <c r="I99" s="106"/>
      <c r="J99" s="114"/>
      <c r="K99" s="114"/>
      <c r="L99" s="114"/>
    </row>
    <row r="100" spans="1:12" x14ac:dyDescent="0.35">
      <c r="A100" t="s">
        <v>267</v>
      </c>
      <c r="B100" s="116"/>
      <c r="C100" s="116"/>
      <c r="D100" s="114"/>
      <c r="E100" s="106"/>
      <c r="F100" s="106"/>
      <c r="G100" s="106"/>
      <c r="H100" s="117">
        <v>367703900</v>
      </c>
      <c r="I100" s="106"/>
      <c r="J100" s="114"/>
      <c r="K100" s="114"/>
      <c r="L100" s="114"/>
    </row>
    <row r="101" spans="1:12" ht="6" customHeight="1" x14ac:dyDescent="0.35">
      <c r="B101" s="114"/>
      <c r="C101" s="114"/>
      <c r="D101" s="114"/>
      <c r="E101" s="106"/>
      <c r="F101" s="106"/>
      <c r="G101" s="106"/>
      <c r="H101" s="114"/>
      <c r="I101" s="114"/>
      <c r="J101" s="114"/>
      <c r="K101" s="114"/>
      <c r="L101" s="114"/>
    </row>
    <row r="102" spans="1:12" x14ac:dyDescent="0.35">
      <c r="A102" t="s">
        <v>268</v>
      </c>
      <c r="B102" s="116"/>
      <c r="C102" s="116"/>
      <c r="D102" s="114"/>
      <c r="E102" s="106"/>
      <c r="F102" s="106"/>
      <c r="G102" s="106"/>
      <c r="H102" s="118">
        <f>H99/H100</f>
        <v>8.2846823218355858E-4</v>
      </c>
      <c r="I102" s="119"/>
      <c r="J102" s="114"/>
      <c r="K102" s="114"/>
      <c r="L102" s="114"/>
    </row>
    <row r="103" spans="1:12" x14ac:dyDescent="0.35">
      <c r="A103" t="s">
        <v>269</v>
      </c>
      <c r="B103" s="116"/>
      <c r="C103" s="116"/>
      <c r="D103" s="114"/>
      <c r="E103" s="106"/>
      <c r="F103" s="106"/>
      <c r="G103" s="106"/>
      <c r="H103" s="117">
        <f>H121</f>
        <v>2096000</v>
      </c>
      <c r="I103" s="106"/>
      <c r="J103" s="114"/>
      <c r="K103" s="114"/>
      <c r="L103" s="114"/>
    </row>
    <row r="104" spans="1:12" ht="6" customHeight="1" x14ac:dyDescent="0.35">
      <c r="B104" s="114"/>
      <c r="C104" s="114"/>
      <c r="D104" s="114"/>
      <c r="E104" s="106"/>
      <c r="F104" s="106"/>
      <c r="G104" s="106"/>
      <c r="H104" s="114"/>
      <c r="I104" s="114"/>
      <c r="J104" s="114"/>
      <c r="K104" s="114"/>
      <c r="L104" s="114"/>
    </row>
    <row r="105" spans="1:12" x14ac:dyDescent="0.35">
      <c r="B105" s="114"/>
      <c r="C105" s="114"/>
      <c r="D105" s="114"/>
      <c r="E105" s="106"/>
      <c r="F105" s="106"/>
      <c r="G105" s="106"/>
      <c r="H105" s="114"/>
      <c r="I105" s="114"/>
      <c r="J105" s="120">
        <f>H102*H103</f>
        <v>1736.4694146567388</v>
      </c>
      <c r="K105" s="106"/>
      <c r="L105" s="121"/>
    </row>
    <row r="106" spans="1:12" ht="6" customHeight="1" x14ac:dyDescent="0.35">
      <c r="B106" s="106"/>
      <c r="C106" s="106"/>
      <c r="D106" s="114"/>
      <c r="E106" s="106"/>
      <c r="F106" s="106"/>
      <c r="G106" s="106"/>
      <c r="H106" s="114"/>
      <c r="I106" s="114"/>
      <c r="J106" s="114"/>
      <c r="K106" s="121"/>
      <c r="L106" s="121"/>
    </row>
    <row r="107" spans="1:12" x14ac:dyDescent="0.35">
      <c r="A107" t="s">
        <v>270</v>
      </c>
      <c r="B107" s="114"/>
      <c r="C107" s="114"/>
      <c r="D107" s="106"/>
      <c r="E107" s="106"/>
      <c r="F107" s="106"/>
      <c r="G107" s="106"/>
      <c r="H107" s="115">
        <v>0.37</v>
      </c>
      <c r="I107" s="106"/>
      <c r="J107" s="114"/>
      <c r="K107" s="121"/>
      <c r="L107" s="121"/>
    </row>
    <row r="108" spans="1:12" x14ac:dyDescent="0.35">
      <c r="A108" t="s">
        <v>271</v>
      </c>
      <c r="B108" s="114"/>
      <c r="C108" s="114"/>
      <c r="D108" s="106"/>
      <c r="E108" s="106"/>
      <c r="F108" s="106"/>
      <c r="G108" s="106"/>
      <c r="H108" s="117">
        <v>524</v>
      </c>
      <c r="I108" s="106"/>
      <c r="J108" s="114"/>
      <c r="K108" s="121"/>
      <c r="L108" s="121"/>
    </row>
    <row r="109" spans="1:12" ht="6" customHeight="1" x14ac:dyDescent="0.35">
      <c r="B109" s="114"/>
      <c r="C109" s="114"/>
      <c r="D109" s="114"/>
      <c r="E109" s="106"/>
      <c r="F109" s="106"/>
      <c r="G109" s="106"/>
      <c r="H109" s="114"/>
      <c r="I109" s="114"/>
      <c r="J109" s="114"/>
      <c r="K109" s="121"/>
      <c r="L109" s="121"/>
    </row>
    <row r="110" spans="1:12" x14ac:dyDescent="0.35">
      <c r="B110" s="114"/>
      <c r="C110" s="114"/>
      <c r="D110" s="114"/>
      <c r="E110" s="106"/>
      <c r="F110" s="106"/>
      <c r="G110" s="106"/>
      <c r="H110" s="114"/>
      <c r="I110" s="114"/>
      <c r="J110" s="117">
        <f>H107*H108</f>
        <v>193.88</v>
      </c>
      <c r="K110" s="106"/>
      <c r="L110" s="121"/>
    </row>
    <row r="111" spans="1:12" ht="6" customHeight="1" x14ac:dyDescent="0.35">
      <c r="B111" s="114"/>
      <c r="C111" s="114"/>
      <c r="D111" s="114"/>
      <c r="E111" s="106"/>
      <c r="F111" s="106"/>
      <c r="G111" s="106"/>
      <c r="H111" s="114"/>
      <c r="I111" s="114"/>
      <c r="J111" s="114"/>
      <c r="K111" s="121"/>
      <c r="L111" s="121"/>
    </row>
    <row r="112" spans="1:12" ht="16" thickBot="1" x14ac:dyDescent="0.4">
      <c r="B112" s="106"/>
      <c r="C112" s="106"/>
      <c r="D112" s="122" t="s">
        <v>214</v>
      </c>
      <c r="E112" s="106"/>
      <c r="F112" s="106"/>
      <c r="G112" s="106"/>
      <c r="H112" s="106"/>
      <c r="I112" s="122"/>
      <c r="J112" s="122"/>
      <c r="K112" s="123"/>
      <c r="L112" s="124">
        <f>ROUND(SUM(J105:J110),0)</f>
        <v>1930</v>
      </c>
    </row>
    <row r="113" spans="1:12" ht="16" thickTop="1" x14ac:dyDescent="0.35">
      <c r="A113" s="114"/>
      <c r="B113" s="114"/>
      <c r="C113" s="114"/>
      <c r="D113" s="114"/>
      <c r="E113" s="114"/>
      <c r="F113" s="114"/>
      <c r="G113" s="114"/>
      <c r="H113" s="114"/>
      <c r="I113" s="114"/>
      <c r="J113" s="106"/>
      <c r="K113" s="106"/>
      <c r="L113" s="106"/>
    </row>
    <row r="114" spans="1:12" x14ac:dyDescent="0.35">
      <c r="B114" s="160"/>
      <c r="C114" s="161" t="s">
        <v>272</v>
      </c>
      <c r="D114" s="85"/>
      <c r="E114" s="162"/>
      <c r="F114" s="162"/>
      <c r="G114" s="162"/>
      <c r="H114" s="162"/>
      <c r="I114" s="168"/>
      <c r="J114" s="106"/>
      <c r="K114" s="106"/>
      <c r="L114" s="106"/>
    </row>
    <row r="115" spans="1:12" x14ac:dyDescent="0.35">
      <c r="B115" s="163"/>
      <c r="C115" s="170" t="s">
        <v>273</v>
      </c>
      <c r="E115" s="106"/>
      <c r="F115" s="165">
        <f>'Sch 5 - Inc Adj'!I30</f>
        <v>364</v>
      </c>
      <c r="G115" s="106"/>
      <c r="H115" s="164"/>
      <c r="I115" s="169"/>
      <c r="K115" s="106"/>
      <c r="L115" s="106"/>
    </row>
    <row r="116" spans="1:12" x14ac:dyDescent="0.35">
      <c r="B116" s="163"/>
      <c r="C116" s="170" t="s">
        <v>274</v>
      </c>
      <c r="E116" s="106"/>
      <c r="F116" s="117">
        <f>'Sch 5 - Inc Adj'!G45</f>
        <v>160</v>
      </c>
      <c r="G116" s="106"/>
      <c r="H116" s="164"/>
      <c r="I116" s="169"/>
      <c r="K116" s="106"/>
      <c r="L116" s="106"/>
    </row>
    <row r="117" spans="1:12" ht="6" customHeight="1" x14ac:dyDescent="0.35">
      <c r="B117" s="163"/>
      <c r="C117" s="170"/>
      <c r="E117" s="106"/>
      <c r="F117" s="164"/>
      <c r="G117" s="106"/>
      <c r="H117" s="164"/>
      <c r="I117" s="169"/>
      <c r="K117" s="106"/>
      <c r="L117" s="106"/>
    </row>
    <row r="118" spans="1:12" x14ac:dyDescent="0.35">
      <c r="B118" s="163"/>
      <c r="C118" s="170" t="s">
        <v>275</v>
      </c>
      <c r="E118" s="106"/>
      <c r="F118" s="165">
        <f>F115+F116</f>
        <v>524</v>
      </c>
      <c r="G118" s="106"/>
      <c r="H118" s="164"/>
      <c r="I118" s="169"/>
      <c r="K118" s="106"/>
      <c r="L118" s="106"/>
    </row>
    <row r="119" spans="1:12" x14ac:dyDescent="0.35">
      <c r="B119" s="163"/>
      <c r="C119" s="170" t="s">
        <v>276</v>
      </c>
      <c r="E119" s="106"/>
      <c r="F119" s="117">
        <v>4000</v>
      </c>
      <c r="G119" s="106"/>
      <c r="H119" s="164"/>
      <c r="I119" s="169"/>
      <c r="K119" s="106"/>
      <c r="L119" s="106"/>
    </row>
    <row r="120" spans="1:12" ht="6" customHeight="1" x14ac:dyDescent="0.35">
      <c r="B120" s="163"/>
      <c r="C120" s="170"/>
      <c r="E120" s="106"/>
      <c r="F120" s="164"/>
      <c r="G120" s="106"/>
      <c r="H120" s="164"/>
      <c r="I120" s="169"/>
      <c r="K120" s="106"/>
      <c r="L120" s="106"/>
    </row>
    <row r="121" spans="1:12" x14ac:dyDescent="0.35">
      <c r="B121" s="163"/>
      <c r="C121" s="170" t="s">
        <v>277</v>
      </c>
      <c r="E121" s="106"/>
      <c r="F121" s="164"/>
      <c r="G121" s="106"/>
      <c r="H121" s="117">
        <f>F118*F119</f>
        <v>2096000</v>
      </c>
      <c r="I121" s="169"/>
      <c r="K121" s="106"/>
      <c r="L121" s="106"/>
    </row>
    <row r="122" spans="1:12" ht="6" customHeight="1" x14ac:dyDescent="0.35">
      <c r="B122" s="166"/>
      <c r="C122" s="34"/>
      <c r="D122" s="34"/>
      <c r="E122" s="34"/>
      <c r="F122" s="34"/>
      <c r="G122" s="34"/>
      <c r="H122" s="34"/>
      <c r="I122" s="167"/>
    </row>
    <row r="123" spans="1:12" ht="6" customHeight="1" x14ac:dyDescent="0.35"/>
    <row r="125" spans="1:12" x14ac:dyDescent="0.35">
      <c r="A125" s="455" t="s">
        <v>278</v>
      </c>
      <c r="B125" s="455"/>
      <c r="C125" s="455"/>
      <c r="D125" s="455"/>
      <c r="E125" s="455"/>
      <c r="F125" s="455"/>
      <c r="G125" s="455"/>
      <c r="H125" s="455"/>
      <c r="I125" s="455"/>
      <c r="J125" s="455"/>
      <c r="K125" s="455"/>
      <c r="L125" s="455"/>
    </row>
    <row r="126" spans="1:12" x14ac:dyDescent="0.35">
      <c r="A126" s="456" t="s">
        <v>59</v>
      </c>
      <c r="B126" s="456"/>
      <c r="C126" s="456"/>
      <c r="D126" s="456"/>
      <c r="E126" s="456"/>
      <c r="F126" s="456"/>
      <c r="G126" s="456"/>
      <c r="H126" s="456"/>
      <c r="I126" s="456"/>
      <c r="J126" s="456"/>
      <c r="K126" s="456"/>
      <c r="L126" s="456"/>
    </row>
    <row r="127" spans="1:12" ht="33.75" customHeight="1" x14ac:dyDescent="0.35">
      <c r="A127" s="458" t="s">
        <v>279</v>
      </c>
      <c r="B127" s="459"/>
      <c r="C127" s="459"/>
      <c r="D127" s="459"/>
      <c r="E127" s="459"/>
      <c r="F127" s="459"/>
      <c r="G127" s="459"/>
      <c r="H127" s="459"/>
      <c r="I127" s="459"/>
      <c r="J127" s="459"/>
      <c r="K127" s="459"/>
      <c r="L127" s="459"/>
    </row>
    <row r="128" spans="1:12" ht="6" customHeight="1" x14ac:dyDescent="0.35">
      <c r="A128" s="1"/>
    </row>
    <row r="129" spans="1:12" x14ac:dyDescent="0.35">
      <c r="A129" s="1" t="s">
        <v>280</v>
      </c>
      <c r="J129" s="107">
        <v>65231</v>
      </c>
      <c r="K129" s="12"/>
      <c r="L129" s="12"/>
    </row>
    <row r="130" spans="1:12" x14ac:dyDescent="0.35">
      <c r="A130" s="1" t="s">
        <v>281</v>
      </c>
      <c r="J130" s="108">
        <v>-147</v>
      </c>
      <c r="K130" s="12"/>
      <c r="L130" s="12"/>
    </row>
    <row r="131" spans="1:12" ht="6" customHeight="1" x14ac:dyDescent="0.35">
      <c r="J131" s="12"/>
      <c r="K131" s="12"/>
      <c r="L131" s="12"/>
    </row>
    <row r="132" spans="1:12" ht="16" thickBot="1" x14ac:dyDescent="0.4">
      <c r="D132" s="109" t="s">
        <v>214</v>
      </c>
      <c r="J132" s="12"/>
      <c r="K132" s="12"/>
      <c r="L132" s="397">
        <f>ROUND(SUM(J129:J131),0)</f>
        <v>65084</v>
      </c>
    </row>
    <row r="133" spans="1:12" ht="16" thickTop="1" x14ac:dyDescent="0.35">
      <c r="A133" s="1"/>
      <c r="B133" s="1"/>
      <c r="C133" s="1"/>
      <c r="D133" s="1"/>
      <c r="E133" s="1"/>
      <c r="F133" s="1"/>
      <c r="G133" s="1"/>
      <c r="H133" s="1"/>
      <c r="I133" s="1"/>
      <c r="L133" s="6" t="str">
        <f>$L$1</f>
        <v>Settlement</v>
      </c>
    </row>
    <row r="134" spans="1:12" x14ac:dyDescent="0.35">
      <c r="A134" s="1"/>
      <c r="B134" s="1"/>
      <c r="C134" s="1"/>
      <c r="D134" s="1"/>
      <c r="E134" s="1"/>
      <c r="F134" s="1"/>
      <c r="G134" s="1"/>
      <c r="H134" s="1"/>
      <c r="I134" s="1"/>
      <c r="L134" s="6" t="str">
        <f>$L$2</f>
        <v>Schedule 6</v>
      </c>
    </row>
    <row r="135" spans="1:12" x14ac:dyDescent="0.35">
      <c r="A135" s="1"/>
      <c r="B135" s="1"/>
      <c r="C135" s="1"/>
      <c r="D135" s="1"/>
      <c r="E135" s="1"/>
      <c r="F135" s="1"/>
      <c r="G135" s="1"/>
      <c r="H135" s="1"/>
      <c r="I135" s="1"/>
      <c r="L135" s="6" t="s">
        <v>282</v>
      </c>
    </row>
    <row r="136" spans="1:12" ht="20" x14ac:dyDescent="0.4">
      <c r="A136" s="446" t="str">
        <f>+Inputs!$C$5</f>
        <v>Edwardsville Water Authority</v>
      </c>
      <c r="B136" s="446"/>
      <c r="C136" s="446"/>
      <c r="D136" s="446"/>
      <c r="E136" s="446"/>
      <c r="F136" s="446"/>
      <c r="G136" s="446"/>
      <c r="H136" s="446"/>
      <c r="I136" s="446"/>
      <c r="J136" s="446"/>
      <c r="K136" s="446"/>
      <c r="L136" s="446"/>
    </row>
    <row r="137" spans="1:12" ht="17.5" x14ac:dyDescent="0.35">
      <c r="A137" s="442" t="str">
        <f>"CAUSE NUMBER "&amp;Inputs!$C$6</f>
        <v>CAUSE NUMBER 45997</v>
      </c>
      <c r="B137" s="442"/>
      <c r="C137" s="442"/>
      <c r="D137" s="442"/>
      <c r="E137" s="442"/>
      <c r="F137" s="442"/>
      <c r="G137" s="442"/>
      <c r="H137" s="442"/>
      <c r="I137" s="442"/>
      <c r="J137" s="442"/>
      <c r="K137" s="442"/>
      <c r="L137" s="442"/>
    </row>
    <row r="138" spans="1:12" x14ac:dyDescent="0.35">
      <c r="A138" s="429"/>
      <c r="B138" s="429"/>
      <c r="C138" s="429"/>
      <c r="D138" s="429"/>
      <c r="E138" s="429"/>
      <c r="F138" s="429"/>
      <c r="G138" s="429"/>
      <c r="H138" s="429"/>
      <c r="I138" s="429"/>
      <c r="J138" s="429"/>
    </row>
    <row r="139" spans="1:12" x14ac:dyDescent="0.35">
      <c r="A139" s="443" t="s">
        <v>224</v>
      </c>
      <c r="B139" s="443"/>
      <c r="C139" s="443"/>
      <c r="D139" s="443"/>
      <c r="E139" s="443"/>
      <c r="F139" s="443"/>
      <c r="G139" s="443"/>
      <c r="H139" s="443"/>
      <c r="I139" s="443"/>
      <c r="J139" s="443"/>
      <c r="K139" s="443"/>
      <c r="L139" s="443"/>
    </row>
    <row r="141" spans="1:12" x14ac:dyDescent="0.35">
      <c r="A141" s="455" t="s">
        <v>283</v>
      </c>
      <c r="B141" s="455"/>
      <c r="C141" s="455"/>
      <c r="D141" s="455"/>
      <c r="E141" s="455"/>
      <c r="F141" s="455"/>
      <c r="G141" s="455"/>
      <c r="H141" s="455"/>
      <c r="I141" s="455"/>
      <c r="J141" s="455"/>
      <c r="K141" s="455"/>
      <c r="L141" s="455"/>
    </row>
    <row r="142" spans="1:12" x14ac:dyDescent="0.35">
      <c r="A142" s="456" t="s">
        <v>284</v>
      </c>
      <c r="B142" s="456"/>
      <c r="C142" s="456"/>
      <c r="D142" s="456"/>
      <c r="E142" s="456"/>
      <c r="F142" s="456"/>
      <c r="G142" s="456"/>
      <c r="H142" s="456"/>
      <c r="I142" s="456"/>
      <c r="J142" s="456"/>
      <c r="K142" s="456"/>
      <c r="L142" s="456"/>
    </row>
    <row r="143" spans="1:12" ht="32.25" customHeight="1" x14ac:dyDescent="0.35">
      <c r="A143" s="459" t="s">
        <v>285</v>
      </c>
      <c r="B143" s="459"/>
      <c r="C143" s="459"/>
      <c r="D143" s="459"/>
      <c r="E143" s="459"/>
      <c r="F143" s="459"/>
      <c r="G143" s="459"/>
      <c r="H143" s="459"/>
      <c r="I143" s="459"/>
      <c r="J143" s="459"/>
      <c r="K143" s="459"/>
      <c r="L143" s="459"/>
    </row>
    <row r="144" spans="1:12" ht="15.75" customHeight="1" x14ac:dyDescent="0.35">
      <c r="B144" s="437"/>
      <c r="C144" s="437"/>
      <c r="E144" s="460" t="s">
        <v>286</v>
      </c>
      <c r="F144" s="460"/>
      <c r="G144" s="437"/>
      <c r="J144" s="436" t="s">
        <v>287</v>
      </c>
      <c r="K144" s="437"/>
      <c r="L144" s="436" t="s">
        <v>288</v>
      </c>
    </row>
    <row r="145" spans="1:17" ht="15.75" customHeight="1" x14ac:dyDescent="0.35">
      <c r="A145" s="438" t="s">
        <v>289</v>
      </c>
      <c r="B145" s="437"/>
      <c r="C145" s="437"/>
      <c r="D145" s="437"/>
      <c r="E145" s="437"/>
      <c r="F145" s="437"/>
      <c r="G145" s="437"/>
      <c r="H145" s="437"/>
      <c r="I145" s="437"/>
      <c r="J145" s="437"/>
      <c r="K145" s="437"/>
      <c r="L145" s="437"/>
    </row>
    <row r="146" spans="1:17" ht="15.75" customHeight="1" x14ac:dyDescent="0.35">
      <c r="A146" s="398" t="s">
        <v>290</v>
      </c>
      <c r="B146" s="437"/>
      <c r="C146" s="437"/>
      <c r="D146" s="437"/>
      <c r="E146" s="437"/>
      <c r="F146" s="438" t="s">
        <v>291</v>
      </c>
      <c r="G146" s="437"/>
      <c r="H146" s="437"/>
      <c r="I146" s="437"/>
      <c r="J146" s="436" t="s">
        <v>292</v>
      </c>
      <c r="K146" s="437"/>
      <c r="L146" s="402">
        <v>15000</v>
      </c>
      <c r="N146" s="12">
        <v>30000</v>
      </c>
      <c r="O146">
        <v>4</v>
      </c>
      <c r="P146">
        <v>8</v>
      </c>
      <c r="Q146" s="93">
        <f>N146*O146/P146</f>
        <v>15000</v>
      </c>
    </row>
    <row r="147" spans="1:17" ht="15.75" customHeight="1" x14ac:dyDescent="0.35">
      <c r="A147" s="398" t="s">
        <v>293</v>
      </c>
      <c r="B147" s="437"/>
      <c r="C147" s="437"/>
      <c r="D147" s="437"/>
      <c r="E147" s="437"/>
      <c r="F147" s="434" t="s">
        <v>294</v>
      </c>
      <c r="G147" s="437"/>
      <c r="H147" s="437"/>
      <c r="I147" s="437"/>
      <c r="J147" s="436" t="s">
        <v>295</v>
      </c>
      <c r="K147" s="437"/>
      <c r="L147" s="401">
        <v>4950</v>
      </c>
      <c r="N147" s="12">
        <v>4950</v>
      </c>
      <c r="O147">
        <v>1</v>
      </c>
      <c r="P147">
        <v>1</v>
      </c>
      <c r="Q147" s="93">
        <f t="shared" ref="Q147:Q170" si="0">N147*O147/P147</f>
        <v>4950</v>
      </c>
    </row>
    <row r="148" spans="1:17" ht="15.75" customHeight="1" x14ac:dyDescent="0.35">
      <c r="A148" s="398" t="s">
        <v>296</v>
      </c>
      <c r="B148" s="437"/>
      <c r="C148" s="437"/>
      <c r="D148" s="437"/>
      <c r="E148" s="437"/>
      <c r="F148" s="434" t="s">
        <v>297</v>
      </c>
      <c r="G148" s="437"/>
      <c r="H148" s="437"/>
      <c r="I148" s="437"/>
      <c r="J148" s="436" t="s">
        <v>298</v>
      </c>
      <c r="K148" s="437"/>
      <c r="L148" s="401">
        <v>3200</v>
      </c>
      <c r="N148" s="12">
        <v>8000</v>
      </c>
      <c r="O148">
        <v>4</v>
      </c>
      <c r="P148">
        <v>10</v>
      </c>
      <c r="Q148" s="93">
        <f t="shared" si="0"/>
        <v>3200</v>
      </c>
    </row>
    <row r="149" spans="1:17" ht="15.75" customHeight="1" x14ac:dyDescent="0.35">
      <c r="A149" s="398" t="s">
        <v>299</v>
      </c>
      <c r="B149" s="437"/>
      <c r="C149" s="437"/>
      <c r="D149" s="437"/>
      <c r="E149" s="437"/>
      <c r="F149" s="434" t="s">
        <v>300</v>
      </c>
      <c r="G149" s="437"/>
      <c r="H149" s="437"/>
      <c r="I149" s="437"/>
      <c r="J149" s="436" t="s">
        <v>298</v>
      </c>
      <c r="K149" s="437"/>
      <c r="L149" s="401">
        <v>1800</v>
      </c>
      <c r="N149" s="12">
        <v>4500</v>
      </c>
      <c r="O149">
        <v>4</v>
      </c>
      <c r="P149">
        <v>10</v>
      </c>
      <c r="Q149" s="93">
        <f t="shared" si="0"/>
        <v>1800</v>
      </c>
    </row>
    <row r="150" spans="1:17" ht="15.75" customHeight="1" x14ac:dyDescent="0.35">
      <c r="A150" s="438" t="s">
        <v>301</v>
      </c>
      <c r="B150" s="437"/>
      <c r="C150" s="437"/>
      <c r="D150" s="437"/>
      <c r="E150" s="437"/>
      <c r="F150" s="438"/>
      <c r="G150" s="437"/>
      <c r="H150" s="437"/>
      <c r="I150" s="437"/>
      <c r="J150" s="437"/>
      <c r="K150" s="437"/>
      <c r="L150" s="401"/>
      <c r="N150" s="12"/>
      <c r="Q150" s="93"/>
    </row>
    <row r="151" spans="1:17" ht="15.75" customHeight="1" x14ac:dyDescent="0.35">
      <c r="A151" s="398" t="s">
        <v>302</v>
      </c>
      <c r="B151" s="437"/>
      <c r="C151" s="437"/>
      <c r="D151" s="437"/>
      <c r="E151" s="437"/>
      <c r="F151" s="400">
        <v>5000</v>
      </c>
      <c r="G151" s="437"/>
      <c r="H151" s="437"/>
      <c r="I151" s="437"/>
      <c r="J151" s="436" t="s">
        <v>303</v>
      </c>
      <c r="K151" s="437"/>
      <c r="L151" s="401">
        <v>2500</v>
      </c>
      <c r="N151" s="12">
        <v>5000</v>
      </c>
      <c r="O151">
        <v>1</v>
      </c>
      <c r="P151">
        <v>2</v>
      </c>
      <c r="Q151" s="93">
        <f t="shared" si="0"/>
        <v>2500</v>
      </c>
    </row>
    <row r="152" spans="1:17" ht="15.75" customHeight="1" x14ac:dyDescent="0.35">
      <c r="A152" s="398" t="s">
        <v>304</v>
      </c>
      <c r="B152" s="437"/>
      <c r="C152" s="437"/>
      <c r="D152" s="437"/>
      <c r="E152" s="437"/>
      <c r="F152" s="434" t="s">
        <v>305</v>
      </c>
      <c r="G152" s="437"/>
      <c r="H152" s="437"/>
      <c r="I152" s="437"/>
      <c r="J152" s="436" t="s">
        <v>298</v>
      </c>
      <c r="K152" s="437"/>
      <c r="L152" s="401">
        <v>35335.599999999999</v>
      </c>
      <c r="N152" s="12">
        <v>88339</v>
      </c>
      <c r="O152">
        <v>4</v>
      </c>
      <c r="P152">
        <v>10</v>
      </c>
      <c r="Q152" s="93">
        <f t="shared" si="0"/>
        <v>35335.599999999999</v>
      </c>
    </row>
    <row r="153" spans="1:17" ht="15.75" customHeight="1" x14ac:dyDescent="0.35">
      <c r="A153" s="398" t="s">
        <v>306</v>
      </c>
      <c r="B153" s="437"/>
      <c r="C153" s="437"/>
      <c r="D153" s="437"/>
      <c r="E153" s="437"/>
      <c r="F153" s="400">
        <v>5764</v>
      </c>
      <c r="G153" s="437"/>
      <c r="H153" s="437"/>
      <c r="I153" s="437"/>
      <c r="J153" s="436" t="s">
        <v>307</v>
      </c>
      <c r="K153" s="437"/>
      <c r="L153" s="401">
        <v>1921.3333333333333</v>
      </c>
      <c r="N153" s="12">
        <v>5764</v>
      </c>
      <c r="O153">
        <v>1</v>
      </c>
      <c r="P153">
        <v>3</v>
      </c>
      <c r="Q153" s="93">
        <f t="shared" si="0"/>
        <v>1921.3333333333333</v>
      </c>
    </row>
    <row r="154" spans="1:17" ht="15.75" customHeight="1" x14ac:dyDescent="0.35">
      <c r="A154" s="398" t="s">
        <v>308</v>
      </c>
      <c r="B154" s="437"/>
      <c r="C154" s="437"/>
      <c r="D154" s="437"/>
      <c r="E154" s="437"/>
      <c r="F154" s="400">
        <v>4950</v>
      </c>
      <c r="G154" s="437"/>
      <c r="H154" s="437"/>
      <c r="I154" s="437"/>
      <c r="J154" s="436" t="s">
        <v>295</v>
      </c>
      <c r="K154" s="437"/>
      <c r="L154" s="401">
        <v>4950</v>
      </c>
      <c r="N154" s="12">
        <v>4950</v>
      </c>
      <c r="O154">
        <v>1</v>
      </c>
      <c r="P154">
        <v>1</v>
      </c>
      <c r="Q154" s="93">
        <f t="shared" si="0"/>
        <v>4950</v>
      </c>
    </row>
    <row r="155" spans="1:17" ht="15.75" customHeight="1" x14ac:dyDescent="0.35">
      <c r="A155" s="398" t="s">
        <v>309</v>
      </c>
      <c r="B155" s="437"/>
      <c r="C155" s="437"/>
      <c r="D155" s="437"/>
      <c r="E155" s="437"/>
      <c r="F155" s="400">
        <v>2000</v>
      </c>
      <c r="G155" s="437"/>
      <c r="H155" s="437"/>
      <c r="I155" s="437"/>
      <c r="J155" s="436" t="s">
        <v>295</v>
      </c>
      <c r="K155" s="437"/>
      <c r="L155" s="401">
        <v>2000</v>
      </c>
      <c r="N155" s="12">
        <v>2000</v>
      </c>
      <c r="O155">
        <v>1</v>
      </c>
      <c r="P155">
        <v>1</v>
      </c>
      <c r="Q155" s="93">
        <f t="shared" si="0"/>
        <v>2000</v>
      </c>
    </row>
    <row r="156" spans="1:17" ht="15.75" customHeight="1" x14ac:dyDescent="0.35">
      <c r="A156" s="398" t="s">
        <v>310</v>
      </c>
      <c r="B156" s="437"/>
      <c r="C156" s="437"/>
      <c r="D156" s="437"/>
      <c r="E156" s="437"/>
      <c r="F156" s="400">
        <v>6393</v>
      </c>
      <c r="G156" s="437"/>
      <c r="H156" s="437"/>
      <c r="I156" s="437"/>
      <c r="J156" s="436" t="s">
        <v>295</v>
      </c>
      <c r="K156" s="437"/>
      <c r="L156" s="401">
        <v>6393</v>
      </c>
      <c r="N156" s="12">
        <v>6393</v>
      </c>
      <c r="O156">
        <v>1</v>
      </c>
      <c r="P156">
        <v>1</v>
      </c>
      <c r="Q156" s="93">
        <f t="shared" si="0"/>
        <v>6393</v>
      </c>
    </row>
    <row r="157" spans="1:17" ht="15.75" customHeight="1" x14ac:dyDescent="0.35">
      <c r="A157" s="398" t="s">
        <v>311</v>
      </c>
      <c r="B157" s="437"/>
      <c r="C157" s="437"/>
      <c r="D157" s="437"/>
      <c r="E157" s="437"/>
      <c r="F157" s="400">
        <v>1512</v>
      </c>
      <c r="G157" s="437"/>
      <c r="H157" s="437"/>
      <c r="I157" s="437"/>
      <c r="J157" s="436" t="s">
        <v>295</v>
      </c>
      <c r="K157" s="437"/>
      <c r="L157" s="401">
        <v>1512</v>
      </c>
      <c r="N157" s="12">
        <v>1512</v>
      </c>
      <c r="O157">
        <v>1</v>
      </c>
      <c r="P157">
        <v>1</v>
      </c>
      <c r="Q157" s="93">
        <f t="shared" si="0"/>
        <v>1512</v>
      </c>
    </row>
    <row r="158" spans="1:17" ht="15.75" customHeight="1" x14ac:dyDescent="0.35">
      <c r="A158" s="398" t="s">
        <v>312</v>
      </c>
      <c r="B158" s="437"/>
      <c r="C158" s="437"/>
      <c r="D158" s="437"/>
      <c r="E158" s="437"/>
      <c r="F158" s="434" t="s">
        <v>313</v>
      </c>
      <c r="G158" s="437"/>
      <c r="H158" s="437"/>
      <c r="I158" s="437"/>
      <c r="J158" s="436" t="s">
        <v>303</v>
      </c>
      <c r="K158" s="437"/>
      <c r="L158" s="401">
        <v>1715</v>
      </c>
      <c r="N158" s="12">
        <v>1715</v>
      </c>
      <c r="O158">
        <v>2</v>
      </c>
      <c r="P158">
        <v>2</v>
      </c>
      <c r="Q158" s="93">
        <f t="shared" si="0"/>
        <v>1715</v>
      </c>
    </row>
    <row r="159" spans="1:17" ht="15.75" customHeight="1" x14ac:dyDescent="0.35">
      <c r="A159" s="398" t="s">
        <v>314</v>
      </c>
      <c r="B159" s="437"/>
      <c r="C159" s="437"/>
      <c r="D159" s="437"/>
      <c r="E159" s="437"/>
      <c r="F159" s="400">
        <v>1570</v>
      </c>
      <c r="G159" s="437"/>
      <c r="H159" s="437"/>
      <c r="I159" s="437"/>
      <c r="J159" s="436" t="s">
        <v>295</v>
      </c>
      <c r="K159" s="437"/>
      <c r="L159" s="401">
        <v>1570</v>
      </c>
      <c r="N159" s="12">
        <v>1570</v>
      </c>
      <c r="O159">
        <v>1</v>
      </c>
      <c r="P159">
        <v>1</v>
      </c>
      <c r="Q159" s="93">
        <f t="shared" si="0"/>
        <v>1570</v>
      </c>
    </row>
    <row r="160" spans="1:17" ht="15.75" customHeight="1" x14ac:dyDescent="0.35">
      <c r="A160" s="398" t="s">
        <v>315</v>
      </c>
      <c r="B160" s="437"/>
      <c r="C160" s="437"/>
      <c r="D160" s="437"/>
      <c r="E160" s="437"/>
      <c r="F160" s="400">
        <v>1950</v>
      </c>
      <c r="G160" s="437"/>
      <c r="H160" s="437"/>
      <c r="I160" s="437"/>
      <c r="J160" s="436" t="s">
        <v>295</v>
      </c>
      <c r="K160" s="437"/>
      <c r="L160" s="401">
        <v>1950</v>
      </c>
      <c r="N160" s="12">
        <v>1950</v>
      </c>
      <c r="O160">
        <v>1</v>
      </c>
      <c r="P160">
        <v>1</v>
      </c>
      <c r="Q160" s="93">
        <f t="shared" si="0"/>
        <v>1950</v>
      </c>
    </row>
    <row r="161" spans="1:17" ht="15.75" customHeight="1" x14ac:dyDescent="0.35">
      <c r="A161" s="438" t="s">
        <v>316</v>
      </c>
      <c r="B161" s="437"/>
      <c r="C161" s="437"/>
      <c r="D161" s="437"/>
      <c r="E161" s="437"/>
      <c r="F161" s="438"/>
      <c r="G161" s="437"/>
      <c r="H161" s="437"/>
      <c r="I161" s="437"/>
      <c r="J161" s="437"/>
      <c r="K161" s="437"/>
      <c r="L161" s="401"/>
      <c r="N161" s="12"/>
      <c r="Q161" s="93"/>
    </row>
    <row r="162" spans="1:17" ht="15.75" customHeight="1" x14ac:dyDescent="0.35">
      <c r="A162" s="398" t="s">
        <v>317</v>
      </c>
      <c r="B162" s="437"/>
      <c r="C162" s="437"/>
      <c r="D162" s="437"/>
      <c r="E162" s="437"/>
      <c r="F162" s="400">
        <v>203039</v>
      </c>
      <c r="G162" s="437"/>
      <c r="H162" s="437"/>
      <c r="I162" s="437"/>
      <c r="J162" s="436" t="s">
        <v>295</v>
      </c>
      <c r="K162" s="437"/>
      <c r="L162" s="401">
        <v>203039</v>
      </c>
      <c r="N162" s="12">
        <v>203039</v>
      </c>
      <c r="O162">
        <v>1</v>
      </c>
      <c r="P162">
        <v>1</v>
      </c>
      <c r="Q162" s="93">
        <f t="shared" si="0"/>
        <v>203039</v>
      </c>
    </row>
    <row r="163" spans="1:17" ht="15.75" customHeight="1" x14ac:dyDescent="0.35">
      <c r="A163" s="398" t="s">
        <v>318</v>
      </c>
      <c r="B163" s="437"/>
      <c r="C163" s="437"/>
      <c r="D163" s="437"/>
      <c r="E163" s="437"/>
      <c r="F163" s="434" t="s">
        <v>319</v>
      </c>
      <c r="G163" s="437"/>
      <c r="H163" s="437"/>
      <c r="I163" s="437"/>
      <c r="J163" s="436" t="s">
        <v>320</v>
      </c>
      <c r="K163" s="437"/>
      <c r="L163" s="401">
        <v>3120</v>
      </c>
      <c r="N163" s="12">
        <v>2600</v>
      </c>
      <c r="O163">
        <v>6</v>
      </c>
      <c r="P163">
        <v>5</v>
      </c>
      <c r="Q163" s="93">
        <f t="shared" si="0"/>
        <v>3120</v>
      </c>
    </row>
    <row r="164" spans="1:17" ht="15.75" customHeight="1" x14ac:dyDescent="0.35">
      <c r="A164" s="434" t="s">
        <v>321</v>
      </c>
      <c r="B164" s="437"/>
      <c r="C164" s="437"/>
      <c r="D164" s="437"/>
      <c r="E164" s="437"/>
      <c r="F164" s="438"/>
      <c r="G164" s="437"/>
      <c r="H164" s="437"/>
      <c r="I164" s="437"/>
      <c r="J164" s="437"/>
      <c r="K164" s="437"/>
      <c r="L164" s="401"/>
      <c r="N164" s="12"/>
      <c r="Q164" s="93"/>
    </row>
    <row r="165" spans="1:17" ht="15.75" customHeight="1" x14ac:dyDescent="0.35">
      <c r="A165" s="398" t="s">
        <v>322</v>
      </c>
      <c r="B165" s="437"/>
      <c r="C165" s="437"/>
      <c r="D165" s="437"/>
      <c r="E165" s="437"/>
      <c r="F165" s="400">
        <v>1300</v>
      </c>
      <c r="G165" s="437"/>
      <c r="H165" s="437"/>
      <c r="I165" s="437"/>
      <c r="J165" s="436" t="s">
        <v>295</v>
      </c>
      <c r="K165" s="437"/>
      <c r="L165" s="401">
        <v>1300</v>
      </c>
      <c r="N165" s="12">
        <v>1300</v>
      </c>
      <c r="O165">
        <v>1</v>
      </c>
      <c r="P165">
        <v>1</v>
      </c>
      <c r="Q165" s="93">
        <f t="shared" si="0"/>
        <v>1300</v>
      </c>
    </row>
    <row r="166" spans="1:17" ht="15.75" customHeight="1" x14ac:dyDescent="0.35">
      <c r="A166" s="398" t="s">
        <v>323</v>
      </c>
      <c r="B166" s="437"/>
      <c r="C166" s="437"/>
      <c r="D166" s="437"/>
      <c r="E166" s="437"/>
      <c r="F166" s="434" t="s">
        <v>324</v>
      </c>
      <c r="G166" s="437"/>
      <c r="H166" s="437"/>
      <c r="I166" s="437"/>
      <c r="J166" s="436" t="s">
        <v>325</v>
      </c>
      <c r="K166" s="437"/>
      <c r="L166" s="401">
        <v>766.66666666666663</v>
      </c>
      <c r="N166" s="12">
        <v>11500</v>
      </c>
      <c r="O166">
        <v>1</v>
      </c>
      <c r="P166">
        <v>15</v>
      </c>
      <c r="Q166" s="93">
        <f t="shared" si="0"/>
        <v>766.66666666666663</v>
      </c>
    </row>
    <row r="167" spans="1:17" ht="15.75" customHeight="1" x14ac:dyDescent="0.35">
      <c r="A167" s="398" t="s">
        <v>326</v>
      </c>
      <c r="B167" s="437"/>
      <c r="C167" s="437"/>
      <c r="D167" s="437"/>
      <c r="E167" s="437"/>
      <c r="F167" s="399">
        <v>1693</v>
      </c>
      <c r="G167" s="437"/>
      <c r="H167" s="437"/>
      <c r="I167" s="437"/>
      <c r="J167" s="436" t="s">
        <v>295</v>
      </c>
      <c r="K167" s="437"/>
      <c r="L167" s="401">
        <v>1693</v>
      </c>
      <c r="N167" s="12">
        <v>1693</v>
      </c>
      <c r="O167">
        <v>1</v>
      </c>
      <c r="P167">
        <v>1</v>
      </c>
      <c r="Q167" s="93">
        <f t="shared" si="0"/>
        <v>1693</v>
      </c>
    </row>
    <row r="168" spans="1:17" ht="15.75" customHeight="1" x14ac:dyDescent="0.35">
      <c r="A168" s="398" t="s">
        <v>327</v>
      </c>
      <c r="B168" s="437"/>
      <c r="C168" s="437"/>
      <c r="D168" s="437"/>
      <c r="E168" s="437"/>
      <c r="F168" s="434" t="s">
        <v>328</v>
      </c>
      <c r="G168" s="437"/>
      <c r="H168" s="437"/>
      <c r="I168" s="437"/>
      <c r="J168" s="436" t="s">
        <v>325</v>
      </c>
      <c r="K168" s="437"/>
      <c r="L168" s="401">
        <v>1897.3333333333333</v>
      </c>
      <c r="N168" s="12">
        <v>14230</v>
      </c>
      <c r="O168">
        <v>2</v>
      </c>
      <c r="P168">
        <v>15</v>
      </c>
      <c r="Q168" s="93">
        <f t="shared" si="0"/>
        <v>1897.3333333333333</v>
      </c>
    </row>
    <row r="169" spans="1:17" ht="15.75" customHeight="1" x14ac:dyDescent="0.35">
      <c r="A169" s="398" t="s">
        <v>329</v>
      </c>
      <c r="B169" s="437"/>
      <c r="C169" s="437"/>
      <c r="D169" s="437"/>
      <c r="E169" s="437"/>
      <c r="F169" s="434" t="s">
        <v>330</v>
      </c>
      <c r="G169" s="437"/>
      <c r="H169" s="437"/>
      <c r="I169" s="437"/>
      <c r="J169" s="436" t="s">
        <v>325</v>
      </c>
      <c r="K169" s="437"/>
      <c r="L169" s="401">
        <v>2526.6666666666665</v>
      </c>
      <c r="N169" s="12">
        <v>9475</v>
      </c>
      <c r="O169">
        <v>4</v>
      </c>
      <c r="P169">
        <v>15</v>
      </c>
      <c r="Q169" s="93">
        <f t="shared" si="0"/>
        <v>2526.6666666666665</v>
      </c>
    </row>
    <row r="170" spans="1:17" ht="15.75" customHeight="1" x14ac:dyDescent="0.35">
      <c r="A170" s="398" t="s">
        <v>331</v>
      </c>
      <c r="B170" s="437"/>
      <c r="C170" s="437"/>
      <c r="D170" s="437"/>
      <c r="E170" s="437"/>
      <c r="F170" s="434" t="s">
        <v>332</v>
      </c>
      <c r="G170" s="437"/>
      <c r="H170" s="437"/>
      <c r="I170" s="437"/>
      <c r="J170" s="436" t="s">
        <v>325</v>
      </c>
      <c r="K170" s="437"/>
      <c r="L170" s="401">
        <v>7821.8666666666668</v>
      </c>
      <c r="N170" s="12">
        <v>29332</v>
      </c>
      <c r="O170">
        <v>4</v>
      </c>
      <c r="P170">
        <v>15</v>
      </c>
      <c r="Q170" s="93">
        <f t="shared" si="0"/>
        <v>7821.8666666666668</v>
      </c>
    </row>
    <row r="171" spans="1:17" ht="6" customHeight="1" x14ac:dyDescent="0.35">
      <c r="A171" s="434"/>
      <c r="B171" s="437"/>
      <c r="C171" s="437"/>
      <c r="D171" s="437"/>
      <c r="E171" s="437"/>
      <c r="F171" s="437"/>
      <c r="G171" s="437"/>
      <c r="H171" s="437"/>
      <c r="I171" s="437"/>
      <c r="J171" s="437"/>
      <c r="K171" s="437"/>
      <c r="L171" s="401"/>
      <c r="Q171" s="93"/>
    </row>
    <row r="172" spans="1:17" ht="15.75" customHeight="1" x14ac:dyDescent="0.35">
      <c r="A172" s="434" t="s">
        <v>333</v>
      </c>
      <c r="B172" s="437"/>
      <c r="C172" s="437"/>
      <c r="D172" s="437"/>
      <c r="E172" s="437"/>
      <c r="F172" s="437"/>
      <c r="G172" s="437"/>
      <c r="H172" s="437"/>
      <c r="I172" s="437"/>
      <c r="J172" s="437"/>
      <c r="K172" s="437"/>
      <c r="L172" s="403">
        <v>5433</v>
      </c>
      <c r="Q172" s="93">
        <v>5433</v>
      </c>
    </row>
    <row r="173" spans="1:17" ht="6" customHeight="1" x14ac:dyDescent="0.35">
      <c r="A173" s="1"/>
      <c r="L173" s="12"/>
    </row>
    <row r="174" spans="1:17" x14ac:dyDescent="0.35">
      <c r="A174" s="1" t="s">
        <v>334</v>
      </c>
      <c r="L174" s="12">
        <f>SUM(L146:L173)</f>
        <v>312394.46666666667</v>
      </c>
      <c r="Q174" s="78">
        <f>SUM(Q146:Q172)</f>
        <v>312394.46666666667</v>
      </c>
    </row>
    <row r="175" spans="1:17" x14ac:dyDescent="0.35">
      <c r="A175" s="1" t="s">
        <v>335</v>
      </c>
      <c r="L175" s="108">
        <v>-54410</v>
      </c>
    </row>
    <row r="176" spans="1:17" ht="6" customHeight="1" x14ac:dyDescent="0.35"/>
    <row r="177" spans="1:16" ht="16" thickBot="1" x14ac:dyDescent="0.4">
      <c r="D177" s="109" t="s">
        <v>214</v>
      </c>
      <c r="L177" s="404">
        <f>ROUND(SUM(L174:L176),0)</f>
        <v>257984</v>
      </c>
    </row>
    <row r="178" spans="1:16" ht="16" thickTop="1" x14ac:dyDescent="0.35">
      <c r="A178" s="1"/>
      <c r="B178" s="1"/>
      <c r="C178" s="1"/>
      <c r="D178" s="1"/>
      <c r="E178" s="1"/>
      <c r="F178" s="1"/>
      <c r="G178" s="1"/>
      <c r="H178" s="1"/>
      <c r="I178" s="1"/>
      <c r="L178" s="6" t="str">
        <f>$L$1</f>
        <v>Settlement</v>
      </c>
    </row>
    <row r="179" spans="1:16" x14ac:dyDescent="0.35">
      <c r="A179" s="1"/>
      <c r="B179" s="1"/>
      <c r="C179" s="1"/>
      <c r="D179" s="1"/>
      <c r="E179" s="1"/>
      <c r="F179" s="1"/>
      <c r="G179" s="1"/>
      <c r="H179" s="1"/>
      <c r="I179" s="1"/>
      <c r="L179" s="6" t="str">
        <f>$L$2</f>
        <v>Schedule 6</v>
      </c>
    </row>
    <row r="180" spans="1:16" x14ac:dyDescent="0.35">
      <c r="A180" s="1"/>
      <c r="B180" s="1"/>
      <c r="C180" s="1"/>
      <c r="D180" s="1"/>
      <c r="E180" s="1"/>
      <c r="F180" s="1"/>
      <c r="G180" s="1"/>
      <c r="H180" s="1"/>
      <c r="I180" s="1"/>
      <c r="L180" s="6" t="s">
        <v>336</v>
      </c>
    </row>
    <row r="181" spans="1:16" ht="20" x14ac:dyDescent="0.4">
      <c r="A181" s="446" t="str">
        <f>+Inputs!$C$5</f>
        <v>Edwardsville Water Authority</v>
      </c>
      <c r="B181" s="446"/>
      <c r="C181" s="446"/>
      <c r="D181" s="446"/>
      <c r="E181" s="446"/>
      <c r="F181" s="446"/>
      <c r="G181" s="446"/>
      <c r="H181" s="446"/>
      <c r="I181" s="446"/>
      <c r="J181" s="446"/>
      <c r="K181" s="446"/>
      <c r="L181" s="446"/>
    </row>
    <row r="182" spans="1:16" ht="17.5" x14ac:dyDescent="0.35">
      <c r="A182" s="442" t="str">
        <f>"CAUSE NUMBER "&amp;Inputs!$C$6</f>
        <v>CAUSE NUMBER 45997</v>
      </c>
      <c r="B182" s="442"/>
      <c r="C182" s="442"/>
      <c r="D182" s="442"/>
      <c r="E182" s="442"/>
      <c r="F182" s="442"/>
      <c r="G182" s="442"/>
      <c r="H182" s="442"/>
      <c r="I182" s="442"/>
      <c r="J182" s="442"/>
      <c r="K182" s="442"/>
      <c r="L182" s="442"/>
    </row>
    <row r="183" spans="1:16" x14ac:dyDescent="0.35">
      <c r="A183" s="429"/>
      <c r="B183" s="429"/>
      <c r="C183" s="429"/>
      <c r="D183" s="429"/>
      <c r="E183" s="429"/>
      <c r="F183" s="429"/>
      <c r="G183" s="429"/>
      <c r="H183" s="429"/>
      <c r="I183" s="429"/>
      <c r="J183" s="429"/>
    </row>
    <row r="184" spans="1:16" x14ac:dyDescent="0.35">
      <c r="A184" s="443" t="s">
        <v>224</v>
      </c>
      <c r="B184" s="443"/>
      <c r="C184" s="443"/>
      <c r="D184" s="443"/>
      <c r="E184" s="443"/>
      <c r="F184" s="443"/>
      <c r="G184" s="443"/>
      <c r="H184" s="443"/>
      <c r="I184" s="443"/>
      <c r="J184" s="443"/>
      <c r="K184" s="443"/>
      <c r="L184" s="443"/>
    </row>
    <row r="185" spans="1:16" x14ac:dyDescent="0.35">
      <c r="D185" s="109"/>
      <c r="L185" s="405"/>
    </row>
    <row r="186" spans="1:16" x14ac:dyDescent="0.35">
      <c r="A186" s="455" t="s">
        <v>337</v>
      </c>
      <c r="B186" s="455"/>
      <c r="C186" s="455"/>
      <c r="D186" s="455"/>
      <c r="E186" s="455"/>
      <c r="F186" s="455"/>
      <c r="G186" s="455"/>
      <c r="H186" s="455"/>
      <c r="I186" s="455"/>
      <c r="J186" s="455"/>
      <c r="K186" s="455"/>
      <c r="L186" s="455"/>
    </row>
    <row r="187" spans="1:16" x14ac:dyDescent="0.35">
      <c r="A187" s="456" t="s">
        <v>338</v>
      </c>
      <c r="B187" s="456"/>
      <c r="C187" s="456"/>
      <c r="D187" s="456"/>
      <c r="E187" s="456"/>
      <c r="F187" s="456"/>
      <c r="G187" s="456"/>
      <c r="H187" s="456"/>
      <c r="I187" s="456"/>
      <c r="J187" s="456"/>
      <c r="K187" s="456"/>
      <c r="L187" s="456"/>
      <c r="P187" s="1"/>
    </row>
    <row r="188" spans="1:16" x14ac:dyDescent="0.35">
      <c r="A188" s="454" t="s">
        <v>339</v>
      </c>
      <c r="B188" s="461"/>
      <c r="C188" s="461"/>
      <c r="D188" s="461"/>
      <c r="E188" s="461"/>
      <c r="F188" s="461"/>
      <c r="G188" s="461"/>
      <c r="H188" s="461"/>
      <c r="I188" s="461"/>
      <c r="J188" s="461"/>
      <c r="K188" s="461"/>
      <c r="L188" s="461"/>
    </row>
    <row r="189" spans="1:16" x14ac:dyDescent="0.35">
      <c r="A189" s="434"/>
      <c r="B189" s="438"/>
      <c r="C189" s="438"/>
      <c r="D189" s="438"/>
      <c r="E189" s="438"/>
      <c r="F189" s="438"/>
      <c r="G189" s="438"/>
      <c r="H189" s="438"/>
      <c r="I189" s="438"/>
      <c r="J189" s="438"/>
      <c r="K189" s="438"/>
      <c r="L189" s="438"/>
    </row>
    <row r="190" spans="1:16" x14ac:dyDescent="0.35">
      <c r="A190" s="416">
        <v>44864</v>
      </c>
      <c r="B190" s="438"/>
      <c r="C190" t="s">
        <v>340</v>
      </c>
      <c r="D190" s="438"/>
      <c r="E190" s="438"/>
      <c r="F190" s="438"/>
      <c r="G190" s="438"/>
      <c r="H190" s="438"/>
      <c r="I190" s="438"/>
      <c r="J190" s="438"/>
      <c r="K190" s="438"/>
      <c r="L190" s="396">
        <v>-6410</v>
      </c>
    </row>
    <row r="191" spans="1:16" x14ac:dyDescent="0.35">
      <c r="A191" s="416">
        <v>44804</v>
      </c>
      <c r="B191" s="438"/>
      <c r="C191" t="s">
        <v>341</v>
      </c>
      <c r="D191" s="438"/>
      <c r="E191" s="438"/>
      <c r="F191" s="438"/>
      <c r="G191" s="438"/>
      <c r="H191" s="438"/>
      <c r="I191" s="438"/>
      <c r="J191" s="438"/>
      <c r="K191" s="438"/>
      <c r="L191" s="93">
        <v>-2529.25</v>
      </c>
    </row>
    <row r="192" spans="1:16" x14ac:dyDescent="0.35">
      <c r="A192" s="416">
        <v>44834</v>
      </c>
      <c r="B192" s="438"/>
      <c r="C192" t="s">
        <v>342</v>
      </c>
      <c r="D192" s="438"/>
      <c r="E192" s="438"/>
      <c r="F192" s="438"/>
      <c r="G192" s="438"/>
      <c r="H192" s="438"/>
      <c r="I192" s="438"/>
      <c r="J192" s="438"/>
      <c r="K192" s="438"/>
      <c r="L192" s="93">
        <v>-2439.5</v>
      </c>
    </row>
    <row r="193" spans="1:16" x14ac:dyDescent="0.35">
      <c r="A193" s="416">
        <v>44865</v>
      </c>
      <c r="B193" s="438"/>
      <c r="C193" t="s">
        <v>343</v>
      </c>
      <c r="D193" s="438"/>
      <c r="E193" s="438"/>
      <c r="F193" s="438"/>
      <c r="G193" s="438"/>
      <c r="H193" s="438"/>
      <c r="I193" s="438"/>
      <c r="J193" s="438"/>
      <c r="K193" s="438"/>
      <c r="L193" s="93">
        <v>-476</v>
      </c>
      <c r="O193" s="93"/>
    </row>
    <row r="194" spans="1:16" x14ac:dyDescent="0.35">
      <c r="A194" s="416">
        <v>44927</v>
      </c>
      <c r="B194" s="438"/>
      <c r="C194" t="s">
        <v>344</v>
      </c>
      <c r="D194" s="438"/>
      <c r="E194" s="438"/>
      <c r="F194" s="438"/>
      <c r="G194" s="438"/>
      <c r="H194" s="438"/>
      <c r="I194" s="438"/>
      <c r="J194" s="438"/>
      <c r="K194" s="438"/>
      <c r="L194" s="93">
        <v>-1177</v>
      </c>
    </row>
    <row r="195" spans="1:16" x14ac:dyDescent="0.35">
      <c r="A195" s="416">
        <v>44957</v>
      </c>
      <c r="C195" t="s">
        <v>345</v>
      </c>
      <c r="D195" s="109"/>
      <c r="L195" s="93">
        <v>-2799</v>
      </c>
    </row>
    <row r="196" spans="1:16" x14ac:dyDescent="0.35">
      <c r="A196" s="416">
        <v>45016</v>
      </c>
      <c r="C196" t="s">
        <v>346</v>
      </c>
      <c r="D196" s="109"/>
      <c r="L196" s="93">
        <v>-1177</v>
      </c>
    </row>
    <row r="197" spans="1:16" x14ac:dyDescent="0.35">
      <c r="A197" s="416">
        <v>45016</v>
      </c>
      <c r="C197" t="s">
        <v>347</v>
      </c>
      <c r="D197" s="109"/>
      <c r="L197" s="93">
        <v>-9083.2000000000007</v>
      </c>
    </row>
    <row r="198" spans="1:16" x14ac:dyDescent="0.35">
      <c r="A198" s="416">
        <v>45077</v>
      </c>
      <c r="C198" t="s">
        <v>348</v>
      </c>
      <c r="D198" s="109"/>
      <c r="L198" s="93">
        <v>-1841.5</v>
      </c>
    </row>
    <row r="199" spans="1:16" x14ac:dyDescent="0.35">
      <c r="A199" s="416">
        <v>45107</v>
      </c>
      <c r="C199" t="s">
        <v>349</v>
      </c>
      <c r="D199" s="109"/>
      <c r="L199" s="93">
        <v>-5207</v>
      </c>
    </row>
    <row r="200" spans="1:16" x14ac:dyDescent="0.35">
      <c r="A200" s="416">
        <v>45107</v>
      </c>
      <c r="C200" t="s">
        <v>350</v>
      </c>
      <c r="D200" s="109"/>
      <c r="L200" s="411">
        <v>-1664.5</v>
      </c>
    </row>
    <row r="201" spans="1:16" x14ac:dyDescent="0.35">
      <c r="A201" s="406"/>
      <c r="D201" s="109"/>
      <c r="L201" s="407"/>
    </row>
    <row r="202" spans="1:16" ht="16" thickBot="1" x14ac:dyDescent="0.4">
      <c r="A202" s="406"/>
      <c r="D202" s="109" t="s">
        <v>214</v>
      </c>
      <c r="L202" s="397">
        <f>ROUND(SUM(L190:L201),0)</f>
        <v>-34804</v>
      </c>
    </row>
    <row r="203" spans="1:16" ht="16" thickTop="1" x14ac:dyDescent="0.35">
      <c r="A203" s="429"/>
      <c r="B203" s="429"/>
      <c r="C203" s="429"/>
      <c r="D203" s="429"/>
      <c r="E203" s="429"/>
      <c r="F203" s="429"/>
      <c r="G203" s="429"/>
      <c r="H203" s="429"/>
      <c r="I203" s="429"/>
      <c r="J203" s="429"/>
      <c r="K203" s="429"/>
      <c r="L203" s="429"/>
    </row>
    <row r="204" spans="1:16" x14ac:dyDescent="0.35">
      <c r="A204" s="455" t="s">
        <v>351</v>
      </c>
      <c r="B204" s="455"/>
      <c r="C204" s="455"/>
      <c r="D204" s="455"/>
      <c r="E204" s="455"/>
      <c r="F204" s="455"/>
      <c r="G204" s="455"/>
      <c r="H204" s="455"/>
      <c r="I204" s="455"/>
      <c r="J204" s="455"/>
      <c r="K204" s="455"/>
      <c r="L204" s="455"/>
    </row>
    <row r="205" spans="1:16" x14ac:dyDescent="0.35">
      <c r="A205" s="456" t="s">
        <v>352</v>
      </c>
      <c r="B205" s="456"/>
      <c r="C205" s="456"/>
      <c r="D205" s="456"/>
      <c r="E205" s="456"/>
      <c r="F205" s="456"/>
      <c r="G205" s="456"/>
      <c r="H205" s="456"/>
      <c r="I205" s="456"/>
      <c r="J205" s="456"/>
      <c r="K205" s="456"/>
      <c r="L205" s="456"/>
      <c r="P205" s="1"/>
    </row>
    <row r="206" spans="1:16" x14ac:dyDescent="0.35">
      <c r="A206" s="458" t="s">
        <v>353</v>
      </c>
      <c r="B206" s="458"/>
      <c r="C206" s="458"/>
      <c r="D206" s="458"/>
      <c r="E206" s="458"/>
      <c r="F206" s="458"/>
      <c r="G206" s="458"/>
      <c r="H206" s="458"/>
      <c r="I206" s="458"/>
      <c r="J206" s="458"/>
      <c r="K206" s="458"/>
      <c r="L206" s="458"/>
    </row>
    <row r="207" spans="1:16" ht="6" customHeight="1" x14ac:dyDescent="0.35">
      <c r="A207" s="429"/>
      <c r="B207" s="429"/>
      <c r="C207" s="429"/>
      <c r="D207" s="429"/>
      <c r="E207" s="429"/>
      <c r="F207" s="429"/>
      <c r="G207" s="429"/>
      <c r="H207" s="429"/>
      <c r="I207" s="429"/>
      <c r="J207" s="429"/>
      <c r="K207" s="429"/>
      <c r="L207" s="429"/>
    </row>
    <row r="208" spans="1:16" x14ac:dyDescent="0.35">
      <c r="A208" s="434" t="s">
        <v>352</v>
      </c>
      <c r="C208" s="429"/>
      <c r="D208" s="429"/>
      <c r="E208" s="429"/>
      <c r="F208" s="429"/>
      <c r="G208" s="429"/>
      <c r="H208" s="429"/>
      <c r="I208" s="429"/>
      <c r="J208" s="360">
        <f>'Sch 4'!E38</f>
        <v>30807</v>
      </c>
      <c r="K208" s="360"/>
      <c r="L208" s="360"/>
    </row>
    <row r="209" spans="1:14" ht="6" customHeight="1" x14ac:dyDescent="0.35">
      <c r="A209" s="429"/>
      <c r="B209" s="429"/>
      <c r="C209" s="429"/>
      <c r="D209" s="429"/>
      <c r="E209" s="429"/>
      <c r="F209" s="429"/>
      <c r="G209" s="429"/>
      <c r="H209" s="429"/>
      <c r="I209" s="429"/>
      <c r="J209" s="360"/>
      <c r="K209" s="360"/>
      <c r="L209" s="360"/>
    </row>
    <row r="210" spans="1:14" x14ac:dyDescent="0.35">
      <c r="A210" s="429"/>
      <c r="B210" s="429"/>
      <c r="C210" s="429"/>
      <c r="D210" s="122" t="s">
        <v>214</v>
      </c>
      <c r="E210" s="429"/>
      <c r="F210" s="429"/>
      <c r="G210" s="429"/>
      <c r="H210" s="429"/>
      <c r="I210" s="429"/>
      <c r="J210" s="360"/>
      <c r="K210" s="360"/>
      <c r="L210" s="361">
        <f>ROUND(J208*-1,0)</f>
        <v>-30807</v>
      </c>
    </row>
    <row r="211" spans="1:14" ht="16" thickTop="1" x14ac:dyDescent="0.35">
      <c r="A211" s="429"/>
      <c r="B211" s="429"/>
      <c r="C211" s="429"/>
      <c r="D211" s="429"/>
      <c r="E211" s="429"/>
      <c r="F211" s="429"/>
      <c r="G211" s="429"/>
      <c r="H211" s="429"/>
      <c r="I211" s="429"/>
      <c r="J211" s="429"/>
      <c r="K211" s="429"/>
      <c r="L211" s="429"/>
    </row>
    <row r="212" spans="1:14" x14ac:dyDescent="0.35">
      <c r="A212" s="455" t="s">
        <v>354</v>
      </c>
      <c r="B212" s="455"/>
      <c r="C212" s="455"/>
      <c r="D212" s="455"/>
      <c r="E212" s="455"/>
      <c r="F212" s="455"/>
      <c r="G212" s="455"/>
      <c r="H212" s="455"/>
      <c r="I212" s="455"/>
      <c r="J212" s="455"/>
      <c r="K212" s="455"/>
      <c r="L212" s="455"/>
    </row>
    <row r="213" spans="1:14" x14ac:dyDescent="0.35">
      <c r="A213" s="456" t="s">
        <v>355</v>
      </c>
      <c r="B213" s="456"/>
      <c r="C213" s="456"/>
      <c r="D213" s="456"/>
      <c r="E213" s="456"/>
      <c r="F213" s="456"/>
      <c r="G213" s="456"/>
      <c r="H213" s="456"/>
      <c r="I213" s="456"/>
      <c r="J213" s="456"/>
      <c r="K213" s="456"/>
      <c r="L213" s="456"/>
    </row>
    <row r="214" spans="1:14" x14ac:dyDescent="0.35">
      <c r="A214" s="458" t="s">
        <v>356</v>
      </c>
      <c r="B214" s="458"/>
      <c r="C214" s="458"/>
      <c r="D214" s="458"/>
      <c r="E214" s="458"/>
      <c r="F214" s="458"/>
      <c r="G214" s="458"/>
      <c r="H214" s="458"/>
      <c r="I214" s="458"/>
      <c r="J214" s="458"/>
      <c r="K214" s="458"/>
      <c r="L214" s="458"/>
    </row>
    <row r="215" spans="1:14" ht="6" customHeight="1" x14ac:dyDescent="0.35">
      <c r="A215" s="1"/>
      <c r="B215" s="1"/>
      <c r="C215" s="1"/>
      <c r="D215" s="1"/>
      <c r="E215" s="1"/>
      <c r="F215" s="1"/>
      <c r="G215" s="1"/>
      <c r="H215" s="1"/>
      <c r="I215" s="1"/>
      <c r="L215" s="6"/>
    </row>
    <row r="216" spans="1:14" x14ac:dyDescent="0.35">
      <c r="A216" s="1" t="s">
        <v>357</v>
      </c>
      <c r="B216" s="1"/>
      <c r="C216" s="1"/>
      <c r="D216" s="1"/>
      <c r="E216" s="1"/>
      <c r="F216" s="1"/>
      <c r="G216" s="1"/>
      <c r="H216" s="99">
        <f>'Sch 4'!G13</f>
        <v>13923</v>
      </c>
      <c r="I216" s="99"/>
      <c r="J216" s="12"/>
    </row>
    <row r="217" spans="1:14" x14ac:dyDescent="0.35">
      <c r="A217" s="1" t="s">
        <v>358</v>
      </c>
      <c r="B217" s="1"/>
      <c r="C217" s="1"/>
      <c r="D217" s="1"/>
      <c r="E217" s="1"/>
      <c r="F217" s="1"/>
      <c r="G217" s="1"/>
      <c r="H217" s="363">
        <f>'Sch 4'!G14</f>
        <v>6120</v>
      </c>
      <c r="I217" s="99"/>
      <c r="J217" s="12"/>
    </row>
    <row r="218" spans="1:14" ht="6" customHeight="1" x14ac:dyDescent="0.35">
      <c r="A218" s="1"/>
      <c r="B218" s="1"/>
      <c r="C218" s="1"/>
      <c r="D218" s="1"/>
      <c r="E218" s="1"/>
      <c r="F218" s="1"/>
      <c r="G218" s="1"/>
      <c r="H218" s="99"/>
      <c r="I218" s="99"/>
      <c r="J218" s="12"/>
    </row>
    <row r="219" spans="1:14" x14ac:dyDescent="0.35">
      <c r="A219" s="1" t="s">
        <v>359</v>
      </c>
      <c r="B219" s="1"/>
      <c r="C219" s="1"/>
      <c r="D219" s="1"/>
      <c r="E219" s="1"/>
      <c r="F219" s="1"/>
      <c r="G219" s="1"/>
      <c r="H219" s="99"/>
      <c r="I219" s="99"/>
      <c r="J219" s="12">
        <f>SUM(H216:H217)</f>
        <v>20043</v>
      </c>
      <c r="N219" s="412"/>
    </row>
    <row r="220" spans="1:14" x14ac:dyDescent="0.35">
      <c r="A220" s="1" t="s">
        <v>360</v>
      </c>
      <c r="B220" s="1"/>
      <c r="C220" s="1"/>
      <c r="D220" s="1"/>
      <c r="E220" s="1"/>
      <c r="F220" s="1"/>
      <c r="G220" s="1"/>
      <c r="H220" s="1"/>
      <c r="I220" s="1"/>
      <c r="J220" s="362">
        <f>Inputs!C10</f>
        <v>1.467603E-3</v>
      </c>
      <c r="L220" s="6"/>
    </row>
    <row r="221" spans="1:14" ht="6" customHeight="1" x14ac:dyDescent="0.35">
      <c r="A221" s="1"/>
      <c r="B221" s="1"/>
      <c r="C221" s="1"/>
      <c r="D221" s="1"/>
      <c r="E221" s="1"/>
      <c r="F221" s="1"/>
      <c r="G221" s="1"/>
      <c r="H221" s="1"/>
      <c r="I221" s="1"/>
      <c r="L221" s="6"/>
    </row>
    <row r="222" spans="1:14" ht="16" thickBot="1" x14ac:dyDescent="0.4">
      <c r="A222" s="1"/>
      <c r="B222" s="1"/>
      <c r="C222" s="1"/>
      <c r="D222" s="130" t="s">
        <v>214</v>
      </c>
      <c r="E222" s="441"/>
      <c r="F222" s="441"/>
      <c r="G222" s="441"/>
      <c r="H222" s="441"/>
      <c r="I222" s="441"/>
      <c r="J222" s="441"/>
      <c r="K222" s="441"/>
      <c r="L222" s="364">
        <f>ROUND(J219*J220,0)</f>
        <v>29</v>
      </c>
    </row>
    <row r="223" spans="1:14" x14ac:dyDescent="0.35">
      <c r="A223" s="1"/>
      <c r="B223" s="1"/>
      <c r="C223" s="1"/>
      <c r="D223" s="1"/>
      <c r="E223" s="1"/>
      <c r="F223" s="1"/>
      <c r="G223" s="1"/>
      <c r="H223" s="1"/>
      <c r="I223" s="1"/>
      <c r="L223" s="6" t="str">
        <f>$L$1</f>
        <v>Settlement</v>
      </c>
    </row>
    <row r="224" spans="1:14" x14ac:dyDescent="0.35">
      <c r="A224" s="1"/>
      <c r="B224" s="1"/>
      <c r="C224" s="1"/>
      <c r="D224" s="1"/>
      <c r="E224" s="1"/>
      <c r="F224" s="1"/>
      <c r="G224" s="1"/>
      <c r="H224" s="1"/>
      <c r="I224" s="1"/>
      <c r="L224" s="6" t="str">
        <f>$L$2</f>
        <v>Schedule 6</v>
      </c>
    </row>
    <row r="225" spans="1:12" x14ac:dyDescent="0.35">
      <c r="A225" s="1"/>
      <c r="B225" s="1"/>
      <c r="C225" s="1"/>
      <c r="D225" s="1"/>
      <c r="E225" s="1"/>
      <c r="F225" s="1"/>
      <c r="G225" s="1"/>
      <c r="H225" s="1"/>
      <c r="I225" s="1"/>
      <c r="L225" s="6" t="s">
        <v>361</v>
      </c>
    </row>
    <row r="226" spans="1:12" ht="20" x14ac:dyDescent="0.4">
      <c r="A226" s="446" t="str">
        <f>+Inputs!$C$5</f>
        <v>Edwardsville Water Authority</v>
      </c>
      <c r="B226" s="446"/>
      <c r="C226" s="446"/>
      <c r="D226" s="446"/>
      <c r="E226" s="446"/>
      <c r="F226" s="446"/>
      <c r="G226" s="446"/>
      <c r="H226" s="446"/>
      <c r="I226" s="446"/>
      <c r="J226" s="446"/>
      <c r="K226" s="446"/>
      <c r="L226" s="446"/>
    </row>
    <row r="227" spans="1:12" ht="17.5" x14ac:dyDescent="0.35">
      <c r="A227" s="442" t="str">
        <f>"CAUSE NUMBER "&amp;Inputs!$C$6</f>
        <v>CAUSE NUMBER 45997</v>
      </c>
      <c r="B227" s="442"/>
      <c r="C227" s="442"/>
      <c r="D227" s="442"/>
      <c r="E227" s="442"/>
      <c r="F227" s="442"/>
      <c r="G227" s="442"/>
      <c r="H227" s="442"/>
      <c r="I227" s="442"/>
      <c r="J227" s="442"/>
      <c r="K227" s="442"/>
      <c r="L227" s="442"/>
    </row>
    <row r="228" spans="1:12" x14ac:dyDescent="0.35">
      <c r="A228" s="429"/>
      <c r="B228" s="429"/>
      <c r="C228" s="429"/>
      <c r="D228" s="429"/>
      <c r="E228" s="429"/>
      <c r="F228" s="429"/>
      <c r="G228" s="429"/>
      <c r="H228" s="429"/>
      <c r="I228" s="429"/>
      <c r="J228" s="429"/>
    </row>
    <row r="229" spans="1:12" x14ac:dyDescent="0.35">
      <c r="A229" s="443" t="s">
        <v>224</v>
      </c>
      <c r="B229" s="443"/>
      <c r="C229" s="443"/>
      <c r="D229" s="443"/>
      <c r="E229" s="443"/>
      <c r="F229" s="443"/>
      <c r="G229" s="443"/>
      <c r="H229" s="443"/>
      <c r="I229" s="443"/>
      <c r="J229" s="443"/>
      <c r="K229" s="443"/>
      <c r="L229" s="443"/>
    </row>
    <row r="230" spans="1:12" x14ac:dyDescent="0.35">
      <c r="A230" s="1"/>
      <c r="B230" s="1"/>
      <c r="C230" s="1"/>
      <c r="D230" s="1"/>
      <c r="E230" s="1"/>
      <c r="F230" s="1"/>
      <c r="G230" s="1"/>
      <c r="H230" s="1"/>
      <c r="I230" s="1"/>
      <c r="L230" s="6"/>
    </row>
    <row r="231" spans="1:12" x14ac:dyDescent="0.35">
      <c r="A231" s="455" t="s">
        <v>362</v>
      </c>
      <c r="B231" s="455"/>
      <c r="C231" s="455"/>
      <c r="D231" s="455"/>
      <c r="E231" s="455"/>
      <c r="F231" s="455"/>
      <c r="G231" s="455"/>
      <c r="H231" s="455"/>
      <c r="I231" s="455"/>
      <c r="J231" s="455"/>
      <c r="K231" s="455"/>
      <c r="L231" s="455"/>
    </row>
    <row r="232" spans="1:12" x14ac:dyDescent="0.35">
      <c r="A232" s="456" t="s">
        <v>180</v>
      </c>
      <c r="B232" s="456"/>
      <c r="C232" s="456"/>
      <c r="D232" s="456"/>
      <c r="E232" s="456"/>
      <c r="F232" s="456"/>
      <c r="G232" s="456"/>
      <c r="H232" s="456"/>
      <c r="I232" s="456"/>
      <c r="J232" s="456"/>
      <c r="K232" s="456"/>
      <c r="L232" s="456"/>
    </row>
    <row r="233" spans="1:12" x14ac:dyDescent="0.35">
      <c r="A233" s="458" t="s">
        <v>363</v>
      </c>
      <c r="B233" s="458"/>
      <c r="C233" s="458"/>
      <c r="D233" s="458"/>
      <c r="E233" s="458"/>
      <c r="F233" s="458"/>
      <c r="G233" s="458"/>
      <c r="H233" s="458"/>
      <c r="I233" s="458"/>
      <c r="J233" s="458"/>
      <c r="K233" s="458"/>
      <c r="L233" s="458"/>
    </row>
    <row r="234" spans="1:12" x14ac:dyDescent="0.35">
      <c r="A234" s="1"/>
      <c r="B234" s="1"/>
      <c r="C234" s="1"/>
      <c r="D234" s="1"/>
      <c r="E234" s="1"/>
      <c r="F234" s="1"/>
      <c r="G234" s="1"/>
      <c r="H234" s="1"/>
      <c r="I234" s="1"/>
      <c r="L234" s="6"/>
    </row>
    <row r="235" spans="1:12" x14ac:dyDescent="0.35">
      <c r="A235" s="1" t="s">
        <v>364</v>
      </c>
      <c r="B235" s="1"/>
      <c r="C235" s="1"/>
      <c r="D235" s="1"/>
      <c r="E235" s="1"/>
      <c r="F235" s="1"/>
      <c r="G235" s="1"/>
      <c r="H235" s="1"/>
      <c r="I235" s="1"/>
      <c r="L235" s="6"/>
    </row>
    <row r="236" spans="1:12" x14ac:dyDescent="0.35">
      <c r="A236" s="1"/>
      <c r="B236" s="1" t="s">
        <v>365</v>
      </c>
      <c r="C236" s="1"/>
      <c r="D236" s="1"/>
      <c r="E236" s="1"/>
      <c r="F236" s="1"/>
      <c r="G236" s="1"/>
      <c r="H236" s="107">
        <v>75000</v>
      </c>
      <c r="J236" s="6"/>
    </row>
    <row r="237" spans="1:12" x14ac:dyDescent="0.35">
      <c r="A237" s="1"/>
      <c r="B237" s="1" t="s">
        <v>366</v>
      </c>
      <c r="C237" s="1"/>
      <c r="D237" s="1"/>
      <c r="E237" s="1"/>
      <c r="F237" s="1"/>
      <c r="G237" s="1"/>
      <c r="H237" s="108">
        <v>75000</v>
      </c>
      <c r="J237" s="6"/>
    </row>
    <row r="238" spans="1:12" x14ac:dyDescent="0.35">
      <c r="A238" s="1"/>
      <c r="B238" s="1"/>
      <c r="C238" s="1"/>
      <c r="D238" s="1"/>
      <c r="E238" s="1"/>
      <c r="F238" s="1"/>
      <c r="G238" s="1"/>
      <c r="J238" s="6"/>
    </row>
    <row r="239" spans="1:12" x14ac:dyDescent="0.35">
      <c r="A239" s="1"/>
      <c r="B239" s="1"/>
      <c r="C239" s="1"/>
      <c r="D239" s="1"/>
      <c r="E239" s="1"/>
      <c r="F239" s="1"/>
      <c r="G239" s="1"/>
      <c r="J239" s="408">
        <f>SUM(H236:H238)</f>
        <v>150000</v>
      </c>
    </row>
    <row r="240" spans="1:12" x14ac:dyDescent="0.35">
      <c r="A240" s="1"/>
      <c r="B240" s="1"/>
      <c r="C240" s="1"/>
      <c r="D240" s="1"/>
      <c r="E240" s="1"/>
      <c r="F240" s="1"/>
      <c r="G240" s="1"/>
      <c r="J240" s="409">
        <v>4</v>
      </c>
    </row>
    <row r="241" spans="1:12" x14ac:dyDescent="0.35">
      <c r="A241" s="1"/>
      <c r="B241" s="1"/>
      <c r="C241" s="1"/>
      <c r="D241" s="1"/>
      <c r="E241" s="1"/>
      <c r="F241" s="1"/>
      <c r="G241" s="1"/>
      <c r="H241" s="1"/>
      <c r="I241" s="1"/>
      <c r="L241" s="6"/>
    </row>
    <row r="242" spans="1:12" ht="16" thickBot="1" x14ac:dyDescent="0.4">
      <c r="A242" s="1"/>
      <c r="B242" s="1"/>
      <c r="C242" s="1"/>
      <c r="D242" s="130" t="s">
        <v>214</v>
      </c>
      <c r="E242" s="1"/>
      <c r="F242" s="1"/>
      <c r="G242" s="1"/>
      <c r="H242" s="1"/>
      <c r="I242" s="1"/>
      <c r="L242" s="410">
        <f>ROUND(J239/J240,0)</f>
        <v>37500</v>
      </c>
    </row>
    <row r="243" spans="1:12" ht="16" thickTop="1" x14ac:dyDescent="0.35">
      <c r="A243" s="1"/>
      <c r="B243" s="1"/>
      <c r="C243" s="1"/>
      <c r="D243" s="1"/>
      <c r="E243" s="1"/>
      <c r="F243" s="1"/>
      <c r="G243" s="1"/>
      <c r="H243" s="1"/>
      <c r="I243" s="1"/>
      <c r="L243" s="6"/>
    </row>
    <row r="244" spans="1:12" x14ac:dyDescent="0.35">
      <c r="A244" s="455" t="s">
        <v>367</v>
      </c>
      <c r="B244" s="455"/>
      <c r="C244" s="455"/>
      <c r="D244" s="455"/>
      <c r="E244" s="455"/>
      <c r="F244" s="455"/>
      <c r="G244" s="455"/>
      <c r="H244" s="455"/>
      <c r="I244" s="455"/>
      <c r="J244" s="455"/>
      <c r="K244" s="455"/>
      <c r="L244" s="455"/>
    </row>
    <row r="245" spans="1:12" x14ac:dyDescent="0.35">
      <c r="A245" s="456" t="s">
        <v>132</v>
      </c>
      <c r="B245" s="456"/>
      <c r="C245" s="456"/>
      <c r="D245" s="456"/>
      <c r="E245" s="456"/>
      <c r="F245" s="456"/>
      <c r="G245" s="456"/>
      <c r="H245" s="456"/>
      <c r="I245" s="456"/>
      <c r="J245" s="456"/>
      <c r="K245" s="456"/>
      <c r="L245" s="456"/>
    </row>
    <row r="246" spans="1:12" x14ac:dyDescent="0.35">
      <c r="A246" s="458" t="s">
        <v>368</v>
      </c>
      <c r="B246" s="458"/>
      <c r="C246" s="458"/>
      <c r="D246" s="458"/>
      <c r="E246" s="458"/>
      <c r="F246" s="458"/>
      <c r="G246" s="458"/>
      <c r="H246" s="458"/>
      <c r="I246" s="458"/>
      <c r="J246" s="458"/>
      <c r="K246" s="458"/>
      <c r="L246" s="458"/>
    </row>
    <row r="247" spans="1:12" ht="6" customHeight="1" x14ac:dyDescent="0.35"/>
    <row r="248" spans="1:12" x14ac:dyDescent="0.35">
      <c r="A248" s="145" t="s">
        <v>369</v>
      </c>
      <c r="B248" s="146"/>
      <c r="C248" s="146"/>
      <c r="D248" s="146"/>
      <c r="E248" s="106"/>
      <c r="F248" s="147">
        <f>'Sch 4'!E19</f>
        <v>2754082</v>
      </c>
      <c r="G248" s="148"/>
      <c r="H248" s="148"/>
      <c r="I248" s="148"/>
      <c r="J248" s="148"/>
      <c r="K248" s="106"/>
      <c r="L248" s="106"/>
    </row>
    <row r="249" spans="1:12" x14ac:dyDescent="0.35">
      <c r="A249" s="145" t="s">
        <v>370</v>
      </c>
      <c r="B249" s="146"/>
      <c r="C249" s="146"/>
      <c r="D249" s="146"/>
      <c r="E249" s="106"/>
      <c r="F249" s="149">
        <f>'Sch 4'!G13</f>
        <v>13923</v>
      </c>
      <c r="G249" s="148"/>
      <c r="H249" s="148"/>
      <c r="I249" s="148"/>
      <c r="J249" s="148"/>
      <c r="K249" s="106"/>
      <c r="L249" s="106"/>
    </row>
    <row r="250" spans="1:12" x14ac:dyDescent="0.35">
      <c r="A250" s="145" t="s">
        <v>371</v>
      </c>
      <c r="B250" s="146"/>
      <c r="C250" s="146"/>
      <c r="D250" s="146"/>
      <c r="E250" s="106"/>
      <c r="F250" s="150">
        <v>6120</v>
      </c>
      <c r="G250" s="148"/>
      <c r="H250" s="148"/>
      <c r="I250" s="148"/>
      <c r="J250" s="148"/>
      <c r="K250" s="106"/>
      <c r="L250" s="106"/>
    </row>
    <row r="251" spans="1:12" ht="6" customHeight="1" x14ac:dyDescent="0.35">
      <c r="A251" s="145"/>
      <c r="B251" s="146"/>
      <c r="C251" s="146"/>
      <c r="D251" s="146"/>
      <c r="E251" s="106"/>
      <c r="F251" s="151"/>
      <c r="G251" s="148"/>
      <c r="H251" s="148"/>
      <c r="I251" s="148"/>
      <c r="J251" s="148"/>
      <c r="K251" s="106"/>
      <c r="L251" s="106"/>
    </row>
    <row r="252" spans="1:12" x14ac:dyDescent="0.35">
      <c r="A252" s="145" t="s">
        <v>372</v>
      </c>
      <c r="B252" s="146"/>
      <c r="C252" s="146"/>
      <c r="D252" s="146"/>
      <c r="E252" s="106"/>
      <c r="F252" s="151"/>
      <c r="G252" s="148"/>
      <c r="H252" s="152">
        <f>SUM(F248:F251)</f>
        <v>2774125</v>
      </c>
      <c r="I252" s="148"/>
      <c r="J252" s="148"/>
      <c r="K252" s="106"/>
      <c r="L252" s="106"/>
    </row>
    <row r="253" spans="1:12" x14ac:dyDescent="0.35">
      <c r="A253" s="145" t="s">
        <v>373</v>
      </c>
      <c r="B253" s="146"/>
      <c r="C253" s="146"/>
      <c r="D253" s="146"/>
      <c r="E253" s="106"/>
      <c r="F253" s="151"/>
      <c r="G253" s="148"/>
      <c r="H253" s="153">
        <v>5.4900000000000001E-4</v>
      </c>
      <c r="I253" s="148"/>
      <c r="J253" s="148"/>
      <c r="K253" s="106"/>
      <c r="L253" s="106"/>
    </row>
    <row r="254" spans="1:12" ht="6" customHeight="1" x14ac:dyDescent="0.35">
      <c r="A254" s="145"/>
      <c r="B254" s="146"/>
      <c r="C254" s="146"/>
      <c r="D254" s="146"/>
      <c r="E254" s="106"/>
      <c r="F254" s="148"/>
      <c r="G254" s="148"/>
      <c r="H254" s="148"/>
      <c r="I254" s="148"/>
      <c r="J254" s="148"/>
      <c r="K254" s="106"/>
      <c r="L254" s="106"/>
    </row>
    <row r="255" spans="1:12" x14ac:dyDescent="0.35">
      <c r="A255" s="146" t="s">
        <v>374</v>
      </c>
      <c r="B255" s="146"/>
      <c r="C255" s="146"/>
      <c r="D255" s="146"/>
      <c r="E255" s="106"/>
      <c r="F255" s="148"/>
      <c r="G255" s="148"/>
      <c r="H255" s="148"/>
      <c r="I255" s="148"/>
      <c r="J255" s="154">
        <f>H252*H253</f>
        <v>1522.994625</v>
      </c>
      <c r="K255" s="106"/>
      <c r="L255" s="106"/>
    </row>
    <row r="256" spans="1:12" x14ac:dyDescent="0.35">
      <c r="A256" s="146" t="s">
        <v>375</v>
      </c>
      <c r="B256" s="146"/>
      <c r="C256" s="146"/>
      <c r="D256" s="146"/>
      <c r="E256" s="106"/>
      <c r="F256" s="148"/>
      <c r="G256" s="148"/>
      <c r="H256" s="148"/>
      <c r="I256" s="148"/>
      <c r="J256" s="155">
        <f>'Sch 4'!E47*-1</f>
        <v>-1492</v>
      </c>
      <c r="K256" s="106"/>
      <c r="L256" s="106"/>
    </row>
    <row r="257" spans="1:16" ht="6" customHeight="1" x14ac:dyDescent="0.35">
      <c r="A257" s="146"/>
      <c r="B257" s="146"/>
      <c r="C257" s="146"/>
      <c r="D257" s="146"/>
      <c r="E257" s="106"/>
      <c r="F257" s="148"/>
      <c r="G257" s="148"/>
      <c r="H257" s="148"/>
      <c r="I257" s="148"/>
      <c r="J257" s="146"/>
      <c r="K257" s="106"/>
      <c r="L257" s="106"/>
    </row>
    <row r="258" spans="1:16" ht="16" thickBot="1" x14ac:dyDescent="0.4">
      <c r="A258" s="146"/>
      <c r="B258" s="146"/>
      <c r="C258" s="146"/>
      <c r="D258" s="156" t="s">
        <v>214</v>
      </c>
      <c r="E258" s="106"/>
      <c r="F258" s="148"/>
      <c r="G258" s="148"/>
      <c r="H258" s="148"/>
      <c r="I258" s="148"/>
      <c r="J258" s="106"/>
      <c r="K258" s="106"/>
      <c r="L258" s="157">
        <f>ROUND(SUM(J255:J257),0)</f>
        <v>31</v>
      </c>
      <c r="N258" s="89"/>
    </row>
    <row r="259" spans="1:16" ht="16" thickTop="1" x14ac:dyDescent="0.35">
      <c r="A259" s="455" t="s">
        <v>376</v>
      </c>
      <c r="B259" s="455"/>
      <c r="C259" s="455"/>
      <c r="D259" s="455"/>
      <c r="E259" s="455"/>
      <c r="F259" s="455"/>
      <c r="G259" s="455"/>
      <c r="H259" s="455"/>
      <c r="I259" s="455"/>
      <c r="J259" s="455"/>
      <c r="K259" s="455"/>
      <c r="L259" s="455"/>
    </row>
    <row r="260" spans="1:16" x14ac:dyDescent="0.35">
      <c r="A260" s="456" t="s">
        <v>184</v>
      </c>
      <c r="B260" s="456"/>
      <c r="C260" s="456"/>
      <c r="D260" s="456"/>
      <c r="E260" s="456"/>
      <c r="F260" s="456"/>
      <c r="G260" s="456"/>
      <c r="H260" s="456"/>
      <c r="I260" s="456"/>
      <c r="J260" s="456"/>
      <c r="K260" s="456"/>
      <c r="L260" s="456"/>
      <c r="P260" s="1"/>
    </row>
    <row r="261" spans="1:16" x14ac:dyDescent="0.35">
      <c r="A261" s="458" t="s">
        <v>377</v>
      </c>
      <c r="B261" s="458"/>
      <c r="C261" s="458"/>
      <c r="D261" s="458"/>
      <c r="E261" s="458"/>
      <c r="F261" s="458"/>
      <c r="G261" s="458"/>
      <c r="H261" s="458"/>
      <c r="I261" s="458"/>
      <c r="J261" s="458"/>
      <c r="K261" s="458"/>
      <c r="L261" s="458"/>
      <c r="P261" s="1"/>
    </row>
    <row r="262" spans="1:16" ht="6" customHeight="1" x14ac:dyDescent="0.35">
      <c r="P262" s="1"/>
    </row>
    <row r="263" spans="1:16" x14ac:dyDescent="0.35">
      <c r="A263" s="125" t="s">
        <v>378</v>
      </c>
      <c r="B263" s="125"/>
      <c r="C263" s="125"/>
      <c r="D263" s="125"/>
      <c r="E263" s="106"/>
      <c r="F263" s="106"/>
      <c r="G263" s="106"/>
      <c r="H263" s="126">
        <v>72.58</v>
      </c>
      <c r="I263" s="106"/>
      <c r="J263" s="106"/>
      <c r="K263" s="106"/>
      <c r="L263" s="106"/>
      <c r="P263" s="1"/>
    </row>
    <row r="264" spans="1:16" x14ac:dyDescent="0.35">
      <c r="A264" s="106"/>
      <c r="B264" s="106"/>
      <c r="C264" s="106"/>
      <c r="D264" s="106"/>
      <c r="E264" s="106"/>
      <c r="F264" s="106"/>
      <c r="G264" s="106"/>
      <c r="H264" s="127">
        <v>2</v>
      </c>
      <c r="I264" s="106"/>
      <c r="J264" s="106"/>
      <c r="K264" s="106"/>
      <c r="L264" s="106"/>
    </row>
    <row r="265" spans="1:16" ht="6" customHeight="1" x14ac:dyDescent="0.35">
      <c r="A265" s="106"/>
      <c r="B265" s="106"/>
      <c r="C265" s="106"/>
      <c r="D265" s="106"/>
      <c r="E265" s="106"/>
      <c r="F265" s="106"/>
      <c r="G265" s="106"/>
      <c r="H265" s="106"/>
      <c r="I265" s="106"/>
      <c r="J265" s="106"/>
      <c r="K265" s="106"/>
      <c r="L265" s="106"/>
    </row>
    <row r="266" spans="1:16" x14ac:dyDescent="0.35">
      <c r="A266" s="106"/>
      <c r="B266" s="106"/>
      <c r="C266" s="106"/>
      <c r="D266" s="106"/>
      <c r="E266" s="106"/>
      <c r="F266" s="106"/>
      <c r="G266" s="106"/>
      <c r="H266" s="106"/>
      <c r="I266" s="106"/>
      <c r="J266" s="128">
        <f>H263*H264</f>
        <v>145.16</v>
      </c>
      <c r="K266" s="106"/>
      <c r="L266" s="106"/>
    </row>
    <row r="267" spans="1:16" x14ac:dyDescent="0.35">
      <c r="A267" s="125" t="s">
        <v>379</v>
      </c>
      <c r="B267" s="125"/>
      <c r="C267" s="125"/>
      <c r="D267" s="106"/>
      <c r="E267" s="106"/>
      <c r="F267" s="106"/>
      <c r="G267" s="106"/>
      <c r="H267" s="106"/>
      <c r="I267" s="106"/>
      <c r="J267" s="129">
        <v>-600</v>
      </c>
      <c r="K267" s="106"/>
      <c r="L267" s="106"/>
    </row>
    <row r="268" spans="1:16" ht="6" customHeight="1" x14ac:dyDescent="0.35">
      <c r="A268" s="106"/>
      <c r="B268" s="106"/>
      <c r="C268" s="106"/>
      <c r="D268" s="125"/>
      <c r="E268" s="106"/>
      <c r="F268" s="106"/>
      <c r="G268" s="106"/>
      <c r="H268" s="106"/>
      <c r="I268" s="106"/>
      <c r="J268" s="106"/>
      <c r="K268" s="106"/>
      <c r="L268" s="106"/>
    </row>
    <row r="269" spans="1:16" ht="16" thickBot="1" x14ac:dyDescent="0.4">
      <c r="A269" s="106"/>
      <c r="B269" s="106"/>
      <c r="C269" s="106"/>
      <c r="D269" s="130" t="s">
        <v>214</v>
      </c>
      <c r="E269" s="106"/>
      <c r="F269" s="106"/>
      <c r="G269" s="106"/>
      <c r="H269" s="131"/>
      <c r="I269" s="131"/>
      <c r="J269" s="131"/>
      <c r="K269" s="131"/>
      <c r="L269" s="132">
        <f>ROUND(SUM(J266:J268),0)</f>
        <v>-455</v>
      </c>
    </row>
    <row r="270" spans="1:16" ht="16" thickTop="1" x14ac:dyDescent="0.35">
      <c r="A270" s="1"/>
      <c r="B270" s="1"/>
      <c r="C270" s="1"/>
      <c r="D270" s="1"/>
      <c r="E270" s="1"/>
      <c r="F270" s="1"/>
      <c r="G270" s="1"/>
      <c r="H270" s="1"/>
      <c r="I270" s="1"/>
      <c r="L270" s="6" t="str">
        <f>$L$1</f>
        <v>Settlement</v>
      </c>
    </row>
    <row r="271" spans="1:16" x14ac:dyDescent="0.35">
      <c r="A271" s="1"/>
      <c r="B271" s="1"/>
      <c r="C271" s="1"/>
      <c r="D271" s="1"/>
      <c r="E271" s="1"/>
      <c r="F271" s="1"/>
      <c r="G271" s="1"/>
      <c r="H271" s="1"/>
      <c r="I271" s="1"/>
      <c r="L271" s="6" t="str">
        <f>$L$2</f>
        <v>Schedule 6</v>
      </c>
    </row>
    <row r="272" spans="1:16" x14ac:dyDescent="0.35">
      <c r="A272" s="1"/>
      <c r="B272" s="1"/>
      <c r="C272" s="1"/>
      <c r="D272" s="1"/>
      <c r="E272" s="1"/>
      <c r="F272" s="1"/>
      <c r="G272" s="1"/>
      <c r="H272" s="1"/>
      <c r="I272" s="1"/>
      <c r="L272" s="6" t="s">
        <v>380</v>
      </c>
    </row>
    <row r="273" spans="1:12" ht="20" x14ac:dyDescent="0.4">
      <c r="A273" s="446" t="str">
        <f>+Inputs!$C$5</f>
        <v>Edwardsville Water Authority</v>
      </c>
      <c r="B273" s="446"/>
      <c r="C273" s="446"/>
      <c r="D273" s="446"/>
      <c r="E273" s="446"/>
      <c r="F273" s="446"/>
      <c r="G273" s="446"/>
      <c r="H273" s="446"/>
      <c r="I273" s="446"/>
      <c r="J273" s="446"/>
      <c r="K273" s="446"/>
      <c r="L273" s="446"/>
    </row>
    <row r="274" spans="1:12" ht="17.5" x14ac:dyDescent="0.35">
      <c r="A274" s="442" t="str">
        <f>"CAUSE NUMBER "&amp;Inputs!$C$6</f>
        <v>CAUSE NUMBER 45997</v>
      </c>
      <c r="B274" s="442"/>
      <c r="C274" s="442"/>
      <c r="D274" s="442"/>
      <c r="E274" s="442"/>
      <c r="F274" s="442"/>
      <c r="G274" s="442"/>
      <c r="H274" s="442"/>
      <c r="I274" s="442"/>
      <c r="J274" s="442"/>
      <c r="K274" s="442"/>
      <c r="L274" s="442"/>
    </row>
    <row r="275" spans="1:12" x14ac:dyDescent="0.35">
      <c r="A275" s="429"/>
      <c r="B275" s="429"/>
      <c r="C275" s="429"/>
      <c r="D275" s="429"/>
      <c r="E275" s="429"/>
      <c r="F275" s="429"/>
      <c r="G275" s="429"/>
      <c r="H275" s="429"/>
      <c r="I275" s="429"/>
      <c r="J275" s="429"/>
    </row>
    <row r="276" spans="1:12" x14ac:dyDescent="0.35">
      <c r="A276" s="443" t="s">
        <v>224</v>
      </c>
      <c r="B276" s="443"/>
      <c r="C276" s="443"/>
      <c r="D276" s="443"/>
      <c r="E276" s="443"/>
      <c r="F276" s="443"/>
      <c r="G276" s="443"/>
      <c r="H276" s="443"/>
      <c r="I276" s="443"/>
      <c r="J276" s="443"/>
      <c r="K276" s="443"/>
      <c r="L276" s="443"/>
    </row>
    <row r="277" spans="1:12" x14ac:dyDescent="0.35">
      <c r="A277" s="106"/>
      <c r="B277" s="106"/>
      <c r="C277" s="106"/>
      <c r="D277" s="106"/>
      <c r="E277" s="106"/>
      <c r="F277" s="106"/>
      <c r="G277" s="106"/>
      <c r="H277" s="106"/>
      <c r="I277" s="106"/>
      <c r="J277" s="106"/>
      <c r="K277" s="106"/>
      <c r="L277" s="106"/>
    </row>
    <row r="278" spans="1:12" x14ac:dyDescent="0.35">
      <c r="A278" s="455" t="s">
        <v>381</v>
      </c>
      <c r="B278" s="455"/>
      <c r="C278" s="455"/>
      <c r="D278" s="455"/>
      <c r="E278" s="455"/>
      <c r="F278" s="455"/>
      <c r="G278" s="455"/>
      <c r="H278" s="455"/>
      <c r="I278" s="455"/>
      <c r="J278" s="455"/>
      <c r="K278" s="455"/>
      <c r="L278" s="455"/>
    </row>
    <row r="279" spans="1:12" x14ac:dyDescent="0.35">
      <c r="A279" s="456" t="s">
        <v>186</v>
      </c>
      <c r="B279" s="456"/>
      <c r="C279" s="456"/>
      <c r="D279" s="456"/>
      <c r="E279" s="456"/>
      <c r="F279" s="456"/>
      <c r="G279" s="456"/>
      <c r="H279" s="456"/>
      <c r="I279" s="456"/>
      <c r="J279" s="456"/>
      <c r="K279" s="456"/>
      <c r="L279" s="456"/>
    </row>
    <row r="280" spans="1:12" x14ac:dyDescent="0.35">
      <c r="A280" s="458" t="s">
        <v>382</v>
      </c>
      <c r="B280" s="458"/>
      <c r="C280" s="458"/>
      <c r="D280" s="458"/>
      <c r="E280" s="458"/>
      <c r="F280" s="458"/>
      <c r="G280" s="458"/>
      <c r="H280" s="458"/>
      <c r="I280" s="458"/>
      <c r="J280" s="458"/>
      <c r="K280" s="458"/>
      <c r="L280" s="458"/>
    </row>
    <row r="281" spans="1:12" ht="6" customHeight="1" x14ac:dyDescent="0.35"/>
    <row r="282" spans="1:12" x14ac:dyDescent="0.35">
      <c r="A282" s="125" t="s">
        <v>383</v>
      </c>
      <c r="B282" s="125"/>
      <c r="C282" s="125"/>
      <c r="D282" s="125"/>
      <c r="E282" s="106"/>
      <c r="F282" s="106"/>
      <c r="G282" s="106"/>
      <c r="H282" s="106"/>
      <c r="I282" s="106"/>
      <c r="J282" s="133">
        <v>-170</v>
      </c>
      <c r="K282" s="125"/>
      <c r="L282" s="106"/>
    </row>
    <row r="283" spans="1:12" x14ac:dyDescent="0.35">
      <c r="A283" s="125" t="s">
        <v>384</v>
      </c>
      <c r="B283" s="125"/>
      <c r="C283" s="125"/>
      <c r="D283" s="125"/>
      <c r="E283" s="106"/>
      <c r="F283" s="106"/>
      <c r="G283" s="106"/>
      <c r="H283" s="106"/>
      <c r="I283" s="106"/>
      <c r="J283" s="134">
        <v>241.85</v>
      </c>
      <c r="K283" s="125"/>
      <c r="L283" s="106"/>
    </row>
    <row r="284" spans="1:12" ht="6" customHeight="1" x14ac:dyDescent="0.35">
      <c r="A284" s="125"/>
      <c r="B284" s="125"/>
      <c r="C284" s="125"/>
      <c r="D284" s="125"/>
      <c r="E284" s="106"/>
      <c r="F284" s="106"/>
      <c r="G284" s="106"/>
      <c r="H284" s="106"/>
      <c r="I284" s="106"/>
      <c r="J284" s="125"/>
      <c r="K284" s="125"/>
      <c r="L284" s="106"/>
    </row>
    <row r="285" spans="1:12" ht="16" thickBot="1" x14ac:dyDescent="0.4">
      <c r="A285" s="106"/>
      <c r="B285" s="106"/>
      <c r="C285" s="106"/>
      <c r="D285" s="130" t="s">
        <v>214</v>
      </c>
      <c r="E285" s="106"/>
      <c r="F285" s="106"/>
      <c r="G285" s="106"/>
      <c r="H285" s="106"/>
      <c r="I285" s="106"/>
      <c r="J285" s="106"/>
      <c r="K285" s="125"/>
      <c r="L285" s="135">
        <f>ROUND(SUM(J282:J283),0)</f>
        <v>72</v>
      </c>
    </row>
    <row r="286" spans="1:12" ht="16" thickTop="1" x14ac:dyDescent="0.35">
      <c r="A286" s="429"/>
      <c r="B286" s="429"/>
      <c r="C286" s="429"/>
      <c r="D286" s="429"/>
      <c r="E286" s="429"/>
      <c r="F286" s="429"/>
      <c r="G286" s="429"/>
      <c r="H286" s="429"/>
      <c r="I286" s="429"/>
      <c r="J286" s="429"/>
      <c r="K286" s="429"/>
      <c r="L286" s="429"/>
    </row>
    <row r="287" spans="1:12" x14ac:dyDescent="0.35">
      <c r="A287" s="455" t="s">
        <v>385</v>
      </c>
      <c r="B287" s="455"/>
      <c r="C287" s="455"/>
      <c r="D287" s="455"/>
      <c r="E287" s="455"/>
      <c r="F287" s="455"/>
      <c r="G287" s="455"/>
      <c r="H287" s="455"/>
      <c r="I287" s="455"/>
      <c r="J287" s="455"/>
      <c r="K287" s="455"/>
      <c r="L287" s="455"/>
    </row>
    <row r="288" spans="1:12" x14ac:dyDescent="0.35">
      <c r="A288" s="456" t="s">
        <v>386</v>
      </c>
      <c r="B288" s="456"/>
      <c r="C288" s="456"/>
      <c r="D288" s="456"/>
      <c r="E288" s="456"/>
      <c r="F288" s="456"/>
      <c r="G288" s="456"/>
      <c r="H288" s="456"/>
      <c r="I288" s="456"/>
      <c r="J288" s="456"/>
      <c r="K288" s="456"/>
      <c r="L288" s="456"/>
    </row>
    <row r="289" spans="1:12" x14ac:dyDescent="0.35">
      <c r="A289" s="458" t="s">
        <v>387</v>
      </c>
      <c r="B289" s="458"/>
      <c r="C289" s="458"/>
      <c r="D289" s="458"/>
      <c r="E289" s="458"/>
      <c r="F289" s="458"/>
      <c r="G289" s="458"/>
      <c r="H289" s="458"/>
      <c r="I289" s="458"/>
      <c r="J289" s="458"/>
      <c r="K289" s="458"/>
      <c r="L289" s="458"/>
    </row>
    <row r="290" spans="1:12" ht="6" customHeight="1" x14ac:dyDescent="0.35"/>
    <row r="291" spans="1:12" x14ac:dyDescent="0.35">
      <c r="A291" s="125" t="s">
        <v>388</v>
      </c>
      <c r="B291" s="125"/>
      <c r="C291" s="125"/>
      <c r="D291" s="125"/>
      <c r="E291" s="106"/>
      <c r="F291" s="106"/>
      <c r="G291" s="106"/>
      <c r="H291" s="136">
        <v>200</v>
      </c>
      <c r="I291" s="106"/>
      <c r="J291" s="125"/>
      <c r="K291" s="106"/>
      <c r="L291" s="106"/>
    </row>
    <row r="292" spans="1:12" x14ac:dyDescent="0.35">
      <c r="A292" s="125" t="s">
        <v>389</v>
      </c>
      <c r="B292" s="125"/>
      <c r="C292" s="125"/>
      <c r="D292" s="125"/>
      <c r="E292" s="106"/>
      <c r="F292" s="106"/>
      <c r="G292" s="106"/>
      <c r="H292" s="137">
        <v>99.9</v>
      </c>
      <c r="I292" s="106"/>
      <c r="J292" s="125"/>
      <c r="K292" s="106"/>
      <c r="L292" s="106"/>
    </row>
    <row r="293" spans="1:12" x14ac:dyDescent="0.35">
      <c r="A293" s="125" t="s">
        <v>390</v>
      </c>
      <c r="B293" s="125"/>
      <c r="C293" s="125"/>
      <c r="D293" s="125"/>
      <c r="E293" s="106"/>
      <c r="F293" s="106"/>
      <c r="G293" s="106"/>
      <c r="H293" s="137">
        <v>119.95</v>
      </c>
      <c r="I293" s="106"/>
      <c r="J293" s="125"/>
      <c r="K293" s="106"/>
      <c r="L293" s="106"/>
    </row>
    <row r="294" spans="1:12" x14ac:dyDescent="0.35">
      <c r="A294" s="125" t="s">
        <v>391</v>
      </c>
      <c r="B294" s="125"/>
      <c r="C294" s="125"/>
      <c r="D294" s="125"/>
      <c r="E294" s="106"/>
      <c r="F294" s="106"/>
      <c r="G294" s="106"/>
      <c r="H294" s="137">
        <v>1452.5</v>
      </c>
      <c r="I294" s="106"/>
      <c r="J294" s="125"/>
      <c r="K294" s="106"/>
      <c r="L294" s="106"/>
    </row>
    <row r="295" spans="1:12" x14ac:dyDescent="0.35">
      <c r="A295" s="125" t="s">
        <v>392</v>
      </c>
      <c r="B295" s="125"/>
      <c r="C295" s="125"/>
      <c r="D295" s="125"/>
      <c r="E295" s="106"/>
      <c r="F295" s="106"/>
      <c r="G295" s="106"/>
      <c r="H295" s="138">
        <v>361.9</v>
      </c>
      <c r="I295" s="106"/>
      <c r="J295" s="125"/>
      <c r="K295" s="106"/>
      <c r="L295" s="106"/>
    </row>
    <row r="296" spans="1:12" ht="6" customHeight="1" x14ac:dyDescent="0.35">
      <c r="A296" s="125"/>
      <c r="B296" s="125"/>
      <c r="C296" s="125"/>
      <c r="D296" s="125"/>
      <c r="E296" s="106"/>
      <c r="F296" s="106"/>
      <c r="G296" s="106"/>
      <c r="H296" s="137"/>
      <c r="I296" s="106"/>
      <c r="J296" s="125"/>
      <c r="K296" s="106"/>
      <c r="L296" s="106"/>
    </row>
    <row r="297" spans="1:12" x14ac:dyDescent="0.35">
      <c r="A297" s="125"/>
      <c r="B297" s="125"/>
      <c r="C297" s="125"/>
      <c r="D297" s="125"/>
      <c r="E297" s="106"/>
      <c r="F297" s="106"/>
      <c r="G297" s="106"/>
      <c r="H297" s="137"/>
      <c r="I297" s="106"/>
      <c r="J297" s="139">
        <f>ROUND(SUM(H291:H295),0)</f>
        <v>2234</v>
      </c>
      <c r="K297" s="106"/>
      <c r="L297" s="106"/>
    </row>
    <row r="298" spans="1:12" ht="6" customHeight="1" x14ac:dyDescent="0.35">
      <c r="A298" s="125"/>
      <c r="B298" s="125"/>
      <c r="C298" s="125"/>
      <c r="D298" s="125"/>
      <c r="E298" s="106"/>
      <c r="F298" s="106"/>
      <c r="G298" s="106"/>
      <c r="H298" s="137"/>
      <c r="I298" s="106"/>
      <c r="J298" s="140"/>
      <c r="K298" s="106"/>
      <c r="L298" s="106"/>
    </row>
    <row r="299" spans="1:12" x14ac:dyDescent="0.35">
      <c r="A299" s="125" t="s">
        <v>393</v>
      </c>
      <c r="B299" s="125"/>
      <c r="C299" s="125"/>
      <c r="D299" s="125"/>
      <c r="E299" s="106"/>
      <c r="F299" s="106"/>
      <c r="G299" s="106"/>
      <c r="H299" s="137">
        <v>110.41</v>
      </c>
      <c r="I299" s="106"/>
      <c r="J299" s="125"/>
      <c r="K299" s="106"/>
      <c r="L299" s="106"/>
    </row>
    <row r="300" spans="1:12" x14ac:dyDescent="0.35">
      <c r="A300" s="125" t="s">
        <v>394</v>
      </c>
      <c r="B300" s="125"/>
      <c r="C300" s="125"/>
      <c r="D300" s="125"/>
      <c r="E300" s="106"/>
      <c r="F300" s="106"/>
      <c r="G300" s="106"/>
      <c r="H300" s="137">
        <v>82.94</v>
      </c>
      <c r="I300" s="106"/>
      <c r="J300" s="125"/>
      <c r="K300" s="106"/>
      <c r="L300" s="106"/>
    </row>
    <row r="301" spans="1:12" x14ac:dyDescent="0.35">
      <c r="A301" s="125" t="s">
        <v>393</v>
      </c>
      <c r="B301" s="125"/>
      <c r="C301" s="125"/>
      <c r="D301" s="125"/>
      <c r="E301" s="106"/>
      <c r="F301" s="106"/>
      <c r="G301" s="106"/>
      <c r="H301" s="137">
        <v>105.19</v>
      </c>
      <c r="I301" s="106"/>
      <c r="J301" s="125"/>
      <c r="K301" s="106"/>
      <c r="L301" s="106"/>
    </row>
    <row r="302" spans="1:12" x14ac:dyDescent="0.35">
      <c r="A302" s="125" t="s">
        <v>395</v>
      </c>
      <c r="B302" s="125"/>
      <c r="C302" s="125"/>
      <c r="D302" s="125"/>
      <c r="E302" s="106"/>
      <c r="F302" s="106"/>
      <c r="G302" s="106"/>
      <c r="H302" s="137">
        <v>121.79</v>
      </c>
      <c r="I302" s="106"/>
      <c r="J302" s="125"/>
      <c r="K302" s="106"/>
      <c r="L302" s="106"/>
    </row>
    <row r="303" spans="1:12" x14ac:dyDescent="0.35">
      <c r="A303" s="125" t="s">
        <v>393</v>
      </c>
      <c r="B303" s="125"/>
      <c r="C303" s="125"/>
      <c r="D303" s="125"/>
      <c r="E303" s="106"/>
      <c r="F303" s="106"/>
      <c r="G303" s="106"/>
      <c r="H303" s="137">
        <v>100.86</v>
      </c>
      <c r="I303" s="106"/>
      <c r="J303" s="125"/>
      <c r="K303" s="106"/>
      <c r="L303" s="106"/>
    </row>
    <row r="304" spans="1:12" x14ac:dyDescent="0.35">
      <c r="A304" s="125" t="s">
        <v>396</v>
      </c>
      <c r="B304" s="125"/>
      <c r="C304" s="125"/>
      <c r="D304" s="125"/>
      <c r="E304" s="106"/>
      <c r="F304" s="106"/>
      <c r="G304" s="106"/>
      <c r="H304" s="141">
        <v>82.39</v>
      </c>
      <c r="I304" s="106"/>
      <c r="J304" s="125"/>
      <c r="K304" s="106"/>
      <c r="L304" s="106"/>
    </row>
    <row r="305" spans="1:12" x14ac:dyDescent="0.35">
      <c r="A305" s="125" t="s">
        <v>397</v>
      </c>
      <c r="B305" s="125"/>
      <c r="C305" s="125"/>
      <c r="D305" s="125"/>
      <c r="E305" s="106"/>
      <c r="F305" s="106"/>
      <c r="G305" s="106"/>
      <c r="H305" s="141">
        <v>123.42</v>
      </c>
      <c r="I305" s="106"/>
      <c r="J305" s="125"/>
      <c r="K305" s="106"/>
      <c r="L305" s="106"/>
    </row>
    <row r="306" spans="1:12" x14ac:dyDescent="0.35">
      <c r="A306" s="125" t="s">
        <v>398</v>
      </c>
      <c r="B306" s="125"/>
      <c r="C306" s="125"/>
      <c r="D306" s="125"/>
      <c r="E306" s="106"/>
      <c r="F306" s="106"/>
      <c r="G306" s="106"/>
      <c r="H306" s="141">
        <v>83.81</v>
      </c>
      <c r="I306" s="106"/>
      <c r="J306" s="125"/>
      <c r="K306" s="106"/>
      <c r="L306" s="106"/>
    </row>
    <row r="307" spans="1:12" x14ac:dyDescent="0.35">
      <c r="A307" s="125" t="s">
        <v>399</v>
      </c>
      <c r="B307" s="125"/>
      <c r="C307" s="125"/>
      <c r="D307" s="125"/>
      <c r="E307" s="106"/>
      <c r="F307" s="106"/>
      <c r="G307" s="106"/>
      <c r="H307" s="141">
        <v>110.57</v>
      </c>
      <c r="I307" s="106"/>
      <c r="J307" s="125"/>
      <c r="K307" s="106"/>
      <c r="L307" s="106"/>
    </row>
    <row r="308" spans="1:12" x14ac:dyDescent="0.35">
      <c r="A308" s="125" t="s">
        <v>393</v>
      </c>
      <c r="B308" s="125"/>
      <c r="C308" s="125"/>
      <c r="D308" s="125"/>
      <c r="E308" s="106"/>
      <c r="F308" s="106"/>
      <c r="G308" s="106"/>
      <c r="H308" s="134">
        <v>87.34</v>
      </c>
      <c r="I308" s="106"/>
      <c r="J308" s="125"/>
      <c r="K308" s="106"/>
      <c r="L308" s="106"/>
    </row>
    <row r="309" spans="1:12" ht="6" customHeight="1" x14ac:dyDescent="0.35">
      <c r="A309" s="125"/>
      <c r="B309" s="125"/>
      <c r="C309" s="125"/>
      <c r="D309" s="125"/>
      <c r="E309" s="106"/>
      <c r="F309" s="106"/>
      <c r="G309" s="106"/>
      <c r="H309" s="141"/>
      <c r="I309" s="106"/>
      <c r="J309" s="106"/>
      <c r="K309" s="106"/>
      <c r="L309" s="106"/>
    </row>
    <row r="310" spans="1:12" x14ac:dyDescent="0.35">
      <c r="A310" s="125"/>
      <c r="B310" s="125"/>
      <c r="C310" s="125"/>
      <c r="D310" s="125"/>
      <c r="E310" s="106"/>
      <c r="F310" s="106"/>
      <c r="G310" s="106"/>
      <c r="H310" s="141"/>
      <c r="I310" s="106"/>
      <c r="J310" s="142">
        <f>ROUND(SUM(H299:H308),0)</f>
        <v>1009</v>
      </c>
      <c r="K310" s="106"/>
      <c r="L310" s="106"/>
    </row>
    <row r="311" spans="1:12" ht="6" customHeight="1" x14ac:dyDescent="0.35">
      <c r="A311" s="125"/>
      <c r="B311" s="125"/>
      <c r="C311" s="125"/>
      <c r="D311" s="125"/>
      <c r="E311" s="106"/>
      <c r="F311" s="106"/>
      <c r="G311" s="106"/>
      <c r="H311" s="141"/>
      <c r="I311" s="106"/>
      <c r="J311" s="125"/>
      <c r="K311" s="106"/>
      <c r="L311" s="106"/>
    </row>
    <row r="312" spans="1:12" x14ac:dyDescent="0.35">
      <c r="A312" s="125" t="s">
        <v>400</v>
      </c>
      <c r="B312" s="125"/>
      <c r="C312" s="125"/>
      <c r="D312" s="125"/>
      <c r="E312" s="106"/>
      <c r="F312" s="106"/>
      <c r="G312" s="106"/>
      <c r="H312" s="137">
        <v>169.48</v>
      </c>
      <c r="I312" s="106"/>
      <c r="J312" s="125"/>
      <c r="K312" s="106"/>
      <c r="L312" s="106"/>
    </row>
    <row r="313" spans="1:12" x14ac:dyDescent="0.35">
      <c r="A313" s="125" t="s">
        <v>401</v>
      </c>
      <c r="B313" s="125"/>
      <c r="C313" s="125"/>
      <c r="D313" s="125"/>
      <c r="E313" s="106"/>
      <c r="F313" s="106"/>
      <c r="G313" s="106"/>
      <c r="H313" s="141">
        <v>252.73</v>
      </c>
      <c r="I313" s="106"/>
      <c r="J313" s="125"/>
      <c r="K313" s="106"/>
      <c r="L313" s="106"/>
    </row>
    <row r="314" spans="1:12" x14ac:dyDescent="0.35">
      <c r="A314" s="125" t="s">
        <v>402</v>
      </c>
      <c r="B314" s="125"/>
      <c r="C314" s="125"/>
      <c r="D314" s="125"/>
      <c r="E314" s="106"/>
      <c r="F314" s="106"/>
      <c r="G314" s="106"/>
      <c r="H314" s="134">
        <v>181.23</v>
      </c>
      <c r="I314" s="106"/>
      <c r="J314" s="125"/>
      <c r="K314" s="106"/>
      <c r="L314" s="106"/>
    </row>
    <row r="315" spans="1:12" ht="6" customHeight="1" x14ac:dyDescent="0.35">
      <c r="A315" s="106"/>
      <c r="B315" s="106"/>
      <c r="C315" s="106"/>
      <c r="D315" s="106"/>
      <c r="E315" s="106"/>
      <c r="F315" s="106"/>
      <c r="G315" s="106"/>
      <c r="H315" s="106"/>
      <c r="I315" s="106"/>
      <c r="J315" s="106"/>
      <c r="K315" s="106"/>
      <c r="L315" s="106"/>
    </row>
    <row r="316" spans="1:12" x14ac:dyDescent="0.35">
      <c r="A316" s="106"/>
      <c r="B316" s="106"/>
      <c r="C316" s="106"/>
      <c r="D316" s="106"/>
      <c r="E316" s="106"/>
      <c r="F316" s="106"/>
      <c r="G316" s="106"/>
      <c r="H316" s="106"/>
      <c r="I316" s="106"/>
      <c r="J316" s="143">
        <f>ROUND(SUM(H312:H314),0)</f>
        <v>603</v>
      </c>
      <c r="K316" s="106"/>
      <c r="L316" s="106"/>
    </row>
    <row r="317" spans="1:12" ht="6" customHeight="1" x14ac:dyDescent="0.35">
      <c r="A317" s="106"/>
      <c r="B317" s="106"/>
      <c r="C317" s="106"/>
      <c r="D317" s="106"/>
      <c r="E317" s="106"/>
      <c r="F317" s="106"/>
      <c r="G317" s="106"/>
      <c r="H317" s="106"/>
      <c r="I317" s="106"/>
      <c r="J317" s="106"/>
      <c r="K317" s="106"/>
      <c r="L317" s="106"/>
    </row>
    <row r="318" spans="1:12" ht="16" thickBot="1" x14ac:dyDescent="0.4">
      <c r="A318" s="106"/>
      <c r="B318" s="106"/>
      <c r="C318" s="106"/>
      <c r="D318" s="130" t="s">
        <v>214</v>
      </c>
      <c r="E318" s="106"/>
      <c r="F318" s="106"/>
      <c r="G318" s="106"/>
      <c r="H318" s="106"/>
      <c r="I318" s="106"/>
      <c r="J318" s="106"/>
      <c r="K318" s="106"/>
      <c r="L318" s="132">
        <f>ROUND(SUM(J296:J316)*-1,0)</f>
        <v>-3846</v>
      </c>
    </row>
    <row r="319" spans="1:12" ht="16" thickTop="1" x14ac:dyDescent="0.35">
      <c r="A319" s="1"/>
      <c r="B319" s="1"/>
      <c r="C319" s="1"/>
      <c r="D319" s="1"/>
      <c r="E319" s="1"/>
      <c r="F319" s="1"/>
      <c r="G319" s="1"/>
      <c r="H319" s="1"/>
      <c r="I319" s="1"/>
      <c r="L319" s="6" t="str">
        <f>$L$1</f>
        <v>Settlement</v>
      </c>
    </row>
    <row r="320" spans="1:12" x14ac:dyDescent="0.35">
      <c r="A320" s="1"/>
      <c r="B320" s="1"/>
      <c r="C320" s="1"/>
      <c r="D320" s="1"/>
      <c r="E320" s="1"/>
      <c r="F320" s="1"/>
      <c r="G320" s="1"/>
      <c r="H320" s="1"/>
      <c r="I320" s="1"/>
      <c r="L320" s="6" t="str">
        <f>$L$2</f>
        <v>Schedule 6</v>
      </c>
    </row>
    <row r="321" spans="1:12" x14ac:dyDescent="0.35">
      <c r="A321" s="1"/>
      <c r="B321" s="1"/>
      <c r="C321" s="1"/>
      <c r="D321" s="1"/>
      <c r="E321" s="1"/>
      <c r="F321" s="1"/>
      <c r="G321" s="1"/>
      <c r="H321" s="1"/>
      <c r="I321" s="1"/>
      <c r="L321" s="6" t="s">
        <v>403</v>
      </c>
    </row>
    <row r="322" spans="1:12" ht="20" x14ac:dyDescent="0.4">
      <c r="A322" s="446" t="str">
        <f>+Inputs!$C$5</f>
        <v>Edwardsville Water Authority</v>
      </c>
      <c r="B322" s="446"/>
      <c r="C322" s="446"/>
      <c r="D322" s="446"/>
      <c r="E322" s="446"/>
      <c r="F322" s="446"/>
      <c r="G322" s="446"/>
      <c r="H322" s="446"/>
      <c r="I322" s="446"/>
      <c r="J322" s="446"/>
      <c r="K322" s="446"/>
      <c r="L322" s="446"/>
    </row>
    <row r="323" spans="1:12" ht="17.5" x14ac:dyDescent="0.35">
      <c r="A323" s="442" t="str">
        <f>"CAUSE NUMBER "&amp;Inputs!$C$6</f>
        <v>CAUSE NUMBER 45997</v>
      </c>
      <c r="B323" s="442"/>
      <c r="C323" s="442"/>
      <c r="D323" s="442"/>
      <c r="E323" s="442"/>
      <c r="F323" s="442"/>
      <c r="G323" s="442"/>
      <c r="H323" s="442"/>
      <c r="I323" s="442"/>
      <c r="J323" s="442"/>
      <c r="K323" s="442"/>
      <c r="L323" s="442"/>
    </row>
    <row r="324" spans="1:12" x14ac:dyDescent="0.35">
      <c r="A324" s="429"/>
      <c r="B324" s="429"/>
      <c r="C324" s="429"/>
      <c r="D324" s="429"/>
      <c r="E324" s="429"/>
      <c r="F324" s="429"/>
      <c r="G324" s="429"/>
      <c r="H324" s="429"/>
      <c r="I324" s="429"/>
      <c r="J324" s="429"/>
    </row>
    <row r="325" spans="1:12" x14ac:dyDescent="0.35">
      <c r="A325" s="443" t="s">
        <v>224</v>
      </c>
      <c r="B325" s="443"/>
      <c r="C325" s="443"/>
      <c r="D325" s="443"/>
      <c r="E325" s="443"/>
      <c r="F325" s="443"/>
      <c r="G325" s="443"/>
      <c r="H325" s="443"/>
      <c r="I325" s="443"/>
      <c r="J325" s="443"/>
      <c r="K325" s="443"/>
      <c r="L325" s="443"/>
    </row>
    <row r="327" spans="1:12" x14ac:dyDescent="0.35">
      <c r="A327" s="455" t="s">
        <v>404</v>
      </c>
      <c r="B327" s="455"/>
      <c r="C327" s="455"/>
      <c r="D327" s="455"/>
      <c r="E327" s="455"/>
      <c r="F327" s="455"/>
      <c r="G327" s="455"/>
      <c r="H327" s="455"/>
      <c r="I327" s="455"/>
      <c r="J327" s="455"/>
      <c r="K327" s="455"/>
      <c r="L327" s="455"/>
    </row>
    <row r="328" spans="1:12" x14ac:dyDescent="0.35">
      <c r="A328" s="456" t="s">
        <v>405</v>
      </c>
      <c r="B328" s="456"/>
      <c r="C328" s="456"/>
      <c r="D328" s="456"/>
      <c r="E328" s="456"/>
      <c r="F328" s="456"/>
      <c r="G328" s="456"/>
      <c r="H328" s="456"/>
      <c r="I328" s="456"/>
      <c r="J328" s="456"/>
      <c r="K328" s="456"/>
      <c r="L328" s="456"/>
    </row>
    <row r="329" spans="1:12" x14ac:dyDescent="0.35">
      <c r="A329" s="458" t="s">
        <v>406</v>
      </c>
      <c r="B329" s="458"/>
      <c r="C329" s="458"/>
      <c r="D329" s="458"/>
      <c r="E329" s="458"/>
      <c r="F329" s="458"/>
      <c r="G329" s="458"/>
      <c r="H329" s="458"/>
      <c r="I329" s="458"/>
      <c r="J329" s="458"/>
      <c r="K329" s="458"/>
      <c r="L329" s="458"/>
    </row>
    <row r="330" spans="1:12" ht="6" customHeight="1" x14ac:dyDescent="0.35"/>
    <row r="331" spans="1:12" x14ac:dyDescent="0.35">
      <c r="A331" s="125" t="s">
        <v>407</v>
      </c>
      <c r="B331" s="125"/>
      <c r="C331" s="125"/>
      <c r="D331" s="125"/>
      <c r="E331" s="106"/>
      <c r="F331" s="106"/>
      <c r="G331" s="106"/>
      <c r="H331" s="106"/>
      <c r="I331" s="106"/>
      <c r="J331" s="126">
        <v>570</v>
      </c>
      <c r="K331" s="106"/>
      <c r="L331" s="106"/>
    </row>
    <row r="332" spans="1:12" ht="6" customHeight="1" x14ac:dyDescent="0.35">
      <c r="A332" s="106"/>
      <c r="B332" s="106"/>
      <c r="C332" s="106"/>
      <c r="D332" s="106"/>
      <c r="E332" s="106"/>
      <c r="F332" s="106"/>
      <c r="G332" s="106"/>
      <c r="H332" s="106"/>
      <c r="I332" s="106"/>
      <c r="J332" s="106"/>
      <c r="K332" s="106"/>
      <c r="L332" s="106"/>
    </row>
    <row r="333" spans="1:12" ht="16" thickBot="1" x14ac:dyDescent="0.4">
      <c r="A333" s="106"/>
      <c r="B333" s="106"/>
      <c r="C333" s="106"/>
      <c r="D333" s="130" t="s">
        <v>214</v>
      </c>
      <c r="E333" s="106"/>
      <c r="F333" s="106"/>
      <c r="G333" s="106"/>
      <c r="H333" s="106"/>
      <c r="I333" s="106"/>
      <c r="J333" s="106"/>
      <c r="K333" s="106"/>
      <c r="L333" s="144">
        <f>ROUND(SUM(J331)*-1,0)</f>
        <v>-570</v>
      </c>
    </row>
    <row r="334" spans="1:12" ht="16" thickTop="1" x14ac:dyDescent="0.35">
      <c r="A334" s="1"/>
      <c r="B334" s="1"/>
      <c r="C334" s="1"/>
      <c r="D334" s="1"/>
      <c r="E334" s="1"/>
      <c r="F334" s="1"/>
      <c r="G334" s="1"/>
      <c r="H334" s="1"/>
      <c r="I334" s="1"/>
      <c r="L334" s="6"/>
    </row>
    <row r="335" spans="1:12" x14ac:dyDescent="0.35">
      <c r="A335" s="158"/>
      <c r="B335" s="158"/>
      <c r="C335" s="158"/>
      <c r="D335" s="158"/>
      <c r="E335" s="158"/>
      <c r="F335" s="106"/>
      <c r="G335" s="106"/>
      <c r="H335" s="158"/>
      <c r="I335" s="158"/>
      <c r="J335" s="158"/>
      <c r="K335" s="159"/>
      <c r="L335" s="159"/>
    </row>
  </sheetData>
  <mergeCells count="73">
    <mergeCell ref="A143:L143"/>
    <mergeCell ref="E144:F144"/>
    <mergeCell ref="A186:L186"/>
    <mergeCell ref="A187:L187"/>
    <mergeCell ref="A188:L188"/>
    <mergeCell ref="A181:L181"/>
    <mergeCell ref="A182:L182"/>
    <mergeCell ref="A184:L184"/>
    <mergeCell ref="A125:L125"/>
    <mergeCell ref="A126:L126"/>
    <mergeCell ref="A127:L127"/>
    <mergeCell ref="A141:L141"/>
    <mergeCell ref="A142:L142"/>
    <mergeCell ref="A136:L136"/>
    <mergeCell ref="A137:L137"/>
    <mergeCell ref="A139:L139"/>
    <mergeCell ref="A204:L204"/>
    <mergeCell ref="A205:L205"/>
    <mergeCell ref="A206:L206"/>
    <mergeCell ref="A231:L231"/>
    <mergeCell ref="A232:L232"/>
    <mergeCell ref="A233:L233"/>
    <mergeCell ref="A226:L226"/>
    <mergeCell ref="A227:L227"/>
    <mergeCell ref="A229:L229"/>
    <mergeCell ref="A328:L328"/>
    <mergeCell ref="A261:L261"/>
    <mergeCell ref="A278:L278"/>
    <mergeCell ref="A279:L279"/>
    <mergeCell ref="A280:L280"/>
    <mergeCell ref="A287:L287"/>
    <mergeCell ref="A288:L288"/>
    <mergeCell ref="A289:L289"/>
    <mergeCell ref="A329:L329"/>
    <mergeCell ref="A244:L244"/>
    <mergeCell ref="A245:L245"/>
    <mergeCell ref="A246:L246"/>
    <mergeCell ref="A212:L212"/>
    <mergeCell ref="A213:L213"/>
    <mergeCell ref="A214:L214"/>
    <mergeCell ref="A273:L273"/>
    <mergeCell ref="A274:L274"/>
    <mergeCell ref="A276:L276"/>
    <mergeCell ref="A322:L322"/>
    <mergeCell ref="A323:L323"/>
    <mergeCell ref="A325:L325"/>
    <mergeCell ref="A327:L327"/>
    <mergeCell ref="A259:L259"/>
    <mergeCell ref="A260:L260"/>
    <mergeCell ref="A61:L61"/>
    <mergeCell ref="A62:L62"/>
    <mergeCell ref="A91:L91"/>
    <mergeCell ref="A92:L92"/>
    <mergeCell ref="A93:L93"/>
    <mergeCell ref="A72:L72"/>
    <mergeCell ref="A73:L73"/>
    <mergeCell ref="A74:L74"/>
    <mergeCell ref="A86:L86"/>
    <mergeCell ref="A87:L87"/>
    <mergeCell ref="A89:L89"/>
    <mergeCell ref="A11:L11"/>
    <mergeCell ref="A41:L41"/>
    <mergeCell ref="A42:L42"/>
    <mergeCell ref="A43:L43"/>
    <mergeCell ref="A60:L60"/>
    <mergeCell ref="A55:L55"/>
    <mergeCell ref="A56:L56"/>
    <mergeCell ref="A58:L58"/>
    <mergeCell ref="A4:L4"/>
    <mergeCell ref="A5:L5"/>
    <mergeCell ref="A7:L7"/>
    <mergeCell ref="A9:L9"/>
    <mergeCell ref="A10:L10"/>
  </mergeCells>
  <phoneticPr fontId="7" type="noConversion"/>
  <pageMargins left="0.5" right="0.5" top="0.5" bottom="0.75" header="0.5" footer="0.5"/>
  <pageSetup scale="99" orientation="portrait" r:id="rId1"/>
  <headerFooter alignWithMargins="0"/>
  <rowBreaks count="7" manualBreakCount="7">
    <brk id="51" max="10" man="1"/>
    <brk id="82" max="11" man="1"/>
    <brk id="132" max="11" man="1"/>
    <brk id="177" max="11" man="1"/>
    <brk id="222" max="11" man="1"/>
    <brk id="269" max="11" man="1"/>
    <brk id="318" max="11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084647-8DE1-481F-B866-B2BEF7D0BF35}">
  <sheetPr>
    <tabColor indexed="34"/>
  </sheetPr>
  <dimension ref="A1:F26"/>
  <sheetViews>
    <sheetView view="pageBreakPreview" zoomScaleNormal="100" zoomScaleSheetLayoutView="100" workbookViewId="0">
      <selection activeCell="I74" sqref="I74"/>
    </sheetView>
  </sheetViews>
  <sheetFormatPr defaultColWidth="9" defaultRowHeight="15.5" x14ac:dyDescent="0.35"/>
  <cols>
    <col min="1" max="1" width="46.33203125" style="67" customWidth="1"/>
    <col min="2" max="2" width="13.33203125" style="67" customWidth="1"/>
    <col min="3" max="3" width="1.5" style="67" customWidth="1"/>
    <col min="4" max="4" width="13.33203125" style="67" customWidth="1"/>
    <col min="5" max="5" width="1.58203125" style="67" customWidth="1"/>
    <col min="6" max="6" width="13.33203125" style="67" customWidth="1"/>
    <col min="7" max="16384" width="9" style="67"/>
  </cols>
  <sheetData>
    <row r="1" spans="1:6" x14ac:dyDescent="0.35">
      <c r="A1" s="1"/>
      <c r="B1" s="1"/>
      <c r="C1" s="1"/>
      <c r="D1" s="1"/>
      <c r="E1" s="1"/>
      <c r="F1" s="73" t="str">
        <f>'Sch 1'!J1</f>
        <v>Settlement</v>
      </c>
    </row>
    <row r="2" spans="1:6" x14ac:dyDescent="0.35">
      <c r="A2" s="1"/>
      <c r="B2" s="1"/>
      <c r="C2" s="1"/>
      <c r="D2" s="1"/>
      <c r="E2" s="1"/>
      <c r="F2" s="6" t="s">
        <v>408</v>
      </c>
    </row>
    <row r="3" spans="1:6" x14ac:dyDescent="0.35">
      <c r="A3" s="1"/>
      <c r="B3" s="1"/>
      <c r="C3" s="1"/>
      <c r="D3" s="1"/>
      <c r="E3" s="1"/>
      <c r="F3" s="73" t="s">
        <v>147</v>
      </c>
    </row>
    <row r="4" spans="1:6" s="36" customFormat="1" ht="20.5" x14ac:dyDescent="0.45">
      <c r="A4" s="446" t="str">
        <f>+Inputs!$C$5</f>
        <v>Edwardsville Water Authority</v>
      </c>
      <c r="B4" s="446"/>
      <c r="C4" s="446"/>
      <c r="D4" s="446"/>
      <c r="E4" s="446"/>
      <c r="F4" s="446"/>
    </row>
    <row r="5" spans="1:6" s="37" customFormat="1" ht="18" x14ac:dyDescent="0.4">
      <c r="A5" s="442" t="str">
        <f>"CAUSE NUMBER "&amp;Inputs!$C$6</f>
        <v>CAUSE NUMBER 45997</v>
      </c>
      <c r="B5" s="442"/>
      <c r="C5" s="442"/>
      <c r="D5" s="442"/>
      <c r="E5" s="442"/>
      <c r="F5" s="442"/>
    </row>
    <row r="7" spans="1:6" x14ac:dyDescent="0.35">
      <c r="A7" s="443" t="s">
        <v>13</v>
      </c>
      <c r="B7" s="443"/>
      <c r="C7" s="443"/>
      <c r="D7" s="443"/>
      <c r="E7" s="443"/>
      <c r="F7" s="443"/>
    </row>
    <row r="8" spans="1:6" x14ac:dyDescent="0.35">
      <c r="A8" s="1"/>
      <c r="B8" s="1"/>
      <c r="C8" s="1"/>
      <c r="D8" s="1"/>
      <c r="E8" s="1"/>
      <c r="F8" s="1"/>
    </row>
    <row r="9" spans="1:6" x14ac:dyDescent="0.35">
      <c r="A9" s="1"/>
      <c r="B9" s="429" t="s">
        <v>6</v>
      </c>
      <c r="C9" s="429"/>
      <c r="D9" s="429" t="s">
        <v>6</v>
      </c>
      <c r="E9" s="1"/>
      <c r="F9" s="429" t="s">
        <v>1</v>
      </c>
    </row>
    <row r="10" spans="1:6" x14ac:dyDescent="0.35">
      <c r="A10" s="1"/>
      <c r="B10" s="2" t="s">
        <v>8</v>
      </c>
      <c r="C10" s="429"/>
      <c r="D10" s="2" t="s">
        <v>1</v>
      </c>
      <c r="E10" s="1"/>
      <c r="F10" s="2" t="s">
        <v>10</v>
      </c>
    </row>
    <row r="11" spans="1:6" ht="8.25" customHeight="1" x14ac:dyDescent="0.35">
      <c r="A11" s="1"/>
      <c r="B11" s="1"/>
      <c r="C11" s="1"/>
      <c r="D11" s="1"/>
      <c r="E11" s="1"/>
      <c r="F11" s="1"/>
    </row>
    <row r="12" spans="1:6" ht="15.75" customHeight="1" x14ac:dyDescent="0.35">
      <c r="A12" s="94" t="s">
        <v>409</v>
      </c>
      <c r="B12" s="95">
        <v>21440757</v>
      </c>
      <c r="C12" s="100"/>
      <c r="D12" s="101">
        <f>'Sch 2 - BS'!E14</f>
        <v>21440757</v>
      </c>
      <c r="E12" s="100"/>
      <c r="F12" s="380">
        <f>D12-B12</f>
        <v>0</v>
      </c>
    </row>
    <row r="13" spans="1:6" ht="15.75" customHeight="1" x14ac:dyDescent="0.35">
      <c r="A13" s="94" t="s">
        <v>410</v>
      </c>
      <c r="B13" s="96">
        <v>1131373</v>
      </c>
      <c r="C13" s="100"/>
      <c r="D13" s="102">
        <v>1131373</v>
      </c>
      <c r="E13" s="100"/>
      <c r="F13" s="102">
        <f>D13-B13</f>
        <v>0</v>
      </c>
    </row>
    <row r="14" spans="1:6" ht="15.75" customHeight="1" x14ac:dyDescent="0.35">
      <c r="A14" s="94" t="s">
        <v>411</v>
      </c>
      <c r="B14" s="96">
        <v>3609716</v>
      </c>
      <c r="C14" s="100"/>
      <c r="D14" s="102">
        <v>3609716</v>
      </c>
      <c r="E14" s="100"/>
      <c r="F14" s="102">
        <f>D14-B14</f>
        <v>0</v>
      </c>
    </row>
    <row r="15" spans="1:6" ht="32.25" customHeight="1" x14ac:dyDescent="0.35">
      <c r="A15" s="373" t="s">
        <v>412</v>
      </c>
      <c r="B15" s="96">
        <v>763295</v>
      </c>
      <c r="C15" s="100"/>
      <c r="D15" s="102">
        <f>B15</f>
        <v>763295</v>
      </c>
      <c r="E15" s="100"/>
      <c r="F15" s="102">
        <f>D15-B15</f>
        <v>0</v>
      </c>
    </row>
    <row r="16" spans="1:6" ht="15.75" customHeight="1" x14ac:dyDescent="0.35">
      <c r="A16" s="94" t="s">
        <v>413</v>
      </c>
      <c r="B16" s="97">
        <v>-553735</v>
      </c>
      <c r="C16" s="100"/>
      <c r="D16" s="103">
        <f>B16</f>
        <v>-553735</v>
      </c>
      <c r="E16" s="100"/>
      <c r="F16" s="103">
        <f>D16-B16</f>
        <v>0</v>
      </c>
    </row>
    <row r="17" spans="1:6" ht="15.75" customHeight="1" x14ac:dyDescent="0.35">
      <c r="A17" s="100"/>
      <c r="B17" s="100"/>
      <c r="C17" s="100"/>
      <c r="D17" s="100"/>
      <c r="E17" s="100"/>
      <c r="F17" s="100"/>
    </row>
    <row r="18" spans="1:6" ht="15.75" customHeight="1" x14ac:dyDescent="0.35">
      <c r="A18" s="94" t="s">
        <v>414</v>
      </c>
      <c r="B18" s="101">
        <f>SUM(B12:B17)</f>
        <v>26391406</v>
      </c>
      <c r="C18" s="100"/>
      <c r="D18" s="101">
        <f>SUM(D12:D17)</f>
        <v>26391406</v>
      </c>
      <c r="E18" s="100"/>
      <c r="F18" s="100"/>
    </row>
    <row r="19" spans="1:6" ht="15.75" customHeight="1" x14ac:dyDescent="0.35">
      <c r="A19" s="94" t="s">
        <v>415</v>
      </c>
      <c r="B19" s="98">
        <v>0.02</v>
      </c>
      <c r="C19" s="100"/>
      <c r="D19" s="98">
        <v>0.02</v>
      </c>
      <c r="E19" s="100"/>
      <c r="F19" s="374"/>
    </row>
    <row r="20" spans="1:6" ht="15.75" customHeight="1" x14ac:dyDescent="0.35">
      <c r="A20" s="100"/>
      <c r="B20" s="100"/>
      <c r="C20" s="100"/>
      <c r="D20" s="100"/>
      <c r="E20" s="100"/>
      <c r="F20" s="100"/>
    </row>
    <row r="21" spans="1:6" ht="15.75" customHeight="1" x14ac:dyDescent="0.35">
      <c r="A21" s="100"/>
      <c r="B21" s="101">
        <f>ROUND((B18*B19),0)</f>
        <v>527828</v>
      </c>
      <c r="C21" s="100"/>
      <c r="D21" s="101">
        <f>ROUND((D18*D19),0)</f>
        <v>527828</v>
      </c>
      <c r="E21" s="100"/>
      <c r="F21" s="380">
        <f>D21-B21</f>
        <v>0</v>
      </c>
    </row>
    <row r="22" spans="1:6" ht="15.75" customHeight="1" x14ac:dyDescent="0.35">
      <c r="A22" s="1"/>
      <c r="B22" s="1"/>
      <c r="C22" s="1"/>
      <c r="D22" s="1"/>
      <c r="E22" s="1"/>
      <c r="F22" s="1"/>
    </row>
    <row r="23" spans="1:6" ht="15.75" customHeight="1" x14ac:dyDescent="0.35">
      <c r="A23" s="1" t="s">
        <v>416</v>
      </c>
      <c r="B23" s="99">
        <f>D23</f>
        <v>418983</v>
      </c>
      <c r="C23" s="1"/>
      <c r="D23" s="99">
        <f>SUM('Sch 4'!E57:E58)</f>
        <v>418983</v>
      </c>
      <c r="E23" s="1"/>
      <c r="F23" s="41">
        <f>D23-B23</f>
        <v>0</v>
      </c>
    </row>
    <row r="24" spans="1:6" ht="15.75" customHeight="1" x14ac:dyDescent="0.35">
      <c r="A24" s="1"/>
      <c r="B24" s="1"/>
      <c r="C24" s="1"/>
      <c r="D24" s="1"/>
      <c r="E24" s="1"/>
      <c r="F24" s="1"/>
    </row>
    <row r="25" spans="1:6" ht="15.75" customHeight="1" x14ac:dyDescent="0.35">
      <c r="A25" s="1" t="s">
        <v>417</v>
      </c>
      <c r="B25" s="417">
        <f>ROUND((B21-B23),0)</f>
        <v>108845</v>
      </c>
      <c r="C25" s="1"/>
      <c r="D25" s="417">
        <f>ROUND((D21-D23),0)</f>
        <v>108845</v>
      </c>
      <c r="E25" s="1"/>
      <c r="F25" s="418">
        <f>D25-B25</f>
        <v>0</v>
      </c>
    </row>
    <row r="26" spans="1:6" ht="15.75" customHeight="1" x14ac:dyDescent="0.35">
      <c r="A26" s="1"/>
      <c r="B26" s="1"/>
      <c r="C26" s="1"/>
      <c r="D26" s="1"/>
      <c r="E26" s="1"/>
      <c r="F26" s="1"/>
    </row>
  </sheetData>
  <mergeCells count="3">
    <mergeCell ref="A4:F4"/>
    <mergeCell ref="A5:F5"/>
    <mergeCell ref="A7:F7"/>
  </mergeCells>
  <printOptions horizontalCentered="1"/>
  <pageMargins left="0.5" right="0.5" top="0.5" bottom="0.75" header="0.5" footer="0.5"/>
  <pageSetup fitToHeight="2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>
    <tabColor indexed="11"/>
  </sheetPr>
  <dimension ref="A1:N11"/>
  <sheetViews>
    <sheetView view="pageBreakPreview" zoomScaleNormal="125" zoomScaleSheetLayoutView="100" workbookViewId="0">
      <selection activeCell="I74" sqref="I74"/>
    </sheetView>
  </sheetViews>
  <sheetFormatPr defaultRowHeight="15.5" x14ac:dyDescent="0.35"/>
  <cols>
    <col min="1" max="1" width="19.08203125" customWidth="1"/>
    <col min="2" max="6" width="10.25" customWidth="1"/>
    <col min="7" max="7" width="8.25" customWidth="1"/>
    <col min="8" max="8" width="11.08203125" bestFit="1" customWidth="1"/>
  </cols>
  <sheetData>
    <row r="1" spans="1:14" x14ac:dyDescent="0.35">
      <c r="A1" s="1"/>
      <c r="B1" s="1"/>
      <c r="C1" s="1"/>
      <c r="D1" s="1"/>
      <c r="E1" s="1"/>
      <c r="F1" s="1"/>
      <c r="G1" s="1"/>
      <c r="H1" s="6" t="str">
        <f>+'Sch 1'!J1</f>
        <v>Settlement</v>
      </c>
    </row>
    <row r="2" spans="1:14" x14ac:dyDescent="0.35">
      <c r="A2" s="1"/>
      <c r="B2" s="1"/>
      <c r="C2" s="1"/>
      <c r="D2" s="1"/>
      <c r="E2" s="1"/>
      <c r="F2" s="1"/>
      <c r="G2" s="1"/>
      <c r="H2" s="6" t="s">
        <v>418</v>
      </c>
    </row>
    <row r="3" spans="1:14" x14ac:dyDescent="0.35">
      <c r="A3" s="1"/>
      <c r="B3" s="1"/>
      <c r="C3" s="1"/>
      <c r="D3" s="1"/>
      <c r="E3" s="1"/>
      <c r="F3" s="1"/>
      <c r="G3" s="1"/>
      <c r="H3" s="6" t="s">
        <v>147</v>
      </c>
    </row>
    <row r="4" spans="1:14" ht="20.149999999999999" customHeight="1" x14ac:dyDescent="0.4">
      <c r="A4" s="446" t="str">
        <f>+Inputs!$C$5</f>
        <v>Edwardsville Water Authority</v>
      </c>
      <c r="B4" s="446"/>
      <c r="C4" s="446"/>
      <c r="D4" s="446"/>
      <c r="E4" s="446"/>
      <c r="F4" s="446"/>
      <c r="G4" s="446"/>
      <c r="H4" s="446"/>
      <c r="I4" s="462"/>
      <c r="J4" s="462"/>
      <c r="K4" s="462"/>
      <c r="L4" s="462"/>
      <c r="M4" s="462"/>
      <c r="N4" s="462"/>
    </row>
    <row r="5" spans="1:14" ht="17.5" x14ac:dyDescent="0.35">
      <c r="A5" s="442" t="str">
        <f>"CAUSE NUMBER "&amp;Inputs!$C$6</f>
        <v>CAUSE NUMBER 45997</v>
      </c>
      <c r="B5" s="442"/>
      <c r="C5" s="442"/>
      <c r="D5" s="442"/>
      <c r="E5" s="442"/>
      <c r="F5" s="442"/>
      <c r="G5" s="442"/>
      <c r="H5" s="442"/>
      <c r="I5" s="462"/>
      <c r="J5" s="462"/>
      <c r="K5" s="462"/>
      <c r="L5" s="462"/>
      <c r="M5" s="462"/>
      <c r="N5" s="462"/>
    </row>
    <row r="6" spans="1:14" x14ac:dyDescent="0.35">
      <c r="I6" s="462"/>
      <c r="J6" s="462"/>
      <c r="K6" s="462"/>
      <c r="L6" s="462"/>
      <c r="M6" s="462"/>
      <c r="N6" s="462"/>
    </row>
    <row r="7" spans="1:14" x14ac:dyDescent="0.35">
      <c r="A7" s="443" t="s">
        <v>14</v>
      </c>
      <c r="B7" s="443"/>
      <c r="C7" s="443"/>
      <c r="D7" s="443"/>
      <c r="E7" s="443"/>
      <c r="F7" s="443"/>
      <c r="G7" s="443"/>
      <c r="H7" s="443"/>
      <c r="I7" s="462"/>
      <c r="J7" s="462"/>
      <c r="K7" s="462"/>
      <c r="L7" s="462"/>
      <c r="M7" s="462"/>
      <c r="N7" s="462"/>
    </row>
    <row r="8" spans="1:14" x14ac:dyDescent="0.35">
      <c r="A8" s="432"/>
      <c r="B8" s="432"/>
      <c r="C8" s="432"/>
      <c r="D8" s="432"/>
      <c r="E8" s="432"/>
      <c r="F8" s="432"/>
      <c r="G8" s="432"/>
      <c r="H8" s="432"/>
      <c r="I8" s="439"/>
      <c r="J8" s="439"/>
      <c r="K8" s="439"/>
      <c r="L8" s="439"/>
      <c r="M8" s="439"/>
      <c r="N8" s="439"/>
    </row>
    <row r="9" spans="1:14" ht="35.25" customHeight="1" x14ac:dyDescent="0.35">
      <c r="A9" s="443" t="s">
        <v>419</v>
      </c>
      <c r="B9" s="443"/>
      <c r="C9" s="443"/>
      <c r="D9" s="443"/>
      <c r="E9" s="443"/>
      <c r="F9" s="443"/>
      <c r="G9" s="443"/>
      <c r="H9" s="443"/>
      <c r="I9" s="441"/>
      <c r="J9" s="441"/>
      <c r="K9" s="441"/>
      <c r="L9" s="441"/>
      <c r="M9" s="441"/>
      <c r="N9" s="441"/>
    </row>
    <row r="10" spans="1:14" x14ac:dyDescent="0.35">
      <c r="I10" s="84"/>
      <c r="J10" s="32"/>
      <c r="K10" s="32"/>
      <c r="L10" s="32"/>
      <c r="M10" s="32"/>
      <c r="N10" s="32"/>
    </row>
    <row r="11" spans="1:14" x14ac:dyDescent="0.35">
      <c r="I11" s="72"/>
    </row>
  </sheetData>
  <mergeCells count="5">
    <mergeCell ref="A4:H4"/>
    <mergeCell ref="A5:H5"/>
    <mergeCell ref="A7:H7"/>
    <mergeCell ref="I4:N7"/>
    <mergeCell ref="A9:H9"/>
  </mergeCells>
  <phoneticPr fontId="7" type="noConversion"/>
  <pageMargins left="0.5" right="0.5" top="0.5" bottom="0.75" header="0.5" footer="0.5"/>
  <pageSetup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ddb5066c-6899-482b-9ea0-5145f9da9989" xsi:nil="true"/>
    <_ip_UnifiedCompliancePolicyProperties xmlns="http://schemas.microsoft.com/sharepoint/v3" xsi:nil="true"/>
    <lcf76f155ced4ddcb4097134ff3c332f xmlns="f5536f26-5d7e-4d2b-a510-6667eeb1ad7c">
      <Terms xmlns="http://schemas.microsoft.com/office/infopath/2007/PartnerControls"/>
    </lcf76f155ced4ddcb4097134ff3c332f>
    <ItemNumber xmlns="621b3311-adc9-44a7-af0e-36067350c19c" xsi:nil="true"/>
    <ItemId xmlns="621b3311-adc9-44a7-af0e-36067350c19c" xsi:nil="true"/>
    <ItemDate xmlns="621b3311-adc9-44a7-af0e-36067350c19c" xsi:nil="true"/>
    <Filename xmlns="621b3311-adc9-44a7-af0e-36067350c19c" xsi:nil="true"/>
    <ObjectId xmlns="621b3311-adc9-44a7-af0e-36067350c19c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7F62C1BAB7D1B4998D0BFFEC59B8AD2" ma:contentTypeVersion="26" ma:contentTypeDescription="Create a new document." ma:contentTypeScope="" ma:versionID="74c5940f497891f254bc15682dd452d1">
  <xsd:schema xmlns:xsd="http://www.w3.org/2001/XMLSchema" xmlns:xs="http://www.w3.org/2001/XMLSchema" xmlns:p="http://schemas.microsoft.com/office/2006/metadata/properties" xmlns:ns1="http://schemas.microsoft.com/sharepoint/v3" xmlns:ns2="621b3311-adc9-44a7-af0e-36067350c19c" xmlns:ns3="99180bc4-2f7d-45e7-9e22-353907fb92c6" xmlns:ns4="f5536f26-5d7e-4d2b-a510-6667eeb1ad7c" xmlns:ns5="ddb5066c-6899-482b-9ea0-5145f9da9989" targetNamespace="http://schemas.microsoft.com/office/2006/metadata/properties" ma:root="true" ma:fieldsID="fe85ad5fc585b86e243c3c53079c0e90" ns1:_="" ns2:_="" ns3:_="" ns4:_="" ns5:_="">
    <xsd:import namespace="http://schemas.microsoft.com/sharepoint/v3"/>
    <xsd:import namespace="621b3311-adc9-44a7-af0e-36067350c19c"/>
    <xsd:import namespace="99180bc4-2f7d-45e7-9e22-353907fb92c6"/>
    <xsd:import namespace="f5536f26-5d7e-4d2b-a510-6667eeb1ad7c"/>
    <xsd:import namespace="ddb5066c-6899-482b-9ea0-5145f9da9989"/>
    <xsd:element name="properties">
      <xsd:complexType>
        <xsd:sequence>
          <xsd:element name="documentManagement">
            <xsd:complexType>
              <xsd:all>
                <xsd:element ref="ns2:ObjectId" minOccurs="0"/>
                <xsd:element ref="ns2:ItemId" minOccurs="0"/>
                <xsd:element ref="ns2:ItemNumber" minOccurs="0"/>
                <xsd:element ref="ns2:ItemDate" minOccurs="0"/>
                <xsd:element ref="ns2:Filename" minOccurs="0"/>
                <xsd:element ref="ns3:SharedWithUsers" minOccurs="0"/>
                <xsd:element ref="ns3:SharedWithDetails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1:_ip_UnifiedCompliancePolicyProperties" minOccurs="0"/>
                <xsd:element ref="ns1:_ip_UnifiedCompliancePolicyUIAction" minOccurs="0"/>
                <xsd:element ref="ns4:MediaServiceGenerationTime" minOccurs="0"/>
                <xsd:element ref="ns4:MediaServiceEventHashCode" minOccurs="0"/>
                <xsd:element ref="ns4:lcf76f155ced4ddcb4097134ff3c332f" minOccurs="0"/>
                <xsd:element ref="ns5:TaxCatchAll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1b3311-adc9-44a7-af0e-36067350c19c" elementFormDefault="qualified">
    <xsd:import namespace="http://schemas.microsoft.com/office/2006/documentManagement/types"/>
    <xsd:import namespace="http://schemas.microsoft.com/office/infopath/2007/PartnerControls"/>
    <xsd:element name="ObjectId" ma:index="2" nillable="true" ma:displayName="ObjectId" ma:internalName="ObjectId">
      <xsd:simpleType>
        <xsd:restriction base="dms:Text">
          <xsd:maxLength value="255"/>
        </xsd:restriction>
      </xsd:simpleType>
    </xsd:element>
    <xsd:element name="ItemId" ma:index="3" nillable="true" ma:displayName="ItemId" ma:indexed="true" ma:internalName="ItemId">
      <xsd:simpleType>
        <xsd:restriction base="dms:Text">
          <xsd:maxLength value="255"/>
        </xsd:restriction>
      </xsd:simpleType>
    </xsd:element>
    <xsd:element name="ItemNumber" ma:index="4" nillable="true" ma:displayName="ItemNumber" ma:indexed="true" ma:internalName="ItemNumber">
      <xsd:simpleType>
        <xsd:restriction base="dms:Text">
          <xsd:maxLength value="255"/>
        </xsd:restriction>
      </xsd:simpleType>
    </xsd:element>
    <xsd:element name="ItemDate" ma:index="5" nillable="true" ma:displayName="ItemDate" ma:format="DateOnly" ma:indexed="true" ma:internalName="ItemDate">
      <xsd:simpleType>
        <xsd:restriction base="dms:DateTime"/>
      </xsd:simpleType>
    </xsd:element>
    <xsd:element name="Filename" ma:index="6" nillable="true" ma:displayName="Filename" ma:internalName="Filenam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180bc4-2f7d-45e7-9e22-353907fb92c6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536f26-5d7e-4d2b-a510-6667eeb1ad7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7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8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20" nillable="true" ma:displayName="MediaServiceAutoTags" ma:internalName="MediaServiceAutoTags" ma:readOnly="true">
      <xsd:simpleType>
        <xsd:restriction base="dms:Text"/>
      </xsd:simpleType>
    </xsd:element>
    <xsd:element name="MediaServiceOCR" ma:index="2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7" nillable="true" ma:taxonomy="true" ma:internalName="lcf76f155ced4ddcb4097134ff3c332f" ma:taxonomyFieldName="MediaServiceImageTags" ma:displayName="Image Tags" ma:readOnly="false" ma:fieldId="{5cf76f15-5ced-4ddc-b409-7134ff3c332f}" ma:taxonomyMulti="true" ma:sspId="a2675d46-00a0-495e-b90c-e7abf5d36b7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b5066c-6899-482b-9ea0-5145f9da9989" elementFormDefault="qualified">
    <xsd:import namespace="http://schemas.microsoft.com/office/2006/documentManagement/types"/>
    <xsd:import namespace="http://schemas.microsoft.com/office/infopath/2007/PartnerControls"/>
    <xsd:element name="TaxCatchAll" ma:index="28" nillable="true" ma:displayName="Taxonomy Catch All Column" ma:hidden="true" ma:list="{a6e7e882-9704-4d77-9765-cf8fe4d68a88}" ma:internalName="TaxCatchAll" ma:showField="CatchAllData" ma:web="fe36f78b-f2f5-469e-9861-ee46cd4ffe6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0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B1BF382-7508-4C33-8F48-3C86A66AC44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0B1C13F-6253-4AE9-9BC9-B64A4788EED0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ddb5066c-6899-482b-9ea0-5145f9da9989"/>
    <ds:schemaRef ds:uri="7558938a-8a22-4524-afb0-58b165029303"/>
  </ds:schemaRefs>
</ds:datastoreItem>
</file>

<file path=customXml/itemProps3.xml><?xml version="1.0" encoding="utf-8"?>
<ds:datastoreItem xmlns:ds="http://schemas.openxmlformats.org/officeDocument/2006/customXml" ds:itemID="{5AE00572-3EA9-4E94-B008-B9795508228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11</vt:i4>
      </vt:variant>
    </vt:vector>
  </HeadingPairs>
  <TitlesOfParts>
    <vt:vector size="29" baseType="lpstr">
      <vt:lpstr>Cover Page</vt:lpstr>
      <vt:lpstr>Sch 1</vt:lpstr>
      <vt:lpstr>Sch 2 - BS</vt:lpstr>
      <vt:lpstr>Sch 3 - IS</vt:lpstr>
      <vt:lpstr>Sch 4</vt:lpstr>
      <vt:lpstr>Sch 5 - Inc Adj</vt:lpstr>
      <vt:lpstr>Sch 6 - Exp Adj</vt:lpstr>
      <vt:lpstr>Sch 7 - Depreciation</vt:lpstr>
      <vt:lpstr>Sch 8 - Working Captial</vt:lpstr>
      <vt:lpstr>Sch 9 - Debt Service</vt:lpstr>
      <vt:lpstr>Sch 10 - Debt Service Reserve</vt:lpstr>
      <vt:lpstr>Sch 11 - Tariff</vt:lpstr>
      <vt:lpstr>Inputs</vt:lpstr>
      <vt:lpstr>Workpapers</vt:lpstr>
      <vt:lpstr>Rev Req Comparison</vt:lpstr>
      <vt:lpstr>Support for Growth Adjustment</vt:lpstr>
      <vt:lpstr>Test Year IS Summary</vt:lpstr>
      <vt:lpstr>Detailed GL</vt:lpstr>
      <vt:lpstr>'Sch 1'!Print_Area</vt:lpstr>
      <vt:lpstr>'Sch 10 - Debt Service Reserve'!Print_Area</vt:lpstr>
      <vt:lpstr>'Sch 11 - Tariff'!Print_Area</vt:lpstr>
      <vt:lpstr>'Sch 2 - BS'!Print_Area</vt:lpstr>
      <vt:lpstr>'Sch 3 - IS'!Print_Area</vt:lpstr>
      <vt:lpstr>'Sch 4'!Print_Area</vt:lpstr>
      <vt:lpstr>'Sch 5 - Inc Adj'!Print_Area</vt:lpstr>
      <vt:lpstr>'Sch 6 - Exp Adj'!Print_Area</vt:lpstr>
      <vt:lpstr>'Sch 7 - Depreciation'!Print_Area</vt:lpstr>
      <vt:lpstr>'Sch 8 - Working Captial'!Print_Area</vt:lpstr>
      <vt:lpstr>'Sch 9 - Debt Service'!Print_Area</vt:lpstr>
    </vt:vector>
  </TitlesOfParts>
  <Manager/>
  <Company>State of Indiana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Indiana</dc:creator>
  <cp:keywords/>
  <dc:description/>
  <cp:lastModifiedBy>Wanzer, Hannah</cp:lastModifiedBy>
  <cp:revision/>
  <dcterms:created xsi:type="dcterms:W3CDTF">2006-03-07T16:03:17Z</dcterms:created>
  <dcterms:modified xsi:type="dcterms:W3CDTF">2024-04-29T20:42:59Z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{8424872E-A900-4ED6-9FE0-9F1D2F28BC3A}</vt:lpwstr>
  </property>
  <property fmtid="{D5CDD505-2E9C-101B-9397-08002B2CF9AE}" pid="3" name="ContentTypeId">
    <vt:lpwstr>0x01010017F62C1BAB7D1B4998D0BFFEC59B8AD2</vt:lpwstr>
  </property>
  <property fmtid="{D5CDD505-2E9C-101B-9397-08002B2CF9AE}" pid="4" name="MediaServiceImageTags">
    <vt:lpwstr/>
  </property>
</Properties>
</file>