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ruce.ISD-SHARED\Desktop\FILINGS\"/>
    </mc:Choice>
  </mc:AlternateContent>
  <xr:revisionPtr revIDLastSave="0" documentId="8_{B03D3FFA-DD95-4627-AE31-7C5605F1D765}" xr6:coauthVersionLast="47" xr6:coauthVersionMax="47" xr10:uidLastSave="{00000000-0000-0000-0000-000000000000}"/>
  <bookViews>
    <workbookView xWindow="31365" yWindow="1935" windowWidth="14400" windowHeight="7365" xr2:uid="{00000000-000D-0000-FFFF-FFFF00000000}"/>
  </bookViews>
  <sheets>
    <sheet name="Cover Sheet" sheetId="2" r:id="rId1"/>
    <sheet name="WP 2S" sheetId="4" r:id="rId2"/>
    <sheet name="WP 3S" sheetId="5" r:id="rId3"/>
    <sheet name="WP 4S" sheetId="3" r:id="rId4"/>
  </sheets>
  <definedNames>
    <definedName name="_xlnm.Print_Area" localSheetId="1">'WP 2S'!$A$5:$G$53</definedName>
    <definedName name="_xlnm.Print_Area" localSheetId="2">'WP 3S'!$A$2:$AE$50</definedName>
    <definedName name="_xlnm.Print_Area" localSheetId="3">'WP 4S'!$A$1:$AE$50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5" l="1"/>
  <c r="AD22" i="5"/>
  <c r="AA22" i="5"/>
  <c r="X22" i="5"/>
  <c r="U22" i="5"/>
  <c r="R22" i="5"/>
  <c r="N22" i="5"/>
  <c r="J22" i="5"/>
  <c r="F22" i="5"/>
  <c r="AD21" i="5"/>
  <c r="AA21" i="5"/>
  <c r="X21" i="5"/>
  <c r="U21" i="5"/>
  <c r="R21" i="5"/>
  <c r="N21" i="5"/>
  <c r="J21" i="5"/>
  <c r="F21" i="5"/>
  <c r="AD14" i="5"/>
  <c r="AA14" i="5"/>
  <c r="X14" i="5"/>
  <c r="U14" i="5"/>
  <c r="R14" i="5"/>
  <c r="N14" i="5"/>
  <c r="J14" i="5"/>
  <c r="F14" i="5"/>
  <c r="AD13" i="5"/>
  <c r="AA13" i="5"/>
  <c r="X13" i="5"/>
  <c r="U13" i="5"/>
  <c r="R13" i="5"/>
  <c r="N13" i="5"/>
  <c r="J13" i="5"/>
  <c r="F13" i="5"/>
  <c r="F5" i="5"/>
  <c r="B27" i="4"/>
  <c r="F25" i="4"/>
  <c r="F24" i="4"/>
  <c r="F17" i="4"/>
  <c r="F20" i="4" s="1"/>
  <c r="F16" i="4"/>
  <c r="B24" i="3"/>
  <c r="AD22" i="3"/>
  <c r="AA22" i="3"/>
  <c r="X22" i="3"/>
  <c r="U22" i="3"/>
  <c r="R22" i="3"/>
  <c r="N22" i="3"/>
  <c r="J22" i="3"/>
  <c r="F22" i="3"/>
  <c r="AD21" i="3"/>
  <c r="AA21" i="3"/>
  <c r="X21" i="3"/>
  <c r="U21" i="3"/>
  <c r="R21" i="3"/>
  <c r="N21" i="3"/>
  <c r="J21" i="3"/>
  <c r="F21" i="3"/>
  <c r="AD14" i="3"/>
  <c r="AA14" i="3"/>
  <c r="X14" i="3"/>
  <c r="U14" i="3"/>
  <c r="R14" i="3"/>
  <c r="N14" i="3"/>
  <c r="J14" i="3"/>
  <c r="F14" i="3"/>
  <c r="AD13" i="3"/>
  <c r="AA13" i="3"/>
  <c r="X13" i="3"/>
  <c r="U13" i="3"/>
  <c r="R13" i="3"/>
  <c r="N13" i="3"/>
  <c r="J13" i="3"/>
  <c r="F13" i="3"/>
  <c r="F5" i="3"/>
  <c r="F17" i="5" l="1"/>
  <c r="U17" i="5"/>
  <c r="U23" i="5" s="1"/>
  <c r="U24" i="5" s="1"/>
  <c r="J17" i="3"/>
  <c r="J23" i="3" s="1"/>
  <c r="X17" i="5"/>
  <c r="X23" i="5" s="1"/>
  <c r="AA17" i="5"/>
  <c r="AA23" i="5" s="1"/>
  <c r="AA24" i="5" s="1"/>
  <c r="R17" i="5"/>
  <c r="R23" i="5" s="1"/>
  <c r="R24" i="5"/>
  <c r="U25" i="5"/>
  <c r="U26" i="5"/>
  <c r="R26" i="5"/>
  <c r="R25" i="5"/>
  <c r="X24" i="5"/>
  <c r="F23" i="5"/>
  <c r="F24" i="5" s="1"/>
  <c r="AD17" i="5"/>
  <c r="AD23" i="5" s="1"/>
  <c r="AD24" i="5" s="1"/>
  <c r="J17" i="5"/>
  <c r="J23" i="5" s="1"/>
  <c r="J24" i="5" s="1"/>
  <c r="N17" i="5"/>
  <c r="N23" i="5" s="1"/>
  <c r="N24" i="5" s="1"/>
  <c r="J24" i="3"/>
  <c r="N17" i="3"/>
  <c r="N23" i="3" s="1"/>
  <c r="N24" i="3" s="1"/>
  <c r="R17" i="3"/>
  <c r="R23" i="3" s="1"/>
  <c r="U17" i="3"/>
  <c r="U23" i="3" s="1"/>
  <c r="X17" i="3"/>
  <c r="X23" i="3" s="1"/>
  <c r="AA17" i="3"/>
  <c r="AA23" i="3" s="1"/>
  <c r="X24" i="3"/>
  <c r="AA24" i="3"/>
  <c r="J26" i="3"/>
  <c r="J25" i="3"/>
  <c r="R24" i="3"/>
  <c r="U24" i="3"/>
  <c r="AD17" i="3"/>
  <c r="AD23" i="3" s="1"/>
  <c r="AD24" i="3" s="1"/>
  <c r="F17" i="3"/>
  <c r="J25" i="5" l="1"/>
  <c r="J26" i="5"/>
  <c r="AD26" i="5"/>
  <c r="AD25" i="5"/>
  <c r="AA26" i="5"/>
  <c r="AA25" i="5"/>
  <c r="X26" i="5"/>
  <c r="X25" i="5"/>
  <c r="AE17" i="5"/>
  <c r="N25" i="5"/>
  <c r="N26" i="5"/>
  <c r="F26" i="5"/>
  <c r="F25" i="5"/>
  <c r="AE25" i="5" s="1"/>
  <c r="F26" i="4"/>
  <c r="F27" i="4" s="1"/>
  <c r="U26" i="3"/>
  <c r="U25" i="3"/>
  <c r="R26" i="3"/>
  <c r="R25" i="3"/>
  <c r="AD25" i="3"/>
  <c r="AD26" i="3"/>
  <c r="N26" i="3"/>
  <c r="N25" i="3"/>
  <c r="F23" i="3"/>
  <c r="F24" i="3" s="1"/>
  <c r="AE17" i="3"/>
  <c r="AA26" i="3"/>
  <c r="AA25" i="3"/>
  <c r="X26" i="3"/>
  <c r="X25" i="3"/>
  <c r="AE26" i="5" l="1"/>
  <c r="F29" i="4"/>
  <c r="F28" i="4"/>
  <c r="F26" i="3"/>
  <c r="AE26" i="3" s="1"/>
  <c r="F25" i="3"/>
  <c r="AE25" i="3" s="1"/>
</calcChain>
</file>

<file path=xl/sharedStrings.xml><?xml version="1.0" encoding="utf-8"?>
<sst xmlns="http://schemas.openxmlformats.org/spreadsheetml/2006/main" count="101" uniqueCount="35">
  <si>
    <t>AES Indiana</t>
  </si>
  <si>
    <t>Cause No. 38703 FAC 133 S1</t>
  </si>
  <si>
    <t>AES Indiana Witness Rogers Workpapers 2S-4S</t>
  </si>
  <si>
    <t>Cause No. 38703 FAC 133S1</t>
  </si>
  <si>
    <t>AES Indiana Witness Rogers Workpaper 2S</t>
  </si>
  <si>
    <t>Page 1 of 1</t>
  </si>
  <si>
    <t>Unrecovered Eagle Valley Outage Variance Costs</t>
  </si>
  <si>
    <t>Recovery per FAC (2 years= 8 FACs)</t>
  </si>
  <si>
    <t>Most Recently Approved</t>
  </si>
  <si>
    <t>Forecast</t>
  </si>
  <si>
    <t>FAC 136 Factor</t>
  </si>
  <si>
    <t>FAC 139</t>
  </si>
  <si>
    <t>Assumed Sales (Mills/kWh) as filed in DSM-22</t>
  </si>
  <si>
    <t>Forecasted Retail Costs</t>
  </si>
  <si>
    <t>Estimated Forecasted Costs for Each FAC Period</t>
  </si>
  <si>
    <t>Assumed Sales for Each FAC period</t>
  </si>
  <si>
    <t>One time credit</t>
  </si>
  <si>
    <t>1,000 kWh Customer</t>
  </si>
  <si>
    <t>Base Rates</t>
  </si>
  <si>
    <t>FAC Factor</t>
  </si>
  <si>
    <t>Eagle Valley Outage Factor</t>
  </si>
  <si>
    <t>Bill Including Factor</t>
  </si>
  <si>
    <t xml:space="preserve">% Change relative to current factor </t>
  </si>
  <si>
    <t>$ Change relative to current factor</t>
  </si>
  <si>
    <t>AES Indiana Witness Rogers Workpaper 3S</t>
  </si>
  <si>
    <t>FAC 140</t>
  </si>
  <si>
    <t>FAC 141</t>
  </si>
  <si>
    <t>FAC 142</t>
  </si>
  <si>
    <t>FAC 143</t>
  </si>
  <si>
    <t>FAC 144</t>
  </si>
  <si>
    <t>FAC 145</t>
  </si>
  <si>
    <t>FAC 146</t>
  </si>
  <si>
    <t>Average</t>
  </si>
  <si>
    <t>EV Variance Charge per FAC</t>
  </si>
  <si>
    <t>AES Indiana Witness Rogers Workpaper 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</si>
</sst>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0" fontId="0" fillId="0" borderId="0" xfId="0" applyAlignment="1">
      <alignment horizontal="right"/>
    </xf>
    <xf numFmtId="17" fontId="0" fillId="0" borderId="0" xfId="0" applyNumberFormat="1"/>
    <xf numFmtId="16" fontId="0" fillId="0" borderId="0" xfId="0" applyNumberForma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4" fontId="0" fillId="0" borderId="0" xfId="0" applyNumberFormat="1"/>
    <xf numFmtId="44" fontId="0" fillId="0" borderId="0" xfId="1" applyFont="1" applyBorder="1"/>
    <xf numFmtId="44" fontId="0" fillId="0" borderId="1" xfId="1" applyFont="1" applyBorder="1"/>
    <xf numFmtId="44" fontId="0" fillId="0" borderId="1" xfId="0" applyNumberFormat="1" applyBorder="1"/>
    <xf numFmtId="10" fontId="0" fillId="0" borderId="0" xfId="3" applyNumberFormat="1" applyFont="1"/>
    <xf numFmtId="10" fontId="0" fillId="0" borderId="0" xfId="0" applyNumberFormat="1"/>
    <xf numFmtId="164" fontId="2" fillId="0" borderId="0" xfId="2" applyNumberFormat="1" applyFont="1" applyFill="1"/>
    <xf numFmtId="164" fontId="0" fillId="0" borderId="0" xfId="0" applyNumberFormat="1"/>
    <xf numFmtId="0" fontId="3" fillId="0" borderId="0" xfId="0" applyFont="1"/>
    <xf numFmtId="165" fontId="0" fillId="0" borderId="0" xfId="1" applyNumberFormat="1" applyFont="1"/>
    <xf numFmtId="0" fontId="0" fillId="0" borderId="0" xfId="0" applyAlignment="1">
      <alignment horizontal="center" wrapText="1"/>
    </xf>
    <xf numFmtId="165" fontId="0" fillId="0" borderId="0" xfId="1" applyNumberFormat="1" applyFont="1" applyAlignment="1"/>
    <xf numFmtId="0" fontId="0" fillId="0" borderId="0" xfId="0" applyFill="1"/>
    <xf numFmtId="0" fontId="4" fillId="0" borderId="0" xfId="0" applyFont="1" applyFill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left"/>
    </xf>
    <xf numFmtId="0" fontId="0" fillId="0" borderId="1" xfId="0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left"/>
    </xf>
  </cellXfs>
  <cellStyles count="4">
    <cellStyle name="Comma 2 2" xfId="2" xr:uid="{00000000-0005-0000-0000-000000000000}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3</xdr:col>
      <xdr:colOff>599771</xdr:colOff>
      <xdr:row>11</xdr:row>
      <xdr:rowOff>142744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BF5AD8-A36D-C536-458D-78730DADB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5850"/>
          <a:ext cx="2428571" cy="1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5"/>
  <sheetViews>
    <sheetView tabSelected="1" workbookViewId="0">
      <selection activeCell="F8" sqref="F8"/>
    </sheetView>
  </sheetViews>
  <sheetFormatPr defaultRowHeight="14.5" x14ac:dyDescent="0.35"/>
  <sheetData>
    <row r="3" spans="2:5" x14ac:dyDescent="0.35">
      <c r="B3" t="s">
        <v>0</v>
      </c>
    </row>
    <row r="4" spans="2:5" x14ac:dyDescent="0.35">
      <c r="B4" t="s">
        <v>1</v>
      </c>
    </row>
    <row r="5" spans="2:5" x14ac:dyDescent="0.35">
      <c r="B5" s="19" t="s">
        <v>2</v>
      </c>
      <c r="C5" s="19"/>
      <c r="D5" s="19"/>
      <c r="E5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9"/>
  <sheetViews>
    <sheetView zoomScaleNormal="100" workbookViewId="0">
      <selection activeCell="F4" sqref="F4"/>
    </sheetView>
  </sheetViews>
  <sheetFormatPr defaultRowHeight="14.5" x14ac:dyDescent="0.35"/>
  <cols>
    <col min="1" max="1" width="41" customWidth="1"/>
    <col min="2" max="2" width="13.26953125" bestFit="1" customWidth="1"/>
    <col min="3" max="3" width="2.26953125" customWidth="1"/>
    <col min="4" max="5" width="10.26953125" bestFit="1" customWidth="1"/>
    <col min="6" max="6" width="16" customWidth="1"/>
    <col min="7" max="7" width="1.453125" customWidth="1"/>
  </cols>
  <sheetData>
    <row r="1" spans="1:7" x14ac:dyDescent="0.35">
      <c r="F1" s="2" t="s">
        <v>0</v>
      </c>
    </row>
    <row r="2" spans="1:7" x14ac:dyDescent="0.35">
      <c r="F2" s="5" t="s">
        <v>3</v>
      </c>
    </row>
    <row r="3" spans="1:7" x14ac:dyDescent="0.35">
      <c r="F3" s="20" t="s">
        <v>4</v>
      </c>
    </row>
    <row r="4" spans="1:7" x14ac:dyDescent="0.35">
      <c r="F4" s="2" t="s">
        <v>5</v>
      </c>
    </row>
    <row r="7" spans="1:7" x14ac:dyDescent="0.35">
      <c r="A7" t="s">
        <v>6</v>
      </c>
      <c r="F7" s="18">
        <v>-6800000</v>
      </c>
      <c r="G7" s="18"/>
    </row>
    <row r="8" spans="1:7" x14ac:dyDescent="0.35">
      <c r="A8" t="s">
        <v>7</v>
      </c>
      <c r="F8" s="25"/>
      <c r="G8" s="25"/>
    </row>
    <row r="10" spans="1:7" ht="29" x14ac:dyDescent="0.35">
      <c r="B10" s="17" t="s">
        <v>8</v>
      </c>
      <c r="D10" s="26" t="s">
        <v>9</v>
      </c>
      <c r="E10" s="26"/>
      <c r="F10" s="26"/>
    </row>
    <row r="11" spans="1:7" x14ac:dyDescent="0.35">
      <c r="B11" s="21" t="s">
        <v>10</v>
      </c>
      <c r="C11" s="22"/>
      <c r="D11" s="24" t="s">
        <v>11</v>
      </c>
      <c r="E11" s="24"/>
      <c r="F11" s="24"/>
      <c r="G11" s="6"/>
    </row>
    <row r="12" spans="1:7" x14ac:dyDescent="0.35">
      <c r="D12" s="3">
        <v>45100</v>
      </c>
      <c r="E12" s="3">
        <v>45108</v>
      </c>
      <c r="F12" s="3">
        <v>45139</v>
      </c>
      <c r="G12" s="4"/>
    </row>
    <row r="13" spans="1:7" x14ac:dyDescent="0.35">
      <c r="A13" t="s">
        <v>12</v>
      </c>
      <c r="D13" s="13">
        <v>1162058</v>
      </c>
      <c r="E13" s="13">
        <v>1337304</v>
      </c>
      <c r="F13" s="13">
        <v>1280312</v>
      </c>
    </row>
    <row r="14" spans="1:7" hidden="1" x14ac:dyDescent="0.35">
      <c r="A14" t="s">
        <v>13</v>
      </c>
      <c r="D14" s="13"/>
      <c r="E14" s="13"/>
      <c r="F14" s="13"/>
    </row>
    <row r="15" spans="1:7" hidden="1" x14ac:dyDescent="0.35">
      <c r="D15" s="13"/>
      <c r="E15" s="13"/>
      <c r="F15" s="13"/>
    </row>
    <row r="16" spans="1:7" hidden="1" x14ac:dyDescent="0.35">
      <c r="A16" t="s">
        <v>14</v>
      </c>
      <c r="D16" s="13"/>
      <c r="E16" s="13"/>
      <c r="F16" s="13">
        <f>SUM(D14:F14)</f>
        <v>0</v>
      </c>
    </row>
    <row r="17" spans="1:7" x14ac:dyDescent="0.35">
      <c r="A17" t="s">
        <v>15</v>
      </c>
      <c r="F17" s="14">
        <f>SUM(D13:F13)</f>
        <v>3779674</v>
      </c>
    </row>
    <row r="20" spans="1:7" x14ac:dyDescent="0.35">
      <c r="A20" t="s">
        <v>16</v>
      </c>
      <c r="F20" s="1">
        <f>(+F7)/F17</f>
        <v>-1.7990969591557366</v>
      </c>
    </row>
    <row r="23" spans="1:7" x14ac:dyDescent="0.35">
      <c r="A23" s="15" t="s">
        <v>17</v>
      </c>
    </row>
    <row r="24" spans="1:7" x14ac:dyDescent="0.35">
      <c r="A24" t="s">
        <v>18</v>
      </c>
      <c r="B24" s="1">
        <v>115.61</v>
      </c>
      <c r="C24" s="8"/>
      <c r="D24" s="1"/>
      <c r="E24" s="1"/>
      <c r="F24" s="1">
        <f>+$B$24</f>
        <v>115.61</v>
      </c>
      <c r="G24" s="1"/>
    </row>
    <row r="25" spans="1:7" x14ac:dyDescent="0.35">
      <c r="A25" t="s">
        <v>19</v>
      </c>
      <c r="B25" s="8">
        <v>29.254999999999999</v>
      </c>
      <c r="F25" s="7">
        <f>+$B$25</f>
        <v>29.254999999999999</v>
      </c>
    </row>
    <row r="26" spans="1:7" x14ac:dyDescent="0.35">
      <c r="A26" t="s">
        <v>20</v>
      </c>
      <c r="B26" s="9">
        <v>0</v>
      </c>
      <c r="F26" s="10">
        <f>+F20</f>
        <v>-1.7990969591557366</v>
      </c>
    </row>
    <row r="27" spans="1:7" x14ac:dyDescent="0.35">
      <c r="A27" t="s">
        <v>21</v>
      </c>
      <c r="B27" s="7">
        <f>SUM(B24:B26)</f>
        <v>144.86500000000001</v>
      </c>
      <c r="F27" s="7">
        <f>SUM(F24:F26)</f>
        <v>143.06590304084426</v>
      </c>
    </row>
    <row r="28" spans="1:7" x14ac:dyDescent="0.35">
      <c r="A28" t="s">
        <v>22</v>
      </c>
      <c r="F28" s="11">
        <f>+(F27-$B$27)/$B$27</f>
        <v>-1.2419127871851359E-2</v>
      </c>
    </row>
    <row r="29" spans="1:7" x14ac:dyDescent="0.35">
      <c r="A29" t="s">
        <v>23</v>
      </c>
      <c r="F29" s="7">
        <f>+F27-$B$27</f>
        <v>-1.7990969591557473</v>
      </c>
    </row>
  </sheetData>
  <mergeCells count="3">
    <mergeCell ref="D11:F11"/>
    <mergeCell ref="F8:G8"/>
    <mergeCell ref="D10:F10"/>
  </mergeCells>
  <pageMargins left="0.45" right="0.2" top="0.75" bottom="0.75" header="0.3" footer="0.3"/>
  <pageSetup scale="42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26"/>
  <sheetViews>
    <sheetView topLeftCell="T1" zoomScaleNormal="100" workbookViewId="0">
      <selection activeCell="AE1" sqref="AE1:AE4"/>
    </sheetView>
  </sheetViews>
  <sheetFormatPr defaultRowHeight="14.5" x14ac:dyDescent="0.35"/>
  <cols>
    <col min="1" max="1" width="41" customWidth="1"/>
    <col min="2" max="2" width="13.26953125" bestFit="1" customWidth="1"/>
    <col min="3" max="3" width="2.26953125" customWidth="1"/>
    <col min="4" max="5" width="10.26953125" bestFit="1" customWidth="1"/>
    <col min="6" max="6" width="10.54296875" bestFit="1" customWidth="1"/>
    <col min="7" max="7" width="1.453125" customWidth="1"/>
    <col min="8" max="8" width="10.26953125" bestFit="1" customWidth="1"/>
    <col min="9" max="9" width="8.7265625" bestFit="1" customWidth="1"/>
    <col min="10" max="10" width="10.54296875" bestFit="1" customWidth="1"/>
    <col min="11" max="11" width="1.26953125" customWidth="1"/>
    <col min="12" max="12" width="13.7265625" bestFit="1" customWidth="1"/>
    <col min="13" max="13" width="10.26953125" bestFit="1" customWidth="1"/>
    <col min="14" max="14" width="10.54296875" bestFit="1" customWidth="1"/>
    <col min="15" max="15" width="0.7265625" customWidth="1"/>
    <col min="16" max="16" width="10.26953125" bestFit="1" customWidth="1"/>
    <col min="18" max="18" width="10.54296875" bestFit="1" customWidth="1"/>
    <col min="19" max="20" width="10.26953125" bestFit="1" customWidth="1"/>
    <col min="21" max="21" width="10.54296875" bestFit="1" customWidth="1"/>
    <col min="22" max="22" width="10.26953125" bestFit="1" customWidth="1"/>
    <col min="24" max="24" width="10.54296875" bestFit="1" customWidth="1"/>
    <col min="25" max="26" width="10.26953125" bestFit="1" customWidth="1"/>
    <col min="27" max="27" width="10.54296875" bestFit="1" customWidth="1"/>
    <col min="28" max="28" width="10.26953125" bestFit="1" customWidth="1"/>
    <col min="30" max="30" width="10.54296875" bestFit="1" customWidth="1"/>
  </cols>
  <sheetData>
    <row r="1" spans="1:31" x14ac:dyDescent="0.35">
      <c r="AE1" s="2" t="s">
        <v>0</v>
      </c>
    </row>
    <row r="2" spans="1:31" x14ac:dyDescent="0.35">
      <c r="AE2" s="5" t="s">
        <v>3</v>
      </c>
    </row>
    <row r="3" spans="1:31" x14ac:dyDescent="0.35">
      <c r="AD3" s="19"/>
      <c r="AE3" s="20" t="s">
        <v>24</v>
      </c>
    </row>
    <row r="4" spans="1:31" x14ac:dyDescent="0.35">
      <c r="A4" t="s">
        <v>6</v>
      </c>
      <c r="F4" s="27">
        <v>20518474</v>
      </c>
      <c r="G4" s="27"/>
      <c r="H4" s="27"/>
      <c r="L4" s="16"/>
      <c r="AE4" s="2" t="s">
        <v>5</v>
      </c>
    </row>
    <row r="5" spans="1:31" x14ac:dyDescent="0.35">
      <c r="A5" t="s">
        <v>7</v>
      </c>
      <c r="F5" s="25">
        <f>+F4/8</f>
        <v>2564809.25</v>
      </c>
      <c r="G5" s="25"/>
      <c r="H5" s="25"/>
      <c r="Q5" s="2"/>
      <c r="T5" s="2"/>
      <c r="W5" s="2"/>
      <c r="Z5" s="2"/>
      <c r="AC5" s="2"/>
    </row>
    <row r="7" spans="1:31" ht="29" x14ac:dyDescent="0.35">
      <c r="B7" s="17" t="s">
        <v>8</v>
      </c>
      <c r="D7" s="26" t="s">
        <v>9</v>
      </c>
      <c r="E7" s="26"/>
      <c r="F7" s="26"/>
      <c r="H7" s="26" t="s">
        <v>9</v>
      </c>
      <c r="I7" s="26"/>
      <c r="J7" s="26"/>
      <c r="L7" s="26" t="s">
        <v>9</v>
      </c>
      <c r="M7" s="26"/>
      <c r="N7" s="26"/>
      <c r="P7" s="26" t="s">
        <v>9</v>
      </c>
      <c r="Q7" s="26"/>
      <c r="R7" s="26"/>
      <c r="S7" s="26" t="s">
        <v>9</v>
      </c>
      <c r="T7" s="26"/>
      <c r="U7" s="26"/>
      <c r="V7" s="26" t="s">
        <v>9</v>
      </c>
      <c r="W7" s="26"/>
      <c r="X7" s="26"/>
      <c r="Y7" s="26" t="s">
        <v>9</v>
      </c>
      <c r="Z7" s="26"/>
      <c r="AA7" s="26"/>
      <c r="AB7" s="26" t="s">
        <v>9</v>
      </c>
      <c r="AC7" s="26"/>
      <c r="AD7" s="26"/>
    </row>
    <row r="8" spans="1:31" x14ac:dyDescent="0.35">
      <c r="B8" s="21" t="s">
        <v>10</v>
      </c>
      <c r="C8" s="22"/>
      <c r="D8" s="24" t="s">
        <v>11</v>
      </c>
      <c r="E8" s="24"/>
      <c r="F8" s="24"/>
      <c r="G8" s="6"/>
      <c r="H8" s="24" t="s">
        <v>25</v>
      </c>
      <c r="I8" s="24"/>
      <c r="J8" s="24"/>
      <c r="K8" s="22"/>
      <c r="L8" s="24" t="s">
        <v>26</v>
      </c>
      <c r="M8" s="24"/>
      <c r="N8" s="24"/>
      <c r="O8" s="22"/>
      <c r="P8" s="24" t="s">
        <v>27</v>
      </c>
      <c r="Q8" s="24"/>
      <c r="R8" s="24"/>
      <c r="S8" s="24" t="s">
        <v>28</v>
      </c>
      <c r="T8" s="24"/>
      <c r="U8" s="24"/>
      <c r="V8" s="24" t="s">
        <v>29</v>
      </c>
      <c r="W8" s="24"/>
      <c r="X8" s="24"/>
      <c r="Y8" s="24" t="s">
        <v>30</v>
      </c>
      <c r="Z8" s="24"/>
      <c r="AA8" s="24"/>
      <c r="AB8" s="24" t="s">
        <v>31</v>
      </c>
      <c r="AC8" s="24"/>
      <c r="AD8" s="24"/>
    </row>
    <row r="9" spans="1:31" x14ac:dyDescent="0.35">
      <c r="D9" s="3">
        <v>45100</v>
      </c>
      <c r="E9" s="3">
        <v>45108</v>
      </c>
      <c r="F9" s="3">
        <v>45139</v>
      </c>
      <c r="G9" s="4"/>
      <c r="H9" s="3">
        <v>45170</v>
      </c>
      <c r="I9" s="3">
        <v>45200</v>
      </c>
      <c r="J9" s="3">
        <v>45231</v>
      </c>
      <c r="K9" s="3"/>
      <c r="L9" s="3">
        <v>45261</v>
      </c>
      <c r="M9" s="3">
        <v>45292</v>
      </c>
      <c r="N9" s="3">
        <v>45323</v>
      </c>
      <c r="O9" s="3"/>
      <c r="P9" s="3">
        <v>45352</v>
      </c>
      <c r="Q9" s="3">
        <v>45383</v>
      </c>
      <c r="R9" s="3">
        <v>45413</v>
      </c>
      <c r="S9" s="3">
        <v>45444</v>
      </c>
      <c r="T9" s="3">
        <v>45474</v>
      </c>
      <c r="U9" s="3">
        <v>45505</v>
      </c>
      <c r="V9" s="3">
        <v>45536</v>
      </c>
      <c r="W9" s="3">
        <v>45566</v>
      </c>
      <c r="X9" s="3">
        <v>45597</v>
      </c>
      <c r="Y9" s="3">
        <v>45627</v>
      </c>
      <c r="Z9" s="3">
        <v>45658</v>
      </c>
      <c r="AA9" s="3">
        <v>45689</v>
      </c>
      <c r="AB9" s="3">
        <v>45717</v>
      </c>
      <c r="AC9" s="3">
        <v>45748</v>
      </c>
      <c r="AD9" s="3">
        <v>45778</v>
      </c>
    </row>
    <row r="10" spans="1:31" x14ac:dyDescent="0.35">
      <c r="A10" t="s">
        <v>12</v>
      </c>
      <c r="D10" s="13">
        <v>1162058</v>
      </c>
      <c r="E10" s="13">
        <v>1337304</v>
      </c>
      <c r="F10" s="13">
        <v>1280312</v>
      </c>
      <c r="H10" s="13">
        <v>1048395</v>
      </c>
      <c r="I10" s="13">
        <v>982793</v>
      </c>
      <c r="J10" s="13">
        <v>981971</v>
      </c>
      <c r="L10" s="13">
        <v>1189460</v>
      </c>
      <c r="M10" s="13">
        <v>1270269</v>
      </c>
      <c r="N10" s="13">
        <v>1131798</v>
      </c>
      <c r="P10" s="13">
        <v>1029844</v>
      </c>
      <c r="Q10" s="13">
        <v>923163</v>
      </c>
      <c r="R10" s="13">
        <v>989834</v>
      </c>
      <c r="S10" s="13">
        <v>1162058</v>
      </c>
      <c r="T10" s="13">
        <v>1337304</v>
      </c>
      <c r="U10" s="13">
        <v>1280312</v>
      </c>
      <c r="V10" s="13">
        <v>1048395</v>
      </c>
      <c r="W10" s="13">
        <v>982793</v>
      </c>
      <c r="X10" s="13">
        <v>981971</v>
      </c>
      <c r="Y10" s="13">
        <v>1189460</v>
      </c>
      <c r="Z10" s="13">
        <v>1270269</v>
      </c>
      <c r="AA10" s="13">
        <v>1131798</v>
      </c>
      <c r="AB10" s="13">
        <v>1029844</v>
      </c>
      <c r="AC10" s="13">
        <v>923163</v>
      </c>
      <c r="AD10" s="13">
        <v>989834</v>
      </c>
    </row>
    <row r="11" spans="1:31" hidden="1" x14ac:dyDescent="0.35">
      <c r="A11" t="s">
        <v>13</v>
      </c>
      <c r="D11" s="13"/>
      <c r="E11" s="13"/>
      <c r="F11" s="13"/>
      <c r="H11" s="13"/>
      <c r="I11" s="13"/>
      <c r="J11" s="13"/>
      <c r="L11" s="13"/>
      <c r="M11" s="13"/>
      <c r="N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1" hidden="1" x14ac:dyDescent="0.35">
      <c r="D12" s="13"/>
      <c r="E12" s="13"/>
      <c r="F12" s="13"/>
      <c r="H12" s="13"/>
      <c r="I12" s="13"/>
      <c r="J12" s="13"/>
      <c r="L12" s="13"/>
      <c r="M12" s="13"/>
      <c r="N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1" hidden="1" x14ac:dyDescent="0.35">
      <c r="A13" t="s">
        <v>14</v>
      </c>
      <c r="D13" s="13"/>
      <c r="E13" s="13"/>
      <c r="F13" s="13">
        <f>SUM(D11:F11)</f>
        <v>0</v>
      </c>
      <c r="H13" s="13"/>
      <c r="I13" s="13"/>
      <c r="J13" s="13">
        <f>SUM(H11:J11)</f>
        <v>0</v>
      </c>
      <c r="L13" s="13"/>
      <c r="M13" s="13"/>
      <c r="N13" s="13">
        <f>SUM(L11:N11)</f>
        <v>0</v>
      </c>
      <c r="P13" s="13"/>
      <c r="Q13" s="13"/>
      <c r="R13" s="13">
        <f>SUM(P11:R11)</f>
        <v>0</v>
      </c>
      <c r="S13" s="13"/>
      <c r="T13" s="13"/>
      <c r="U13" s="13">
        <f>SUM(S11:U11)</f>
        <v>0</v>
      </c>
      <c r="V13" s="13"/>
      <c r="W13" s="13"/>
      <c r="X13" s="13">
        <f>SUM(V11:X11)</f>
        <v>0</v>
      </c>
      <c r="Y13" s="13"/>
      <c r="Z13" s="13"/>
      <c r="AA13" s="13">
        <f>SUM(Y11:AA11)</f>
        <v>0</v>
      </c>
      <c r="AB13" s="13"/>
      <c r="AC13" s="13"/>
      <c r="AD13" s="13">
        <f>SUM(AB11:AD11)</f>
        <v>0</v>
      </c>
    </row>
    <row r="14" spans="1:31" x14ac:dyDescent="0.35">
      <c r="A14" t="s">
        <v>15</v>
      </c>
      <c r="F14" s="14">
        <f>SUM(D10:F10)</f>
        <v>3779674</v>
      </c>
      <c r="J14" s="14">
        <f>SUM(H10:J10)</f>
        <v>3013159</v>
      </c>
      <c r="N14" s="14">
        <f>SUM(L10:N10)</f>
        <v>3591527</v>
      </c>
      <c r="R14" s="14">
        <f>SUM(P10:R10)</f>
        <v>2942841</v>
      </c>
      <c r="U14" s="14">
        <f>SUM(S10:U10)</f>
        <v>3779674</v>
      </c>
      <c r="X14" s="14">
        <f>SUM(V10:X10)</f>
        <v>3013159</v>
      </c>
      <c r="AA14" s="14">
        <f>SUM(Y10:AA10)</f>
        <v>3591527</v>
      </c>
      <c r="AD14" s="14">
        <f>SUM(AB10:AD10)</f>
        <v>2942841</v>
      </c>
    </row>
    <row r="16" spans="1:31" x14ac:dyDescent="0.35">
      <c r="AE16" t="s">
        <v>32</v>
      </c>
    </row>
    <row r="17" spans="1:31" x14ac:dyDescent="0.35">
      <c r="A17" t="s">
        <v>33</v>
      </c>
      <c r="F17" s="1">
        <f>(+$F$5+L4)/F14</f>
        <v>0.67857948860139794</v>
      </c>
      <c r="J17" s="1">
        <f>+$F$5/J14</f>
        <v>0.85120275763741637</v>
      </c>
      <c r="N17" s="1">
        <f>+$F$5/N14</f>
        <v>0.7141277929972405</v>
      </c>
      <c r="R17" s="1">
        <f>+$F$5/R14</f>
        <v>0.87154190457452507</v>
      </c>
      <c r="U17" s="1">
        <f>+$F$5/U14</f>
        <v>0.67857948860139794</v>
      </c>
      <c r="X17" s="1">
        <f>+$F$5/X14</f>
        <v>0.85120275763741637</v>
      </c>
      <c r="AA17" s="1">
        <f>+$F$5/AA14</f>
        <v>0.7141277929972405</v>
      </c>
      <c r="AD17" s="1">
        <f>+$F$5/AD14</f>
        <v>0.87154190457452507</v>
      </c>
      <c r="AE17" s="7">
        <f>AVERAGE(F17,J17,N17,R17,U17,X17,AA17,AD17)</f>
        <v>0.77886298595264503</v>
      </c>
    </row>
    <row r="20" spans="1:31" x14ac:dyDescent="0.35">
      <c r="A20" s="15" t="s">
        <v>17</v>
      </c>
    </row>
    <row r="21" spans="1:31" x14ac:dyDescent="0.35">
      <c r="A21" t="s">
        <v>18</v>
      </c>
      <c r="B21" s="1">
        <v>115.61</v>
      </c>
      <c r="C21" s="8"/>
      <c r="D21" s="1"/>
      <c r="E21" s="1"/>
      <c r="F21" s="1">
        <f>+$B$21</f>
        <v>115.61</v>
      </c>
      <c r="G21" s="1"/>
      <c r="H21" s="1"/>
      <c r="I21" s="1"/>
      <c r="J21" s="1">
        <f>+$B$21</f>
        <v>115.61</v>
      </c>
      <c r="K21" s="1"/>
      <c r="L21" s="1"/>
      <c r="M21" s="1"/>
      <c r="N21" s="1">
        <f>+$B$21</f>
        <v>115.61</v>
      </c>
      <c r="O21" s="1"/>
      <c r="P21" s="1"/>
      <c r="Q21" s="1"/>
      <c r="R21" s="1">
        <f>+$B$21</f>
        <v>115.61</v>
      </c>
      <c r="S21" s="1"/>
      <c r="T21" s="1"/>
      <c r="U21" s="1">
        <f>+$B$21</f>
        <v>115.61</v>
      </c>
      <c r="V21" s="1"/>
      <c r="W21" s="1"/>
      <c r="X21" s="1">
        <f>+$B$21</f>
        <v>115.61</v>
      </c>
      <c r="Y21" s="1"/>
      <c r="Z21" s="1"/>
      <c r="AA21" s="1">
        <f>+$B$21</f>
        <v>115.61</v>
      </c>
      <c r="AB21" s="1"/>
      <c r="AC21" s="1"/>
      <c r="AD21" s="1">
        <f>+$B$21</f>
        <v>115.61</v>
      </c>
    </row>
    <row r="22" spans="1:31" x14ac:dyDescent="0.35">
      <c r="A22" t="s">
        <v>19</v>
      </c>
      <c r="B22" s="8">
        <v>29.254999999999999</v>
      </c>
      <c r="F22" s="7">
        <f>+$B$22</f>
        <v>29.254999999999999</v>
      </c>
      <c r="J22" s="7">
        <f>+$B$22</f>
        <v>29.254999999999999</v>
      </c>
      <c r="N22" s="7">
        <f>+$B$22</f>
        <v>29.254999999999999</v>
      </c>
      <c r="R22" s="7">
        <f>+$B$22</f>
        <v>29.254999999999999</v>
      </c>
      <c r="U22" s="7">
        <f>+$B$22</f>
        <v>29.254999999999999</v>
      </c>
      <c r="X22" s="7">
        <f>+$B$22</f>
        <v>29.254999999999999</v>
      </c>
      <c r="AA22" s="7">
        <f>+$B$22</f>
        <v>29.254999999999999</v>
      </c>
      <c r="AD22" s="7">
        <f>+$B$22</f>
        <v>29.254999999999999</v>
      </c>
    </row>
    <row r="23" spans="1:31" x14ac:dyDescent="0.35">
      <c r="A23" t="s">
        <v>20</v>
      </c>
      <c r="B23" s="9">
        <v>0</v>
      </c>
      <c r="F23" s="10">
        <f>+F17</f>
        <v>0.67857948860139794</v>
      </c>
      <c r="J23" s="10">
        <f>+J17</f>
        <v>0.85120275763741637</v>
      </c>
      <c r="N23" s="10">
        <f>+N17</f>
        <v>0.7141277929972405</v>
      </c>
      <c r="R23" s="10">
        <f>+R17</f>
        <v>0.87154190457452507</v>
      </c>
      <c r="U23" s="10">
        <f>+U17</f>
        <v>0.67857948860139794</v>
      </c>
      <c r="X23" s="10">
        <f>+X17</f>
        <v>0.85120275763741637</v>
      </c>
      <c r="AA23" s="10">
        <f>+AA17</f>
        <v>0.7141277929972405</v>
      </c>
      <c r="AD23" s="10">
        <f>+AD17</f>
        <v>0.87154190457452507</v>
      </c>
    </row>
    <row r="24" spans="1:31" x14ac:dyDescent="0.35">
      <c r="A24" t="s">
        <v>21</v>
      </c>
      <c r="B24" s="7">
        <f>SUM(B21:B23)</f>
        <v>144.86500000000001</v>
      </c>
      <c r="F24" s="7">
        <f>SUM(F21:F23)</f>
        <v>145.54357948860141</v>
      </c>
      <c r="J24" s="7">
        <f>SUM(J21:J23)</f>
        <v>145.71620275763743</v>
      </c>
      <c r="N24" s="7">
        <f>SUM(N21:N23)</f>
        <v>145.57912779299724</v>
      </c>
      <c r="R24" s="7">
        <f>SUM(R21:R23)</f>
        <v>145.73654190457452</v>
      </c>
      <c r="U24" s="7">
        <f>SUM(U21:U23)</f>
        <v>145.54357948860141</v>
      </c>
      <c r="X24" s="7">
        <f>SUM(X21:X23)</f>
        <v>145.71620275763743</v>
      </c>
      <c r="AA24" s="7">
        <f>SUM(AA21:AA23)</f>
        <v>145.57912779299724</v>
      </c>
      <c r="AD24" s="7">
        <f>SUM(AD21:AD23)</f>
        <v>145.73654190457452</v>
      </c>
      <c r="AE24" t="s">
        <v>32</v>
      </c>
    </row>
    <row r="25" spans="1:31" x14ac:dyDescent="0.35">
      <c r="A25" t="s">
        <v>22</v>
      </c>
      <c r="F25" s="11">
        <f>+(F24-$B$24)/$B$24</f>
        <v>4.6842197121554569E-3</v>
      </c>
      <c r="J25" s="11">
        <f>+(J24-$B$24)/$B$24</f>
        <v>5.8758344502635122E-3</v>
      </c>
      <c r="N25" s="11">
        <f>+(N24-$B$24)/$B$24</f>
        <v>4.929608897920352E-3</v>
      </c>
      <c r="R25" s="11">
        <f>+(R24-$B$24)/$B$24</f>
        <v>6.0162351470300869E-3</v>
      </c>
      <c r="U25" s="11">
        <f>+(U24-$B$24)/$B$24</f>
        <v>4.6842197121554569E-3</v>
      </c>
      <c r="X25" s="11">
        <f>+(X24-$B$24)/$B$24</f>
        <v>5.8758344502635122E-3</v>
      </c>
      <c r="AA25" s="11">
        <f>+(AA24-$B$24)/$B$24</f>
        <v>4.929608897920352E-3</v>
      </c>
      <c r="AD25" s="11">
        <f>+(AD24-$B$24)/$B$24</f>
        <v>6.0162351470300869E-3</v>
      </c>
      <c r="AE25" s="12">
        <f>AVERAGE(F25,J25,N25,R25,U25,X25,AA25,AD25)</f>
        <v>5.3764745518423513E-3</v>
      </c>
    </row>
    <row r="26" spans="1:31" x14ac:dyDescent="0.35">
      <c r="A26" t="s">
        <v>23</v>
      </c>
      <c r="F26" s="7">
        <f>+F24-$B$24</f>
        <v>0.67857948860140027</v>
      </c>
      <c r="J26" s="7">
        <f>+J24-$B$24</f>
        <v>0.8512027576374237</v>
      </c>
      <c r="N26" s="7">
        <f>+N24-$B$24</f>
        <v>0.71412779299723184</v>
      </c>
      <c r="R26" s="7">
        <f>+R24-$B$24</f>
        <v>0.87154190457451364</v>
      </c>
      <c r="U26" s="7">
        <f>+U24-$B$24</f>
        <v>0.67857948860140027</v>
      </c>
      <c r="X26" s="7">
        <f>+X24-$B$24</f>
        <v>0.8512027576374237</v>
      </c>
      <c r="AA26" s="7">
        <f>+AA24-$B$24</f>
        <v>0.71412779299723184</v>
      </c>
      <c r="AD26" s="7">
        <f>+AD24-$B$24</f>
        <v>0.87154190457451364</v>
      </c>
      <c r="AE26" s="1">
        <f>AVERAGE(F26,J26,N26,R26,U26,X26,AA26,AD26)</f>
        <v>0.77886298595264236</v>
      </c>
    </row>
  </sheetData>
  <mergeCells count="18">
    <mergeCell ref="Y8:AA8"/>
    <mergeCell ref="AB8:AD8"/>
    <mergeCell ref="S7:U7"/>
    <mergeCell ref="V7:X7"/>
    <mergeCell ref="Y7:AA7"/>
    <mergeCell ref="AB7:AD7"/>
    <mergeCell ref="V8:X8"/>
    <mergeCell ref="D8:F8"/>
    <mergeCell ref="H8:J8"/>
    <mergeCell ref="L8:N8"/>
    <mergeCell ref="P8:R8"/>
    <mergeCell ref="S8:U8"/>
    <mergeCell ref="P7:R7"/>
    <mergeCell ref="F4:H4"/>
    <mergeCell ref="F5:H5"/>
    <mergeCell ref="D7:F7"/>
    <mergeCell ref="H7:J7"/>
    <mergeCell ref="L7:N7"/>
  </mergeCells>
  <pageMargins left="0.45" right="0.2" top="0.75" bottom="0.75" header="0.3" footer="0.3"/>
  <pageSetup scale="42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26"/>
  <sheetViews>
    <sheetView topLeftCell="U1" zoomScaleNormal="100" workbookViewId="0">
      <selection activeCell="AE1" sqref="AE1:AE4"/>
    </sheetView>
  </sheetViews>
  <sheetFormatPr defaultRowHeight="14.5" x14ac:dyDescent="0.35"/>
  <cols>
    <col min="1" max="1" width="41" customWidth="1"/>
    <col min="2" max="2" width="13.26953125" bestFit="1" customWidth="1"/>
    <col min="3" max="3" width="2.26953125" customWidth="1"/>
    <col min="4" max="5" width="10.26953125" bestFit="1" customWidth="1"/>
    <col min="6" max="6" width="10.54296875" bestFit="1" customWidth="1"/>
    <col min="7" max="7" width="1.453125" customWidth="1"/>
    <col min="8" max="8" width="10.26953125" bestFit="1" customWidth="1"/>
    <col min="9" max="9" width="8.7265625" bestFit="1" customWidth="1"/>
    <col min="10" max="10" width="10.54296875" bestFit="1" customWidth="1"/>
    <col min="11" max="11" width="1.26953125" customWidth="1"/>
    <col min="12" max="12" width="13.7265625" bestFit="1" customWidth="1"/>
    <col min="13" max="13" width="10.26953125" bestFit="1" customWidth="1"/>
    <col min="14" max="14" width="10.54296875" bestFit="1" customWidth="1"/>
    <col min="15" max="15" width="0.7265625" customWidth="1"/>
    <col min="16" max="16" width="10.26953125" bestFit="1" customWidth="1"/>
    <col min="18" max="18" width="10.54296875" bestFit="1" customWidth="1"/>
    <col min="19" max="20" width="10.26953125" bestFit="1" customWidth="1"/>
    <col min="21" max="21" width="10.54296875" bestFit="1" customWidth="1"/>
    <col min="22" max="22" width="10.26953125" bestFit="1" customWidth="1"/>
    <col min="24" max="24" width="10.54296875" bestFit="1" customWidth="1"/>
    <col min="25" max="26" width="10.26953125" bestFit="1" customWidth="1"/>
    <col min="27" max="27" width="10.54296875" bestFit="1" customWidth="1"/>
    <col min="28" max="28" width="10.26953125" bestFit="1" customWidth="1"/>
    <col min="30" max="30" width="10.54296875" bestFit="1" customWidth="1"/>
  </cols>
  <sheetData>
    <row r="1" spans="1:31" x14ac:dyDescent="0.35">
      <c r="AE1" s="2" t="s">
        <v>0</v>
      </c>
    </row>
    <row r="2" spans="1:31" x14ac:dyDescent="0.35">
      <c r="AD2" s="19"/>
      <c r="AE2" s="5" t="s">
        <v>3</v>
      </c>
    </row>
    <row r="3" spans="1:31" x14ac:dyDescent="0.35">
      <c r="A3" t="s">
        <v>6</v>
      </c>
      <c r="F3" s="27">
        <v>-21000000</v>
      </c>
      <c r="G3" s="27"/>
      <c r="H3" s="27"/>
      <c r="L3" s="16"/>
      <c r="AE3" s="20" t="s">
        <v>34</v>
      </c>
    </row>
    <row r="4" spans="1:31" x14ac:dyDescent="0.35">
      <c r="F4" s="23"/>
      <c r="G4" s="23"/>
      <c r="H4" s="23"/>
      <c r="L4" s="16"/>
      <c r="AE4" s="2" t="s">
        <v>5</v>
      </c>
    </row>
    <row r="5" spans="1:31" x14ac:dyDescent="0.35">
      <c r="A5" t="s">
        <v>7</v>
      </c>
      <c r="F5" s="25">
        <f>+F3/8</f>
        <v>-2625000</v>
      </c>
      <c r="G5" s="25"/>
      <c r="H5" s="25"/>
      <c r="Q5" s="2"/>
      <c r="T5" s="2"/>
      <c r="W5" s="2"/>
      <c r="Z5" s="2"/>
      <c r="AC5" s="2"/>
    </row>
    <row r="7" spans="1:31" ht="29" x14ac:dyDescent="0.35">
      <c r="B7" s="17" t="s">
        <v>8</v>
      </c>
      <c r="D7" s="26" t="s">
        <v>9</v>
      </c>
      <c r="E7" s="26"/>
      <c r="F7" s="26"/>
      <c r="H7" s="26" t="s">
        <v>9</v>
      </c>
      <c r="I7" s="26"/>
      <c r="J7" s="26"/>
      <c r="L7" s="26" t="s">
        <v>9</v>
      </c>
      <c r="M7" s="26"/>
      <c r="N7" s="26"/>
      <c r="P7" s="26" t="s">
        <v>9</v>
      </c>
      <c r="Q7" s="26"/>
      <c r="R7" s="26"/>
      <c r="S7" s="26" t="s">
        <v>9</v>
      </c>
      <c r="T7" s="26"/>
      <c r="U7" s="26"/>
      <c r="V7" s="26" t="s">
        <v>9</v>
      </c>
      <c r="W7" s="26"/>
      <c r="X7" s="26"/>
      <c r="Y7" s="26" t="s">
        <v>9</v>
      </c>
      <c r="Z7" s="26"/>
      <c r="AA7" s="26"/>
      <c r="AB7" s="26" t="s">
        <v>9</v>
      </c>
      <c r="AC7" s="26"/>
      <c r="AD7" s="26"/>
    </row>
    <row r="8" spans="1:31" x14ac:dyDescent="0.35">
      <c r="B8" s="21" t="s">
        <v>10</v>
      </c>
      <c r="C8" s="22"/>
      <c r="D8" s="24" t="s">
        <v>11</v>
      </c>
      <c r="E8" s="24"/>
      <c r="F8" s="24"/>
      <c r="G8" s="6"/>
      <c r="H8" s="24" t="s">
        <v>25</v>
      </c>
      <c r="I8" s="24"/>
      <c r="J8" s="24"/>
      <c r="K8" s="22"/>
      <c r="L8" s="24" t="s">
        <v>26</v>
      </c>
      <c r="M8" s="24"/>
      <c r="N8" s="24"/>
      <c r="O8" s="22"/>
      <c r="P8" s="24" t="s">
        <v>27</v>
      </c>
      <c r="Q8" s="24"/>
      <c r="R8" s="24"/>
      <c r="S8" s="24" t="s">
        <v>28</v>
      </c>
      <c r="T8" s="24"/>
      <c r="U8" s="24"/>
      <c r="V8" s="24" t="s">
        <v>29</v>
      </c>
      <c r="W8" s="24"/>
      <c r="X8" s="24"/>
      <c r="Y8" s="24" t="s">
        <v>30</v>
      </c>
      <c r="Z8" s="24"/>
      <c r="AA8" s="24"/>
      <c r="AB8" s="24" t="s">
        <v>31</v>
      </c>
      <c r="AC8" s="24"/>
      <c r="AD8" s="24"/>
    </row>
    <row r="9" spans="1:31" x14ac:dyDescent="0.35">
      <c r="D9" s="3">
        <v>45100</v>
      </c>
      <c r="E9" s="3">
        <v>45108</v>
      </c>
      <c r="F9" s="3">
        <v>45139</v>
      </c>
      <c r="G9" s="4"/>
      <c r="H9" s="3">
        <v>45170</v>
      </c>
      <c r="I9" s="3">
        <v>45200</v>
      </c>
      <c r="J9" s="3">
        <v>45231</v>
      </c>
      <c r="K9" s="3"/>
      <c r="L9" s="3">
        <v>45261</v>
      </c>
      <c r="M9" s="3">
        <v>45292</v>
      </c>
      <c r="N9" s="3">
        <v>45323</v>
      </c>
      <c r="O9" s="3"/>
      <c r="P9" s="3">
        <v>45352</v>
      </c>
      <c r="Q9" s="3">
        <v>45383</v>
      </c>
      <c r="R9" s="3">
        <v>45413</v>
      </c>
      <c r="S9" s="3">
        <v>45444</v>
      </c>
      <c r="T9" s="3">
        <v>45474</v>
      </c>
      <c r="U9" s="3">
        <v>45505</v>
      </c>
      <c r="V9" s="3">
        <v>45536</v>
      </c>
      <c r="W9" s="3">
        <v>45566</v>
      </c>
      <c r="X9" s="3">
        <v>45597</v>
      </c>
      <c r="Y9" s="3">
        <v>45627</v>
      </c>
      <c r="Z9" s="3">
        <v>45658</v>
      </c>
      <c r="AA9" s="3">
        <v>45689</v>
      </c>
      <c r="AB9" s="3">
        <v>45717</v>
      </c>
      <c r="AC9" s="3">
        <v>45748</v>
      </c>
      <c r="AD9" s="3">
        <v>45778</v>
      </c>
    </row>
    <row r="10" spans="1:31" x14ac:dyDescent="0.35">
      <c r="A10" t="s">
        <v>12</v>
      </c>
      <c r="D10" s="13">
        <v>1162058</v>
      </c>
      <c r="E10" s="13">
        <v>1337304</v>
      </c>
      <c r="F10" s="13">
        <v>1280312</v>
      </c>
      <c r="H10" s="13">
        <v>1048395</v>
      </c>
      <c r="I10" s="13">
        <v>982793</v>
      </c>
      <c r="J10" s="13">
        <v>981971</v>
      </c>
      <c r="L10" s="13">
        <v>1189460</v>
      </c>
      <c r="M10" s="13">
        <v>1270269</v>
      </c>
      <c r="N10" s="13">
        <v>1131798</v>
      </c>
      <c r="P10" s="13">
        <v>1029844</v>
      </c>
      <c r="Q10" s="13">
        <v>923163</v>
      </c>
      <c r="R10" s="13">
        <v>989834</v>
      </c>
      <c r="S10" s="13">
        <v>1162058</v>
      </c>
      <c r="T10" s="13">
        <v>1337304</v>
      </c>
      <c r="U10" s="13">
        <v>1280312</v>
      </c>
      <c r="V10" s="13">
        <v>1048395</v>
      </c>
      <c r="W10" s="13">
        <v>982793</v>
      </c>
      <c r="X10" s="13">
        <v>981971</v>
      </c>
      <c r="Y10" s="13">
        <v>1189460</v>
      </c>
      <c r="Z10" s="13">
        <v>1270269</v>
      </c>
      <c r="AA10" s="13">
        <v>1131798</v>
      </c>
      <c r="AB10" s="13">
        <v>1029844</v>
      </c>
      <c r="AC10" s="13">
        <v>923163</v>
      </c>
      <c r="AD10" s="13">
        <v>989834</v>
      </c>
    </row>
    <row r="11" spans="1:31" hidden="1" x14ac:dyDescent="0.35">
      <c r="A11" t="s">
        <v>13</v>
      </c>
      <c r="D11" s="13"/>
      <c r="E11" s="13"/>
      <c r="F11" s="13"/>
      <c r="H11" s="13"/>
      <c r="I11" s="13"/>
      <c r="J11" s="13"/>
      <c r="L11" s="13"/>
      <c r="M11" s="13"/>
      <c r="N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1" hidden="1" x14ac:dyDescent="0.35">
      <c r="D12" s="13"/>
      <c r="E12" s="13"/>
      <c r="F12" s="13"/>
      <c r="H12" s="13"/>
      <c r="I12" s="13"/>
      <c r="J12" s="13"/>
      <c r="L12" s="13"/>
      <c r="M12" s="13"/>
      <c r="N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1" hidden="1" x14ac:dyDescent="0.35">
      <c r="A13" t="s">
        <v>14</v>
      </c>
      <c r="D13" s="13"/>
      <c r="E13" s="13"/>
      <c r="F13" s="13">
        <f>SUM(D11:F11)</f>
        <v>0</v>
      </c>
      <c r="H13" s="13"/>
      <c r="I13" s="13"/>
      <c r="J13" s="13">
        <f>SUM(H11:J11)</f>
        <v>0</v>
      </c>
      <c r="L13" s="13"/>
      <c r="M13" s="13"/>
      <c r="N13" s="13">
        <f>SUM(L11:N11)</f>
        <v>0</v>
      </c>
      <c r="P13" s="13"/>
      <c r="Q13" s="13"/>
      <c r="R13" s="13">
        <f>SUM(P11:R11)</f>
        <v>0</v>
      </c>
      <c r="S13" s="13"/>
      <c r="T13" s="13"/>
      <c r="U13" s="13">
        <f>SUM(S11:U11)</f>
        <v>0</v>
      </c>
      <c r="V13" s="13"/>
      <c r="W13" s="13"/>
      <c r="X13" s="13">
        <f>SUM(V11:X11)</f>
        <v>0</v>
      </c>
      <c r="Y13" s="13"/>
      <c r="Z13" s="13"/>
      <c r="AA13" s="13">
        <f>SUM(Y11:AA11)</f>
        <v>0</v>
      </c>
      <c r="AB13" s="13"/>
      <c r="AC13" s="13"/>
      <c r="AD13" s="13">
        <f>SUM(AB11:AD11)</f>
        <v>0</v>
      </c>
    </row>
    <row r="14" spans="1:31" x14ac:dyDescent="0.35">
      <c r="A14" t="s">
        <v>15</v>
      </c>
      <c r="F14" s="14">
        <f>SUM(D10:F10)</f>
        <v>3779674</v>
      </c>
      <c r="J14" s="14">
        <f>SUM(H10:J10)</f>
        <v>3013159</v>
      </c>
      <c r="N14" s="14">
        <f>SUM(L10:N10)</f>
        <v>3591527</v>
      </c>
      <c r="R14" s="14">
        <f>SUM(P10:R10)</f>
        <v>2942841</v>
      </c>
      <c r="U14" s="14">
        <f>SUM(S10:U10)</f>
        <v>3779674</v>
      </c>
      <c r="X14" s="14">
        <f>SUM(V10:X10)</f>
        <v>3013159</v>
      </c>
      <c r="AA14" s="14">
        <f>SUM(Y10:AA10)</f>
        <v>3591527</v>
      </c>
      <c r="AD14" s="14">
        <f>SUM(AB10:AD10)</f>
        <v>2942841</v>
      </c>
    </row>
    <row r="16" spans="1:31" x14ac:dyDescent="0.35">
      <c r="AE16" t="s">
        <v>32</v>
      </c>
    </row>
    <row r="17" spans="1:31" x14ac:dyDescent="0.35">
      <c r="A17" t="s">
        <v>33</v>
      </c>
      <c r="F17" s="1">
        <f>(+$F$5+L3)/F14</f>
        <v>-0.69450434085056012</v>
      </c>
      <c r="J17" s="1">
        <f>+$F$5/J14</f>
        <v>-0.87117871974230365</v>
      </c>
      <c r="N17" s="1">
        <f>+$F$5/N14</f>
        <v>-0.73088689017234176</v>
      </c>
      <c r="R17" s="1">
        <f>+$F$5/R14</f>
        <v>-0.89199518424542812</v>
      </c>
      <c r="U17" s="1">
        <f>+$F$5/U14</f>
        <v>-0.69450434085056012</v>
      </c>
      <c r="X17" s="1">
        <f>+$F$5/X14</f>
        <v>-0.87117871974230365</v>
      </c>
      <c r="AA17" s="1">
        <f>+$F$5/AA14</f>
        <v>-0.73088689017234176</v>
      </c>
      <c r="AD17" s="1">
        <f>+$F$5/AD14</f>
        <v>-0.89199518424542812</v>
      </c>
      <c r="AE17" s="7">
        <f>AVERAGE(F17,J17,N17,R17,U17,X17,AA17,AD17)</f>
        <v>-0.79714128375265847</v>
      </c>
    </row>
    <row r="20" spans="1:31" x14ac:dyDescent="0.35">
      <c r="A20" s="15" t="s">
        <v>17</v>
      </c>
    </row>
    <row r="21" spans="1:31" x14ac:dyDescent="0.35">
      <c r="A21" t="s">
        <v>18</v>
      </c>
      <c r="B21" s="1">
        <v>115.61</v>
      </c>
      <c r="C21" s="8"/>
      <c r="D21" s="1"/>
      <c r="E21" s="1"/>
      <c r="F21" s="1">
        <f>+$B$21</f>
        <v>115.61</v>
      </c>
      <c r="G21" s="1"/>
      <c r="H21" s="1"/>
      <c r="I21" s="1"/>
      <c r="J21" s="1">
        <f>+$B$21</f>
        <v>115.61</v>
      </c>
      <c r="K21" s="1"/>
      <c r="L21" s="1"/>
      <c r="M21" s="1"/>
      <c r="N21" s="1">
        <f>+$B$21</f>
        <v>115.61</v>
      </c>
      <c r="O21" s="1"/>
      <c r="P21" s="1"/>
      <c r="Q21" s="1"/>
      <c r="R21" s="1">
        <f>+$B$21</f>
        <v>115.61</v>
      </c>
      <c r="S21" s="1"/>
      <c r="T21" s="1"/>
      <c r="U21" s="1">
        <f>+$B$21</f>
        <v>115.61</v>
      </c>
      <c r="V21" s="1"/>
      <c r="W21" s="1"/>
      <c r="X21" s="1">
        <f>+$B$21</f>
        <v>115.61</v>
      </c>
      <c r="Y21" s="1"/>
      <c r="Z21" s="1"/>
      <c r="AA21" s="1">
        <f>+$B$21</f>
        <v>115.61</v>
      </c>
      <c r="AB21" s="1"/>
      <c r="AC21" s="1"/>
      <c r="AD21" s="1">
        <f>+$B$21</f>
        <v>115.61</v>
      </c>
    </row>
    <row r="22" spans="1:31" x14ac:dyDescent="0.35">
      <c r="A22" t="s">
        <v>19</v>
      </c>
      <c r="B22" s="8">
        <v>29.254999999999999</v>
      </c>
      <c r="F22" s="7">
        <f>+$B$22</f>
        <v>29.254999999999999</v>
      </c>
      <c r="J22" s="7">
        <f>+$B$22</f>
        <v>29.254999999999999</v>
      </c>
      <c r="N22" s="7">
        <f>+$B$22</f>
        <v>29.254999999999999</v>
      </c>
      <c r="R22" s="7">
        <f>+$B$22</f>
        <v>29.254999999999999</v>
      </c>
      <c r="U22" s="7">
        <f>+$B$22</f>
        <v>29.254999999999999</v>
      </c>
      <c r="X22" s="7">
        <f>+$B$22</f>
        <v>29.254999999999999</v>
      </c>
      <c r="AA22" s="7">
        <f>+$B$22</f>
        <v>29.254999999999999</v>
      </c>
      <c r="AD22" s="7">
        <f>+$B$22</f>
        <v>29.254999999999999</v>
      </c>
    </row>
    <row r="23" spans="1:31" x14ac:dyDescent="0.35">
      <c r="A23" t="s">
        <v>20</v>
      </c>
      <c r="B23" s="9">
        <v>0</v>
      </c>
      <c r="F23" s="10">
        <f>+F17</f>
        <v>-0.69450434085056012</v>
      </c>
      <c r="J23" s="10">
        <f>+J17</f>
        <v>-0.87117871974230365</v>
      </c>
      <c r="N23" s="10">
        <f>+N17</f>
        <v>-0.73088689017234176</v>
      </c>
      <c r="R23" s="10">
        <f>+R17</f>
        <v>-0.89199518424542812</v>
      </c>
      <c r="U23" s="10">
        <f>+U17</f>
        <v>-0.69450434085056012</v>
      </c>
      <c r="X23" s="10">
        <f>+X17</f>
        <v>-0.87117871974230365</v>
      </c>
      <c r="AA23" s="10">
        <f>+AA17</f>
        <v>-0.73088689017234176</v>
      </c>
      <c r="AD23" s="10">
        <f>+AD17</f>
        <v>-0.89199518424542812</v>
      </c>
    </row>
    <row r="24" spans="1:31" x14ac:dyDescent="0.35">
      <c r="A24" t="s">
        <v>21</v>
      </c>
      <c r="B24" s="7">
        <f>SUM(B21:B23)</f>
        <v>144.86500000000001</v>
      </c>
      <c r="F24" s="7">
        <f>SUM(F21:F23)</f>
        <v>144.17049565914945</v>
      </c>
      <c r="J24" s="7">
        <f>SUM(J21:J23)</f>
        <v>143.99382128025769</v>
      </c>
      <c r="N24" s="7">
        <f>SUM(N21:N23)</f>
        <v>144.13411310982767</v>
      </c>
      <c r="R24" s="7">
        <f>SUM(R21:R23)</f>
        <v>143.97300481575459</v>
      </c>
      <c r="U24" s="7">
        <f>SUM(U21:U23)</f>
        <v>144.17049565914945</v>
      </c>
      <c r="X24" s="7">
        <f>SUM(X21:X23)</f>
        <v>143.99382128025769</v>
      </c>
      <c r="AA24" s="7">
        <f>SUM(AA21:AA23)</f>
        <v>144.13411310982767</v>
      </c>
      <c r="AD24" s="7">
        <f>SUM(AD21:AD23)</f>
        <v>143.97300481575459</v>
      </c>
      <c r="AE24" t="s">
        <v>32</v>
      </c>
    </row>
    <row r="25" spans="1:31" x14ac:dyDescent="0.35">
      <c r="A25" t="s">
        <v>22</v>
      </c>
      <c r="F25" s="11">
        <f>+(F24-$B$24)/$B$24</f>
        <v>-4.7941486270013933E-3</v>
      </c>
      <c r="J25" s="11">
        <f>+(J24-$B$24)/$B$24</f>
        <v>-6.013728089892781E-3</v>
      </c>
      <c r="N25" s="11">
        <f>+(N24-$B$24)/$B$24</f>
        <v>-5.0452965876667437E-3</v>
      </c>
      <c r="R25" s="11">
        <f>+(R24-$B$24)/$B$24</f>
        <v>-6.1574236996197618E-3</v>
      </c>
      <c r="U25" s="11">
        <f>+(U24-$B$24)/$B$24</f>
        <v>-4.7941486270013933E-3</v>
      </c>
      <c r="X25" s="11">
        <f>+(X24-$B$24)/$B$24</f>
        <v>-6.013728089892781E-3</v>
      </c>
      <c r="AA25" s="11">
        <f>+(AA24-$B$24)/$B$24</f>
        <v>-5.0452965876667437E-3</v>
      </c>
      <c r="AD25" s="11">
        <f>+(AD24-$B$24)/$B$24</f>
        <v>-6.1574236996197618E-3</v>
      </c>
      <c r="AE25" s="12">
        <f>AVERAGE(F25,J25,N25,R25,U25,X25,AA25,AD25)</f>
        <v>-5.50264925104517E-3</v>
      </c>
    </row>
    <row r="26" spans="1:31" x14ac:dyDescent="0.35">
      <c r="A26" t="s">
        <v>23</v>
      </c>
      <c r="F26" s="7">
        <f>+F24-$B$24</f>
        <v>-0.6945043408505569</v>
      </c>
      <c r="J26" s="7">
        <f>+J24-$B$24</f>
        <v>-0.87117871974231775</v>
      </c>
      <c r="N26" s="7">
        <f>+N24-$B$24</f>
        <v>-0.73088689017234287</v>
      </c>
      <c r="R26" s="7">
        <f>+R24-$B$24</f>
        <v>-0.89199518424541679</v>
      </c>
      <c r="U26" s="7">
        <f>+U24-$B$24</f>
        <v>-0.6945043408505569</v>
      </c>
      <c r="X26" s="7">
        <f>+X24-$B$24</f>
        <v>-0.87117871974231775</v>
      </c>
      <c r="AA26" s="7">
        <f>+AA24-$B$24</f>
        <v>-0.73088689017234287</v>
      </c>
      <c r="AD26" s="7">
        <f>+AD24-$B$24</f>
        <v>-0.89199518424541679</v>
      </c>
      <c r="AE26" s="1">
        <f>AVERAGE(F26,J26,N26,R26,U26,X26,AA26,AD26)</f>
        <v>-0.79714128375265858</v>
      </c>
    </row>
  </sheetData>
  <mergeCells count="18">
    <mergeCell ref="Y8:AA8"/>
    <mergeCell ref="AB8:AD8"/>
    <mergeCell ref="S7:U7"/>
    <mergeCell ref="V7:X7"/>
    <mergeCell ref="Y7:AA7"/>
    <mergeCell ref="AB7:AD7"/>
    <mergeCell ref="V8:X8"/>
    <mergeCell ref="D8:F8"/>
    <mergeCell ref="H8:J8"/>
    <mergeCell ref="L8:N8"/>
    <mergeCell ref="P8:R8"/>
    <mergeCell ref="S8:U8"/>
    <mergeCell ref="P7:R7"/>
    <mergeCell ref="F3:H3"/>
    <mergeCell ref="F5:H5"/>
    <mergeCell ref="D7:F7"/>
    <mergeCell ref="H7:J7"/>
    <mergeCell ref="L7:N7"/>
  </mergeCells>
  <pageMargins left="0.45" right="0.2" top="0.75" bottom="0.75" header="0.3" footer="0.3"/>
  <pageSetup scale="42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TaxCatchAll xmlns="ddb5066c-6899-482b-9ea0-5145f9da9989" xsi:nil="true"/>
    <ItemDate xmlns="621b3311-adc9-44a7-af0e-36067350c19c" xsi:nil="true"/>
    <lcf76f155ced4ddcb4097134ff3c332f xmlns="f5536f26-5d7e-4d2b-a510-6667eeb1ad7c">
      <Terms xmlns="http://schemas.microsoft.com/office/infopath/2007/PartnerControls"/>
    </lcf76f155ced4ddcb4097134ff3c332f>
    <Filename xmlns="621b3311-adc9-44a7-af0e-36067350c19c" xsi:nil="true"/>
    <ObjectId xmlns="621b3311-adc9-44a7-af0e-36067350c19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D2BF83-8933-473F-BBD8-F8E80DF621A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5F8E24F-DD41-4C64-A42A-50C2AD362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CE65A9-0531-4C3A-AD7D-FCC2074DF4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 Sheet</vt:lpstr>
      <vt:lpstr>WP 2S</vt:lpstr>
      <vt:lpstr>WP 3S</vt:lpstr>
      <vt:lpstr>WP 4S</vt:lpstr>
      <vt:lpstr>'WP 2S'!Print_Area</vt:lpstr>
      <vt:lpstr>'WP 3S'!Print_Area</vt:lpstr>
      <vt:lpstr>'WP 4S'!Print_Area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Coklow</dc:creator>
  <cp:keywords/>
  <dc:description/>
  <cp:lastModifiedBy>Bruce, Carla</cp:lastModifiedBy>
  <cp:revision/>
  <dcterms:created xsi:type="dcterms:W3CDTF">2022-05-05T13:02:32Z</dcterms:created>
  <dcterms:modified xsi:type="dcterms:W3CDTF">2022-11-04T16:24:25Z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