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mbecerra\Desktop\Filings\"/>
    </mc:Choice>
  </mc:AlternateContent>
  <bookViews>
    <workbookView xWindow="0" yWindow="0" windowWidth="23040" windowHeight="9390" tabRatio="717"/>
  </bookViews>
  <sheets>
    <sheet name="Cover" sheetId="10" r:id="rId1"/>
    <sheet name="TOC" sheetId="11" r:id="rId2"/>
    <sheet name="(Ex 1 Pg 1) Deferred Tax" sheetId="5" r:id="rId3"/>
    <sheet name="Clients TB" sheetId="1" r:id="rId4"/>
    <sheet name=" Fed Depr Report" sheetId="14" r:id="rId5"/>
    <sheet name=" State Def Tax" sheetId="16" r:id="rId6"/>
    <sheet name=" State Depr Report" sheetId="15" r:id="rId7"/>
    <sheet name=" Def Tax WP" sheetId="23" r:id="rId8"/>
    <sheet name="(Ex 2 Pg 1) NAV" sheetId="9" r:id="rId9"/>
    <sheet name="Book Depr" sheetId="21" r:id="rId10"/>
    <sheet name="Fed Depr" sheetId="22" r:id="rId11"/>
    <sheet name="Remaining Lives" sheetId="20" r:id="rId12"/>
    <sheet name="(Ex 3)Refundable Excess" sheetId="24" r:id="rId13"/>
    <sheet name="Summary" sheetId="32" r:id="rId14"/>
    <sheet name="Refund per Therm" sheetId="33" r:id="rId15"/>
    <sheet name="January" sheetId="34" r:id="rId16"/>
    <sheet name="Feb" sheetId="35" r:id="rId17"/>
    <sheet name="March " sheetId="36" r:id="rId18"/>
    <sheet name="April" sheetId="37" r:id="rId19"/>
  </sheets>
  <definedNames>
    <definedName name="_xlnm.Print_Area" localSheetId="4">' Fed Depr Report'!$A$1:$Q$48</definedName>
    <definedName name="_xlnm.Print_Area" localSheetId="5">' State Def Tax'!$A$1:$D$16</definedName>
    <definedName name="_xlnm.Print_Area" localSheetId="6">' State Depr Report'!$A$1:$Q$48</definedName>
    <definedName name="_xlnm.Print_Area" localSheetId="2">'(Ex 1 Pg 1) Deferred Tax'!$A$1:$E$42</definedName>
    <definedName name="_xlnm.Print_Area" localSheetId="8">'(Ex 2 Pg 1) NAV'!$A$1:$L$28</definedName>
    <definedName name="_xlnm.Print_Area" localSheetId="12">'(Ex 3)Refundable Excess'!$A$1:$I$50</definedName>
    <definedName name="_xlnm.Print_Area" localSheetId="18">April!$A$1:$S$43</definedName>
    <definedName name="_xlnm.Print_Area" localSheetId="9">'Book Depr'!$A$1:$G$27</definedName>
    <definedName name="_xlnm.Print_Area" localSheetId="3">'Clients TB'!$A$1:$H$39</definedName>
    <definedName name="_xlnm.Print_Area" localSheetId="16">Feb!$A$1:$S$45</definedName>
    <definedName name="_xlnm.Print_Area" localSheetId="15">January!$A$1:$S$43</definedName>
    <definedName name="_xlnm.Print_Area" localSheetId="17">'March '!$A$1:$S$43</definedName>
    <definedName name="_xlnm.Print_Area" localSheetId="11">'Remaining Lives'!$A$1:$Y$1759</definedName>
    <definedName name="_xlnm.Print_Area" localSheetId="13">Summary!$A$1:$S$43</definedName>
  </definedNames>
  <calcPr calcId="179016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" i="33" l="1"/>
  <c r="B4" i="24"/>
  <c r="S2" i="37"/>
  <c r="S2" i="36"/>
  <c r="S4" i="35"/>
  <c r="S2" i="34"/>
  <c r="L2" i="33"/>
  <c r="S2" i="32"/>
  <c r="O43" i="37"/>
  <c r="G41" i="37"/>
  <c r="G43" i="37"/>
  <c r="Q41" i="37"/>
  <c r="E41" i="37"/>
  <c r="C41" i="37"/>
  <c r="K40" i="37"/>
  <c r="D40" i="37"/>
  <c r="F40" i="37"/>
  <c r="H40" i="37"/>
  <c r="K39" i="37"/>
  <c r="F39" i="37"/>
  <c r="H39" i="37"/>
  <c r="M39" i="37"/>
  <c r="Q36" i="37"/>
  <c r="E36" i="37"/>
  <c r="D36" i="37"/>
  <c r="C36" i="37"/>
  <c r="K35" i="37"/>
  <c r="F35" i="37"/>
  <c r="F36" i="37"/>
  <c r="E32" i="37"/>
  <c r="D32" i="37"/>
  <c r="C32" i="37"/>
  <c r="K31" i="37"/>
  <c r="P32" i="37"/>
  <c r="Q32" i="37"/>
  <c r="F31" i="37"/>
  <c r="H31" i="37"/>
  <c r="M31" i="37"/>
  <c r="F30" i="37"/>
  <c r="H30" i="37"/>
  <c r="H32" i="37"/>
  <c r="B51" i="33"/>
  <c r="E28" i="37"/>
  <c r="D28" i="37"/>
  <c r="C28" i="37"/>
  <c r="K27" i="37"/>
  <c r="F27" i="37"/>
  <c r="H27" i="37"/>
  <c r="M27" i="37"/>
  <c r="K26" i="37"/>
  <c r="P28" i="37"/>
  <c r="Q28" i="37"/>
  <c r="F26" i="37"/>
  <c r="H26" i="37"/>
  <c r="M26" i="37"/>
  <c r="K25" i="37"/>
  <c r="F25" i="37"/>
  <c r="H25" i="37"/>
  <c r="M25" i="37"/>
  <c r="E22" i="37"/>
  <c r="D22" i="37"/>
  <c r="C22" i="37"/>
  <c r="K21" i="37"/>
  <c r="P22" i="37"/>
  <c r="Q22" i="37"/>
  <c r="F21" i="37"/>
  <c r="H21" i="37"/>
  <c r="M21" i="37"/>
  <c r="K20" i="37"/>
  <c r="F20" i="37"/>
  <c r="H20" i="37"/>
  <c r="K19" i="37"/>
  <c r="F19" i="37"/>
  <c r="H19" i="37"/>
  <c r="H22" i="37"/>
  <c r="B49" i="33"/>
  <c r="E16" i="37"/>
  <c r="D16" i="37"/>
  <c r="C16" i="37"/>
  <c r="K15" i="37"/>
  <c r="P16" i="37"/>
  <c r="Q16" i="37"/>
  <c r="F15" i="37"/>
  <c r="H15" i="37"/>
  <c r="K14" i="37"/>
  <c r="F14" i="37"/>
  <c r="H14" i="37"/>
  <c r="M14" i="37"/>
  <c r="E11" i="37"/>
  <c r="D11" i="37"/>
  <c r="C11" i="37"/>
  <c r="K10" i="37"/>
  <c r="P11" i="37"/>
  <c r="Q11" i="37"/>
  <c r="F10" i="37"/>
  <c r="H10" i="37"/>
  <c r="M10" i="37"/>
  <c r="K9" i="37"/>
  <c r="F9" i="37"/>
  <c r="H9" i="37"/>
  <c r="O43" i="36"/>
  <c r="G32" i="36"/>
  <c r="G36" i="36"/>
  <c r="G41" i="36"/>
  <c r="G43" i="36"/>
  <c r="Q41" i="36"/>
  <c r="E41" i="36"/>
  <c r="D40" i="36"/>
  <c r="D41" i="36"/>
  <c r="C41" i="36"/>
  <c r="K40" i="36"/>
  <c r="F40" i="36"/>
  <c r="H40" i="36"/>
  <c r="M40" i="36"/>
  <c r="K39" i="36"/>
  <c r="F39" i="36"/>
  <c r="Q36" i="36"/>
  <c r="E36" i="36"/>
  <c r="D36" i="36"/>
  <c r="C36" i="36"/>
  <c r="K35" i="36"/>
  <c r="F35" i="36"/>
  <c r="F36" i="36"/>
  <c r="E32" i="36"/>
  <c r="D32" i="36"/>
  <c r="C32" i="36"/>
  <c r="K31" i="36"/>
  <c r="P32" i="36"/>
  <c r="Q32" i="36"/>
  <c r="F31" i="36"/>
  <c r="H31" i="36"/>
  <c r="M31" i="36"/>
  <c r="K30" i="36"/>
  <c r="F30" i="36"/>
  <c r="F32" i="36"/>
  <c r="E28" i="36"/>
  <c r="D28" i="36"/>
  <c r="C28" i="36"/>
  <c r="K27" i="36"/>
  <c r="P28" i="36"/>
  <c r="Q28" i="36"/>
  <c r="F27" i="36"/>
  <c r="H27" i="36"/>
  <c r="K26" i="36"/>
  <c r="F26" i="36"/>
  <c r="H26" i="36"/>
  <c r="F25" i="36"/>
  <c r="H25" i="36"/>
  <c r="H28" i="36"/>
  <c r="B37" i="33"/>
  <c r="K25" i="36"/>
  <c r="E22" i="36"/>
  <c r="D22" i="36"/>
  <c r="C22" i="36"/>
  <c r="K21" i="36"/>
  <c r="P22" i="36"/>
  <c r="Q22" i="36"/>
  <c r="F21" i="36"/>
  <c r="H21" i="36"/>
  <c r="M21" i="36"/>
  <c r="K20" i="36"/>
  <c r="F20" i="36"/>
  <c r="H20" i="36"/>
  <c r="M20" i="36"/>
  <c r="K19" i="36"/>
  <c r="F19" i="36"/>
  <c r="H19" i="36"/>
  <c r="H22" i="36"/>
  <c r="B36" i="33"/>
  <c r="E16" i="36"/>
  <c r="D16" i="36"/>
  <c r="C16" i="36"/>
  <c r="K15" i="36"/>
  <c r="P16" i="36"/>
  <c r="Q16" i="36"/>
  <c r="F15" i="36"/>
  <c r="H15" i="36"/>
  <c r="M15" i="36"/>
  <c r="K14" i="36"/>
  <c r="F14" i="36"/>
  <c r="E11" i="36"/>
  <c r="D11" i="36"/>
  <c r="C11" i="36"/>
  <c r="K10" i="36"/>
  <c r="P11" i="36"/>
  <c r="Q11" i="36"/>
  <c r="F10" i="36"/>
  <c r="H10" i="36"/>
  <c r="M10" i="36"/>
  <c r="K9" i="36"/>
  <c r="F9" i="36"/>
  <c r="F11" i="36"/>
  <c r="O45" i="35"/>
  <c r="Q43" i="35"/>
  <c r="G43" i="35"/>
  <c r="E43" i="35"/>
  <c r="C43" i="35"/>
  <c r="K42" i="35"/>
  <c r="D42" i="35"/>
  <c r="D43" i="35"/>
  <c r="K41" i="35"/>
  <c r="F41" i="35"/>
  <c r="Q38" i="35"/>
  <c r="G38" i="35"/>
  <c r="E38" i="35"/>
  <c r="D38" i="35"/>
  <c r="C38" i="35"/>
  <c r="K37" i="35"/>
  <c r="F37" i="35"/>
  <c r="H37" i="35"/>
  <c r="H38" i="35"/>
  <c r="E34" i="35"/>
  <c r="D34" i="35"/>
  <c r="C34" i="35"/>
  <c r="K33" i="35"/>
  <c r="P34" i="35"/>
  <c r="Q34" i="35"/>
  <c r="F33" i="35"/>
  <c r="H33" i="35"/>
  <c r="K32" i="35"/>
  <c r="F32" i="35"/>
  <c r="E30" i="35"/>
  <c r="D30" i="35"/>
  <c r="C30" i="35"/>
  <c r="K29" i="35"/>
  <c r="P30" i="35"/>
  <c r="Q30" i="35"/>
  <c r="F29" i="35"/>
  <c r="H29" i="35"/>
  <c r="K28" i="35"/>
  <c r="F28" i="35"/>
  <c r="H28" i="35"/>
  <c r="K27" i="35"/>
  <c r="F27" i="35"/>
  <c r="H27" i="35"/>
  <c r="E24" i="35"/>
  <c r="D24" i="35"/>
  <c r="C24" i="35"/>
  <c r="K23" i="35"/>
  <c r="P24" i="35"/>
  <c r="Q24" i="35"/>
  <c r="F23" i="35"/>
  <c r="H23" i="35"/>
  <c r="K22" i="35"/>
  <c r="F22" i="35"/>
  <c r="H22" i="35"/>
  <c r="M22" i="35"/>
  <c r="K21" i="35"/>
  <c r="F21" i="35"/>
  <c r="H21" i="35"/>
  <c r="E18" i="35"/>
  <c r="D18" i="35"/>
  <c r="C18" i="35"/>
  <c r="K17" i="35"/>
  <c r="P18" i="35"/>
  <c r="Q18" i="35"/>
  <c r="F17" i="35"/>
  <c r="H17" i="35"/>
  <c r="K16" i="35"/>
  <c r="F16" i="35"/>
  <c r="E13" i="35"/>
  <c r="D13" i="35"/>
  <c r="C13" i="35"/>
  <c r="K12" i="35"/>
  <c r="P13" i="35"/>
  <c r="Q13" i="35"/>
  <c r="F12" i="35"/>
  <c r="H12" i="35"/>
  <c r="K11" i="35"/>
  <c r="F11" i="35"/>
  <c r="H11" i="35"/>
  <c r="O43" i="34"/>
  <c r="Q41" i="34"/>
  <c r="G41" i="34"/>
  <c r="E41" i="34"/>
  <c r="C41" i="34"/>
  <c r="K40" i="34"/>
  <c r="D40" i="34"/>
  <c r="F40" i="34"/>
  <c r="K39" i="34"/>
  <c r="F39" i="34"/>
  <c r="H39" i="34"/>
  <c r="Q36" i="34"/>
  <c r="G36" i="34"/>
  <c r="F35" i="34"/>
  <c r="F36" i="34"/>
  <c r="E36" i="34"/>
  <c r="D36" i="34"/>
  <c r="C36" i="34"/>
  <c r="K35" i="34"/>
  <c r="K31" i="34"/>
  <c r="P32" i="34"/>
  <c r="Q32" i="34"/>
  <c r="G32" i="34"/>
  <c r="E32" i="34"/>
  <c r="D32" i="34"/>
  <c r="C32" i="34"/>
  <c r="F31" i="34"/>
  <c r="F32" i="34"/>
  <c r="G28" i="34"/>
  <c r="E28" i="34"/>
  <c r="D28" i="34"/>
  <c r="C28" i="34"/>
  <c r="K27" i="34"/>
  <c r="P28" i="34"/>
  <c r="Q28" i="34"/>
  <c r="F27" i="34"/>
  <c r="H27" i="34"/>
  <c r="M27" i="34"/>
  <c r="K26" i="34"/>
  <c r="F26" i="34"/>
  <c r="H26" i="34"/>
  <c r="M26" i="34"/>
  <c r="K25" i="34"/>
  <c r="F25" i="34"/>
  <c r="G22" i="34"/>
  <c r="E22" i="34"/>
  <c r="D22" i="34"/>
  <c r="C22" i="34"/>
  <c r="K21" i="34"/>
  <c r="P22" i="34"/>
  <c r="Q22" i="34"/>
  <c r="F21" i="34"/>
  <c r="H21" i="34"/>
  <c r="M21" i="34"/>
  <c r="F20" i="34"/>
  <c r="H20" i="34"/>
  <c r="K20" i="34"/>
  <c r="M20" i="34"/>
  <c r="K19" i="34"/>
  <c r="F19" i="34"/>
  <c r="H19" i="34"/>
  <c r="M19" i="34"/>
  <c r="E16" i="34"/>
  <c r="D16" i="34"/>
  <c r="C16" i="34"/>
  <c r="K15" i="34"/>
  <c r="P16" i="34"/>
  <c r="Q16" i="34"/>
  <c r="G15" i="34"/>
  <c r="G16" i="34"/>
  <c r="F15" i="34"/>
  <c r="H15" i="34"/>
  <c r="M15" i="34"/>
  <c r="K14" i="34"/>
  <c r="F14" i="34"/>
  <c r="H14" i="34"/>
  <c r="M14" i="34"/>
  <c r="G11" i="34"/>
  <c r="E11" i="34"/>
  <c r="D11" i="34"/>
  <c r="C11" i="34"/>
  <c r="K10" i="34"/>
  <c r="P11" i="34"/>
  <c r="Q11" i="34"/>
  <c r="F10" i="34"/>
  <c r="H10" i="34"/>
  <c r="M10" i="34"/>
  <c r="K9" i="34"/>
  <c r="F9" i="34"/>
  <c r="F11" i="34"/>
  <c r="F57" i="33"/>
  <c r="C56" i="33"/>
  <c r="C51" i="33"/>
  <c r="C50" i="33"/>
  <c r="C49" i="33"/>
  <c r="C48" i="33"/>
  <c r="C47" i="33"/>
  <c r="F44" i="33"/>
  <c r="C43" i="33"/>
  <c r="C38" i="33"/>
  <c r="C37" i="33"/>
  <c r="C36" i="33"/>
  <c r="C35" i="33"/>
  <c r="C34" i="33"/>
  <c r="F31" i="33"/>
  <c r="C30" i="33"/>
  <c r="B28" i="33"/>
  <c r="D28" i="33"/>
  <c r="C25" i="33"/>
  <c r="C24" i="33"/>
  <c r="C23" i="33"/>
  <c r="C22" i="33"/>
  <c r="C21" i="33"/>
  <c r="F18" i="33"/>
  <c r="C17" i="33"/>
  <c r="A16" i="33"/>
  <c r="A29" i="33"/>
  <c r="A42" i="33"/>
  <c r="A55" i="33"/>
  <c r="A15" i="33"/>
  <c r="A28" i="33"/>
  <c r="A41" i="33"/>
  <c r="A54" i="33"/>
  <c r="C12" i="33"/>
  <c r="C11" i="33"/>
  <c r="C10" i="33"/>
  <c r="C9" i="33"/>
  <c r="C8" i="33"/>
  <c r="O41" i="32"/>
  <c r="Q41" i="32"/>
  <c r="K40" i="32"/>
  <c r="G40" i="32"/>
  <c r="E40" i="32"/>
  <c r="C40" i="32"/>
  <c r="C41" i="32"/>
  <c r="K39" i="32"/>
  <c r="G39" i="32"/>
  <c r="E39" i="32"/>
  <c r="D39" i="32"/>
  <c r="O36" i="32"/>
  <c r="Q36" i="32"/>
  <c r="K35" i="32"/>
  <c r="G35" i="32"/>
  <c r="G36" i="32"/>
  <c r="E35" i="32"/>
  <c r="E36" i="32"/>
  <c r="D35" i="32"/>
  <c r="D36" i="32"/>
  <c r="C35" i="32"/>
  <c r="C36" i="32"/>
  <c r="O32" i="32"/>
  <c r="K31" i="32"/>
  <c r="P32" i="32"/>
  <c r="G31" i="32"/>
  <c r="E31" i="32"/>
  <c r="D31" i="32"/>
  <c r="C31" i="32"/>
  <c r="K30" i="32"/>
  <c r="G30" i="32"/>
  <c r="E30" i="32"/>
  <c r="D30" i="32"/>
  <c r="C30" i="32"/>
  <c r="K27" i="32"/>
  <c r="P28" i="32"/>
  <c r="O28" i="32"/>
  <c r="G28" i="32"/>
  <c r="E27" i="32"/>
  <c r="D27" i="32"/>
  <c r="C27" i="32"/>
  <c r="K26" i="32"/>
  <c r="E26" i="32"/>
  <c r="D26" i="32"/>
  <c r="C26" i="32"/>
  <c r="K25" i="32"/>
  <c r="E25" i="32"/>
  <c r="D25" i="32"/>
  <c r="C25" i="32"/>
  <c r="K21" i="32"/>
  <c r="P22" i="32"/>
  <c r="O22" i="32"/>
  <c r="G22" i="32"/>
  <c r="E21" i="32"/>
  <c r="D21" i="32"/>
  <c r="C21" i="32"/>
  <c r="K20" i="32"/>
  <c r="E20" i="32"/>
  <c r="D20" i="32"/>
  <c r="C20" i="32"/>
  <c r="K19" i="32"/>
  <c r="E19" i="32"/>
  <c r="D19" i="32"/>
  <c r="C19" i="32"/>
  <c r="G18" i="32"/>
  <c r="F18" i="32"/>
  <c r="E18" i="32"/>
  <c r="D18" i="32"/>
  <c r="C18" i="32"/>
  <c r="O16" i="32"/>
  <c r="K15" i="32"/>
  <c r="P16" i="32"/>
  <c r="E15" i="32"/>
  <c r="D15" i="32"/>
  <c r="C15" i="32"/>
  <c r="K14" i="32"/>
  <c r="E14" i="32"/>
  <c r="D14" i="32"/>
  <c r="C14" i="32"/>
  <c r="G13" i="32"/>
  <c r="G16" i="32"/>
  <c r="F13" i="32"/>
  <c r="E13" i="32"/>
  <c r="D13" i="32"/>
  <c r="C13" i="32"/>
  <c r="O11" i="32"/>
  <c r="G11" i="32"/>
  <c r="K10" i="32"/>
  <c r="P11" i="32"/>
  <c r="E10" i="32"/>
  <c r="D10" i="32"/>
  <c r="C10" i="32"/>
  <c r="K9" i="32"/>
  <c r="E9" i="32"/>
  <c r="E11" i="32"/>
  <c r="D9" i="32"/>
  <c r="D11" i="32"/>
  <c r="C9" i="32"/>
  <c r="C11" i="32"/>
  <c r="F11" i="37"/>
  <c r="H11" i="37"/>
  <c r="B47" i="33"/>
  <c r="F20" i="32"/>
  <c r="H20" i="32"/>
  <c r="M20" i="32"/>
  <c r="M20" i="37"/>
  <c r="D41" i="37"/>
  <c r="M30" i="37"/>
  <c r="M32" i="37"/>
  <c r="M9" i="37"/>
  <c r="M11" i="37"/>
  <c r="S11" i="37"/>
  <c r="M19" i="37"/>
  <c r="M22" i="37"/>
  <c r="S22" i="37"/>
  <c r="H35" i="37"/>
  <c r="H36" i="37"/>
  <c r="B54" i="33"/>
  <c r="D54" i="33"/>
  <c r="D49" i="33"/>
  <c r="F14" i="32"/>
  <c r="H14" i="32"/>
  <c r="M14" i="32"/>
  <c r="M15" i="37"/>
  <c r="M16" i="37"/>
  <c r="S16" i="37"/>
  <c r="F22" i="36"/>
  <c r="F35" i="32"/>
  <c r="H35" i="32"/>
  <c r="H36" i="32"/>
  <c r="H30" i="36"/>
  <c r="H35" i="36"/>
  <c r="M35" i="36"/>
  <c r="M36" i="36"/>
  <c r="S36" i="36"/>
  <c r="H9" i="36"/>
  <c r="H11" i="36"/>
  <c r="B34" i="33"/>
  <c r="M26" i="36"/>
  <c r="M25" i="36"/>
  <c r="M27" i="36"/>
  <c r="M28" i="36"/>
  <c r="S28" i="36"/>
  <c r="D34" i="33"/>
  <c r="Q32" i="32"/>
  <c r="M23" i="35"/>
  <c r="M33" i="35"/>
  <c r="H13" i="35"/>
  <c r="B21" i="33"/>
  <c r="D21" i="33"/>
  <c r="M37" i="35"/>
  <c r="M38" i="35"/>
  <c r="S38" i="35"/>
  <c r="D40" i="32"/>
  <c r="D41" i="32"/>
  <c r="M29" i="35"/>
  <c r="F42" i="35"/>
  <c r="H42" i="35"/>
  <c r="M42" i="35"/>
  <c r="F34" i="35"/>
  <c r="M28" i="35"/>
  <c r="F38" i="35"/>
  <c r="F24" i="35"/>
  <c r="F19" i="32"/>
  <c r="H19" i="32"/>
  <c r="F30" i="32"/>
  <c r="H30" i="32"/>
  <c r="M30" i="32"/>
  <c r="H32" i="35"/>
  <c r="H34" i="35"/>
  <c r="B25" i="33"/>
  <c r="D25" i="33"/>
  <c r="H41" i="35"/>
  <c r="F25" i="32"/>
  <c r="H25" i="32"/>
  <c r="M25" i="32"/>
  <c r="M12" i="35"/>
  <c r="M17" i="35"/>
  <c r="F28" i="34"/>
  <c r="H25" i="34"/>
  <c r="M25" i="34"/>
  <c r="D16" i="32"/>
  <c r="D22" i="32"/>
  <c r="F21" i="32"/>
  <c r="H21" i="32"/>
  <c r="M21" i="32"/>
  <c r="E32" i="32"/>
  <c r="M16" i="34"/>
  <c r="S16" i="34"/>
  <c r="H35" i="34"/>
  <c r="F27" i="32"/>
  <c r="H27" i="32"/>
  <c r="M27" i="32"/>
  <c r="F59" i="33"/>
  <c r="D36" i="33"/>
  <c r="C52" i="33"/>
  <c r="C57" i="33"/>
  <c r="D51" i="33"/>
  <c r="D37" i="33"/>
  <c r="C39" i="33"/>
  <c r="C44" i="33"/>
  <c r="C13" i="33"/>
  <c r="C18" i="33"/>
  <c r="C26" i="33"/>
  <c r="C31" i="33"/>
  <c r="D47" i="33"/>
  <c r="D28" i="32"/>
  <c r="C22" i="32"/>
  <c r="G41" i="32"/>
  <c r="E16" i="32"/>
  <c r="C28" i="32"/>
  <c r="E22" i="32"/>
  <c r="Q28" i="32"/>
  <c r="Q16" i="32"/>
  <c r="Q22" i="32"/>
  <c r="C32" i="32"/>
  <c r="G32" i="32"/>
  <c r="D32" i="32"/>
  <c r="E41" i="32"/>
  <c r="M39" i="34"/>
  <c r="C16" i="32"/>
  <c r="E28" i="32"/>
  <c r="Q43" i="37"/>
  <c r="Q11" i="32"/>
  <c r="O43" i="32"/>
  <c r="M28" i="34"/>
  <c r="S28" i="34"/>
  <c r="F41" i="34"/>
  <c r="H40" i="34"/>
  <c r="M40" i="34"/>
  <c r="F40" i="32"/>
  <c r="H40" i="32"/>
  <c r="M40" i="32"/>
  <c r="Q45" i="35"/>
  <c r="Q43" i="36"/>
  <c r="M40" i="37"/>
  <c r="M41" i="37"/>
  <c r="S41" i="37"/>
  <c r="H41" i="37"/>
  <c r="B55" i="33"/>
  <c r="D55" i="33"/>
  <c r="H16" i="34"/>
  <c r="B9" i="33"/>
  <c r="D9" i="33"/>
  <c r="Q43" i="34"/>
  <c r="H36" i="36"/>
  <c r="B41" i="33"/>
  <c r="H16" i="37"/>
  <c r="B48" i="33"/>
  <c r="D48" i="33"/>
  <c r="F10" i="32"/>
  <c r="H10" i="32"/>
  <c r="M10" i="32"/>
  <c r="F26" i="32"/>
  <c r="H26" i="32"/>
  <c r="H9" i="34"/>
  <c r="M22" i="34"/>
  <c r="S22" i="34"/>
  <c r="H28" i="34"/>
  <c r="B11" i="33"/>
  <c r="D11" i="33"/>
  <c r="H31" i="34"/>
  <c r="F9" i="32"/>
  <c r="F31" i="32"/>
  <c r="H31" i="32"/>
  <c r="M31" i="32"/>
  <c r="F39" i="32"/>
  <c r="G43" i="34"/>
  <c r="D41" i="34"/>
  <c r="F13" i="35"/>
  <c r="H16" i="35"/>
  <c r="F18" i="35"/>
  <c r="H24" i="35"/>
  <c r="B23" i="33"/>
  <c r="D23" i="33"/>
  <c r="M21" i="35"/>
  <c r="M24" i="35"/>
  <c r="S24" i="35"/>
  <c r="M27" i="35"/>
  <c r="H30" i="35"/>
  <c r="B24" i="33"/>
  <c r="D24" i="33"/>
  <c r="M9" i="36"/>
  <c r="M11" i="36"/>
  <c r="S11" i="36"/>
  <c r="F28" i="37"/>
  <c r="F16" i="36"/>
  <c r="H14" i="36"/>
  <c r="M28" i="37"/>
  <c r="S28" i="37"/>
  <c r="F41" i="37"/>
  <c r="F15" i="32"/>
  <c r="H15" i="32"/>
  <c r="F16" i="34"/>
  <c r="H22" i="34"/>
  <c r="B10" i="33"/>
  <c r="D10" i="33"/>
  <c r="F22" i="34"/>
  <c r="F43" i="34"/>
  <c r="M11" i="35"/>
  <c r="M19" i="36"/>
  <c r="M22" i="36"/>
  <c r="S22" i="36"/>
  <c r="H39" i="36"/>
  <c r="F41" i="36"/>
  <c r="F16" i="37"/>
  <c r="F22" i="37"/>
  <c r="H28" i="37"/>
  <c r="B50" i="33"/>
  <c r="D50" i="33"/>
  <c r="F32" i="37"/>
  <c r="F30" i="35"/>
  <c r="F28" i="36"/>
  <c r="M35" i="37"/>
  <c r="M36" i="37"/>
  <c r="S36" i="37"/>
  <c r="H43" i="37"/>
  <c r="F43" i="37"/>
  <c r="M30" i="36"/>
  <c r="M32" i="36"/>
  <c r="S32" i="36"/>
  <c r="H32" i="36"/>
  <c r="B38" i="33"/>
  <c r="D38" i="33"/>
  <c r="F36" i="32"/>
  <c r="H43" i="35"/>
  <c r="B29" i="33"/>
  <c r="D29" i="33"/>
  <c r="M32" i="35"/>
  <c r="M34" i="35"/>
  <c r="F43" i="35"/>
  <c r="M30" i="35"/>
  <c r="S30" i="35"/>
  <c r="G43" i="32"/>
  <c r="M13" i="35"/>
  <c r="S13" i="35"/>
  <c r="F45" i="35"/>
  <c r="H22" i="32"/>
  <c r="F22" i="32"/>
  <c r="M41" i="35"/>
  <c r="M43" i="35"/>
  <c r="S43" i="35"/>
  <c r="H36" i="34"/>
  <c r="B15" i="33"/>
  <c r="D15" i="33"/>
  <c r="M35" i="34"/>
  <c r="M36" i="34"/>
  <c r="S36" i="34"/>
  <c r="M32" i="32"/>
  <c r="M35" i="32"/>
  <c r="M36" i="32"/>
  <c r="S36" i="32"/>
  <c r="K61" i="33"/>
  <c r="D52" i="33"/>
  <c r="E51" i="33"/>
  <c r="J51" i="33"/>
  <c r="B56" i="33"/>
  <c r="Q43" i="32"/>
  <c r="M19" i="32"/>
  <c r="M22" i="32"/>
  <c r="S22" i="32"/>
  <c r="H32" i="32"/>
  <c r="F32" i="32"/>
  <c r="M14" i="36"/>
  <c r="M16" i="36"/>
  <c r="S16" i="36"/>
  <c r="M39" i="36"/>
  <c r="M41" i="36"/>
  <c r="S41" i="36"/>
  <c r="S43" i="36"/>
  <c r="H16" i="36"/>
  <c r="M31" i="34"/>
  <c r="M32" i="34"/>
  <c r="H32" i="34"/>
  <c r="D41" i="33"/>
  <c r="H41" i="36"/>
  <c r="B42" i="33"/>
  <c r="D42" i="33"/>
  <c r="F41" i="32"/>
  <c r="H39" i="32"/>
  <c r="F28" i="32"/>
  <c r="F43" i="36"/>
  <c r="M43" i="37"/>
  <c r="S32" i="37"/>
  <c r="S43" i="37"/>
  <c r="H41" i="34"/>
  <c r="B16" i="33"/>
  <c r="F16" i="32"/>
  <c r="M15" i="32"/>
  <c r="M16" i="32"/>
  <c r="S16" i="32"/>
  <c r="H61" i="33"/>
  <c r="H16" i="32"/>
  <c r="H28" i="32"/>
  <c r="M26" i="32"/>
  <c r="M28" i="32"/>
  <c r="S28" i="32"/>
  <c r="S34" i="35"/>
  <c r="S32" i="32"/>
  <c r="B52" i="33"/>
  <c r="M16" i="35"/>
  <c r="M18" i="35"/>
  <c r="S18" i="35"/>
  <c r="H18" i="35"/>
  <c r="B22" i="33"/>
  <c r="D56" i="33"/>
  <c r="E55" i="33"/>
  <c r="L55" i="33"/>
  <c r="H9" i="32"/>
  <c r="F11" i="32"/>
  <c r="M9" i="34"/>
  <c r="M11" i="34"/>
  <c r="S11" i="34"/>
  <c r="H11" i="34"/>
  <c r="B8" i="33"/>
  <c r="D30" i="33"/>
  <c r="E28" i="33"/>
  <c r="M41" i="34"/>
  <c r="S41" i="34"/>
  <c r="E49" i="33"/>
  <c r="I49" i="33"/>
  <c r="E50" i="33"/>
  <c r="I50" i="33"/>
  <c r="E48" i="33"/>
  <c r="H48" i="33"/>
  <c r="M43" i="36"/>
  <c r="B30" i="33"/>
  <c r="H45" i="35"/>
  <c r="I61" i="33"/>
  <c r="E47" i="33"/>
  <c r="G47" i="33"/>
  <c r="B57" i="33"/>
  <c r="E29" i="33"/>
  <c r="L29" i="33"/>
  <c r="D57" i="33"/>
  <c r="F43" i="32"/>
  <c r="M43" i="34"/>
  <c r="S32" i="34"/>
  <c r="S43" i="34"/>
  <c r="D8" i="33"/>
  <c r="S45" i="35"/>
  <c r="K28" i="33"/>
  <c r="E54" i="33"/>
  <c r="M45" i="35"/>
  <c r="M39" i="32"/>
  <c r="M41" i="32"/>
  <c r="S41" i="32"/>
  <c r="L61" i="33"/>
  <c r="H41" i="32"/>
  <c r="D43" i="33"/>
  <c r="E41" i="33"/>
  <c r="B35" i="33"/>
  <c r="H43" i="36"/>
  <c r="M9" i="32"/>
  <c r="M11" i="32"/>
  <c r="S11" i="32"/>
  <c r="G61" i="33"/>
  <c r="H11" i="32"/>
  <c r="B43" i="33"/>
  <c r="D22" i="33"/>
  <c r="B26" i="33"/>
  <c r="B31" i="33"/>
  <c r="J61" i="33"/>
  <c r="D16" i="33"/>
  <c r="B17" i="33"/>
  <c r="B12" i="33"/>
  <c r="D12" i="33"/>
  <c r="H43" i="34"/>
  <c r="E52" i="33"/>
  <c r="E42" i="33"/>
  <c r="L42" i="33"/>
  <c r="E30" i="33"/>
  <c r="H43" i="32"/>
  <c r="K41" i="33"/>
  <c r="D17" i="33"/>
  <c r="E15" i="33"/>
  <c r="D26" i="33"/>
  <c r="E56" i="33"/>
  <c r="K54" i="33"/>
  <c r="B13" i="33"/>
  <c r="B18" i="33"/>
  <c r="F61" i="33"/>
  <c r="M43" i="32"/>
  <c r="S43" i="32"/>
  <c r="D35" i="33"/>
  <c r="B39" i="33"/>
  <c r="B44" i="33"/>
  <c r="D13" i="33"/>
  <c r="E8" i="33"/>
  <c r="E43" i="33"/>
  <c r="D39" i="33"/>
  <c r="K15" i="33"/>
  <c r="K59" i="33"/>
  <c r="K63" i="33"/>
  <c r="D18" i="33"/>
  <c r="E10" i="33"/>
  <c r="I10" i="33"/>
  <c r="E9" i="33"/>
  <c r="H9" i="33"/>
  <c r="E11" i="33"/>
  <c r="I11" i="33"/>
  <c r="E12" i="33"/>
  <c r="J12" i="33"/>
  <c r="D31" i="33"/>
  <c r="E24" i="33"/>
  <c r="I24" i="33"/>
  <c r="E21" i="33"/>
  <c r="E25" i="33"/>
  <c r="J25" i="33"/>
  <c r="E23" i="33"/>
  <c r="I23" i="33"/>
  <c r="G8" i="33"/>
  <c r="E16" i="33"/>
  <c r="L16" i="33"/>
  <c r="L59" i="33"/>
  <c r="L63" i="33"/>
  <c r="E22" i="33"/>
  <c r="H22" i="33"/>
  <c r="E17" i="33"/>
  <c r="G21" i="33"/>
  <c r="E26" i="33"/>
  <c r="D44" i="33"/>
  <c r="E38" i="33"/>
  <c r="J38" i="33"/>
  <c r="J59" i="33"/>
  <c r="J63" i="33"/>
  <c r="E37" i="33"/>
  <c r="I37" i="33"/>
  <c r="E34" i="33"/>
  <c r="E36" i="33"/>
  <c r="I36" i="33"/>
  <c r="E13" i="33"/>
  <c r="E35" i="33"/>
  <c r="H35" i="33"/>
  <c r="H59" i="33"/>
  <c r="H63" i="33"/>
  <c r="I59" i="33"/>
  <c r="I63" i="33"/>
  <c r="G34" i="33"/>
  <c r="G59" i="33"/>
  <c r="G63" i="33"/>
  <c r="E39" i="33"/>
  <c r="G15" i="21"/>
  <c r="C15" i="9"/>
  <c r="G15" i="22"/>
  <c r="D15" i="9"/>
  <c r="E15" i="9"/>
  <c r="F15" i="9"/>
  <c r="G15" i="9"/>
  <c r="H15" i="9"/>
  <c r="W837" i="20"/>
  <c r="X837" i="20"/>
  <c r="Y837" i="20"/>
  <c r="W838" i="20"/>
  <c r="X838" i="20"/>
  <c r="Y838" i="20"/>
  <c r="W839" i="20"/>
  <c r="X839" i="20"/>
  <c r="Y839" i="20"/>
  <c r="W840" i="20"/>
  <c r="X840" i="20"/>
  <c r="Y840" i="20"/>
  <c r="W841" i="20"/>
  <c r="X841" i="20"/>
  <c r="Y841" i="20"/>
  <c r="W842" i="20"/>
  <c r="X842" i="20"/>
  <c r="Y842" i="20"/>
  <c r="W843" i="20"/>
  <c r="X843" i="20"/>
  <c r="Y843" i="20"/>
  <c r="W844" i="20"/>
  <c r="X844" i="20"/>
  <c r="Y844" i="20"/>
  <c r="W845" i="20"/>
  <c r="X845" i="20"/>
  <c r="Y845" i="20"/>
  <c r="W846" i="20"/>
  <c r="X846" i="20"/>
  <c r="Y846" i="20"/>
  <c r="Y848" i="20"/>
  <c r="J15" i="9"/>
  <c r="K15" i="9"/>
  <c r="W737" i="20"/>
  <c r="X737" i="20"/>
  <c r="Y737" i="20"/>
  <c r="W739" i="20"/>
  <c r="X739" i="20"/>
  <c r="Y739" i="20"/>
  <c r="W869" i="20"/>
  <c r="X869" i="20"/>
  <c r="Y869" i="20"/>
  <c r="W1682" i="20"/>
  <c r="X1682" i="20"/>
  <c r="Y1682" i="20"/>
  <c r="W1683" i="20"/>
  <c r="X1683" i="20"/>
  <c r="Y1683" i="20"/>
  <c r="W1684" i="20"/>
  <c r="X1684" i="20"/>
  <c r="Y1684" i="20"/>
  <c r="W1685" i="20"/>
  <c r="X1685" i="20"/>
  <c r="Y1685" i="20"/>
  <c r="W1686" i="20"/>
  <c r="X1686" i="20"/>
  <c r="Y1686" i="20"/>
  <c r="W1687" i="20"/>
  <c r="X1687" i="20"/>
  <c r="Y1687" i="20"/>
  <c r="W1688" i="20"/>
  <c r="X1688" i="20"/>
  <c r="Y1688" i="20"/>
  <c r="W1689" i="20"/>
  <c r="X1689" i="20"/>
  <c r="Y1689" i="20"/>
  <c r="W1690" i="20"/>
  <c r="X1690" i="20"/>
  <c r="Y1690" i="20"/>
  <c r="W1691" i="20"/>
  <c r="X1691" i="20"/>
  <c r="Y1691" i="20"/>
  <c r="W1692" i="20"/>
  <c r="X1692" i="20"/>
  <c r="Y1692" i="20"/>
  <c r="W1693" i="20"/>
  <c r="X1693" i="20"/>
  <c r="Y1693" i="20"/>
  <c r="W1694" i="20"/>
  <c r="X1694" i="20"/>
  <c r="Y1694" i="20"/>
  <c r="W1695" i="20"/>
  <c r="X1695" i="20"/>
  <c r="Y1695" i="20"/>
  <c r="W1696" i="20"/>
  <c r="X1696" i="20"/>
  <c r="Y1696" i="20"/>
  <c r="W1697" i="20"/>
  <c r="X1697" i="20"/>
  <c r="Y1697" i="20"/>
  <c r="W1698" i="20"/>
  <c r="X1698" i="20"/>
  <c r="Y1698" i="20"/>
  <c r="W1699" i="20"/>
  <c r="X1699" i="20"/>
  <c r="Y1699" i="20"/>
  <c r="W1700" i="20"/>
  <c r="X1700" i="20"/>
  <c r="Y1700" i="20"/>
  <c r="W1701" i="20"/>
  <c r="X1701" i="20"/>
  <c r="Y1701" i="20"/>
  <c r="W1702" i="20"/>
  <c r="X1702" i="20"/>
  <c r="Y1702" i="20"/>
  <c r="W1703" i="20"/>
  <c r="X1703" i="20"/>
  <c r="Y1703" i="20"/>
  <c r="W1704" i="20"/>
  <c r="X1704" i="20"/>
  <c r="Y1704" i="20"/>
  <c r="W1705" i="20"/>
  <c r="X1705" i="20"/>
  <c r="Y1705" i="20"/>
  <c r="W1706" i="20"/>
  <c r="X1706" i="20"/>
  <c r="Y1706" i="20"/>
  <c r="W1707" i="20"/>
  <c r="X1707" i="20"/>
  <c r="Y1707" i="20"/>
  <c r="W1708" i="20"/>
  <c r="X1708" i="20"/>
  <c r="Y1708" i="20"/>
  <c r="W1709" i="20"/>
  <c r="X1709" i="20"/>
  <c r="Y1709" i="20"/>
  <c r="W1710" i="20"/>
  <c r="X1710" i="20"/>
  <c r="Y1710" i="20"/>
  <c r="W1711" i="20"/>
  <c r="X1711" i="20"/>
  <c r="Y1711" i="20"/>
  <c r="W1712" i="20"/>
  <c r="X1712" i="20"/>
  <c r="Y1712" i="20"/>
  <c r="W1713" i="20"/>
  <c r="X1713" i="20"/>
  <c r="Y1713" i="20"/>
  <c r="W1714" i="20"/>
  <c r="X1714" i="20"/>
  <c r="Y1714" i="20"/>
  <c r="W1715" i="20"/>
  <c r="X1715" i="20"/>
  <c r="Y1715" i="20"/>
  <c r="W1716" i="20"/>
  <c r="X1716" i="20"/>
  <c r="Y1716" i="20"/>
  <c r="W1717" i="20"/>
  <c r="X1717" i="20"/>
  <c r="Y1717" i="20"/>
  <c r="W1718" i="20"/>
  <c r="X1718" i="20"/>
  <c r="Y1718" i="20"/>
  <c r="W1719" i="20"/>
  <c r="X1719" i="20"/>
  <c r="Y1719" i="20"/>
  <c r="W1720" i="20"/>
  <c r="X1720" i="20"/>
  <c r="Y1720" i="20"/>
  <c r="W1721" i="20"/>
  <c r="X1721" i="20"/>
  <c r="Y1721" i="20"/>
  <c r="W1722" i="20"/>
  <c r="X1722" i="20"/>
  <c r="Y1722" i="20"/>
  <c r="W1723" i="20"/>
  <c r="X1723" i="20"/>
  <c r="Y1723" i="20"/>
  <c r="W1724" i="20"/>
  <c r="X1724" i="20"/>
  <c r="Y1724" i="20"/>
  <c r="W1725" i="20"/>
  <c r="X1725" i="20"/>
  <c r="Y1725" i="20"/>
  <c r="W1726" i="20"/>
  <c r="X1726" i="20"/>
  <c r="Y1726" i="20"/>
  <c r="Y1728" i="20"/>
  <c r="J21" i="9"/>
  <c r="W1580" i="20"/>
  <c r="X1580" i="20"/>
  <c r="Y1580" i="20"/>
  <c r="W1581" i="20"/>
  <c r="X1581" i="20"/>
  <c r="Y1581" i="20"/>
  <c r="W1582" i="20"/>
  <c r="X1582" i="20"/>
  <c r="Y1582" i="20"/>
  <c r="W1583" i="20"/>
  <c r="X1583" i="20"/>
  <c r="Y1583" i="20"/>
  <c r="W1584" i="20"/>
  <c r="X1584" i="20"/>
  <c r="Y1584" i="20"/>
  <c r="W1585" i="20"/>
  <c r="X1585" i="20"/>
  <c r="Y1585" i="20"/>
  <c r="W1586" i="20"/>
  <c r="X1586" i="20"/>
  <c r="Y1586" i="20"/>
  <c r="W1587" i="20"/>
  <c r="X1587" i="20"/>
  <c r="Y1587" i="20"/>
  <c r="W1588" i="20"/>
  <c r="X1588" i="20"/>
  <c r="Y1588" i="20"/>
  <c r="W1589" i="20"/>
  <c r="X1589" i="20"/>
  <c r="Y1589" i="20"/>
  <c r="W1590" i="20"/>
  <c r="X1590" i="20"/>
  <c r="Y1590" i="20"/>
  <c r="W1591" i="20"/>
  <c r="X1591" i="20"/>
  <c r="Y1591" i="20"/>
  <c r="W1592" i="20"/>
  <c r="X1592" i="20"/>
  <c r="Y1592" i="20"/>
  <c r="W1593" i="20"/>
  <c r="X1593" i="20"/>
  <c r="Y1593" i="20"/>
  <c r="W1594" i="20"/>
  <c r="X1594" i="20"/>
  <c r="Y1594" i="20"/>
  <c r="W1595" i="20"/>
  <c r="X1595" i="20"/>
  <c r="Y1595" i="20"/>
  <c r="W1596" i="20"/>
  <c r="X1596" i="20"/>
  <c r="Y1596" i="20"/>
  <c r="W1597" i="20"/>
  <c r="X1597" i="20"/>
  <c r="Y1597" i="20"/>
  <c r="W1598" i="20"/>
  <c r="X1598" i="20"/>
  <c r="Y1598" i="20"/>
  <c r="W1599" i="20"/>
  <c r="X1599" i="20"/>
  <c r="Y1599" i="20"/>
  <c r="W1600" i="20"/>
  <c r="X1600" i="20"/>
  <c r="Y1600" i="20"/>
  <c r="W1601" i="20"/>
  <c r="X1601" i="20"/>
  <c r="Y1601" i="20"/>
  <c r="W1602" i="20"/>
  <c r="X1602" i="20"/>
  <c r="Y1602" i="20"/>
  <c r="W1603" i="20"/>
  <c r="X1603" i="20"/>
  <c r="Y1603" i="20"/>
  <c r="W1604" i="20"/>
  <c r="X1604" i="20"/>
  <c r="Y1604" i="20"/>
  <c r="W1605" i="20"/>
  <c r="X1605" i="20"/>
  <c r="Y1605" i="20"/>
  <c r="W1606" i="20"/>
  <c r="X1606" i="20"/>
  <c r="Y1606" i="20"/>
  <c r="W1607" i="20"/>
  <c r="X1607" i="20"/>
  <c r="Y1607" i="20"/>
  <c r="W1608" i="20"/>
  <c r="X1608" i="20"/>
  <c r="Y1608" i="20"/>
  <c r="W1609" i="20"/>
  <c r="X1609" i="20"/>
  <c r="Y1609" i="20"/>
  <c r="W1610" i="20"/>
  <c r="X1610" i="20"/>
  <c r="Y1610" i="20"/>
  <c r="W1611" i="20"/>
  <c r="X1611" i="20"/>
  <c r="Y1611" i="20"/>
  <c r="W1612" i="20"/>
  <c r="X1612" i="20"/>
  <c r="Y1612" i="20"/>
  <c r="W1613" i="20"/>
  <c r="X1613" i="20"/>
  <c r="Y1613" i="20"/>
  <c r="W1614" i="20"/>
  <c r="X1614" i="20"/>
  <c r="Y1614" i="20"/>
  <c r="W1615" i="20"/>
  <c r="X1615" i="20"/>
  <c r="Y1615" i="20"/>
  <c r="W1616" i="20"/>
  <c r="X1616" i="20"/>
  <c r="Y1616" i="20"/>
  <c r="W1617" i="20"/>
  <c r="X1617" i="20"/>
  <c r="Y1617" i="20"/>
  <c r="W1618" i="20"/>
  <c r="X1618" i="20"/>
  <c r="Y1618" i="20"/>
  <c r="W1619" i="20"/>
  <c r="X1619" i="20"/>
  <c r="Y1619" i="20"/>
  <c r="W1620" i="20"/>
  <c r="X1620" i="20"/>
  <c r="Y1620" i="20"/>
  <c r="W1621" i="20"/>
  <c r="X1621" i="20"/>
  <c r="Y1621" i="20"/>
  <c r="W1622" i="20"/>
  <c r="X1622" i="20"/>
  <c r="Y1622" i="20"/>
  <c r="W1623" i="20"/>
  <c r="X1623" i="20"/>
  <c r="Y1623" i="20"/>
  <c r="W1624" i="20"/>
  <c r="X1624" i="20"/>
  <c r="Y1624" i="20"/>
  <c r="W1625" i="20"/>
  <c r="X1625" i="20"/>
  <c r="Y1625" i="20"/>
  <c r="W1626" i="20"/>
  <c r="X1626" i="20"/>
  <c r="Y1626" i="20"/>
  <c r="W1627" i="20"/>
  <c r="X1627" i="20"/>
  <c r="Y1627" i="20"/>
  <c r="W1628" i="20"/>
  <c r="X1628" i="20"/>
  <c r="Y1628" i="20"/>
  <c r="W1629" i="20"/>
  <c r="X1629" i="20"/>
  <c r="Y1629" i="20"/>
  <c r="W1630" i="20"/>
  <c r="X1630" i="20"/>
  <c r="Y1630" i="20"/>
  <c r="W1631" i="20"/>
  <c r="X1631" i="20"/>
  <c r="Y1631" i="20"/>
  <c r="W1632" i="20"/>
  <c r="X1632" i="20"/>
  <c r="Y1632" i="20"/>
  <c r="W1633" i="20"/>
  <c r="X1633" i="20"/>
  <c r="Y1633" i="20"/>
  <c r="W1634" i="20"/>
  <c r="X1634" i="20"/>
  <c r="Y1634" i="20"/>
  <c r="W1635" i="20"/>
  <c r="X1635" i="20"/>
  <c r="Y1635" i="20"/>
  <c r="W1636" i="20"/>
  <c r="X1636" i="20"/>
  <c r="Y1636" i="20"/>
  <c r="W1637" i="20"/>
  <c r="X1637" i="20"/>
  <c r="Y1637" i="20"/>
  <c r="W1638" i="20"/>
  <c r="X1638" i="20"/>
  <c r="Y1638" i="20"/>
  <c r="W1639" i="20"/>
  <c r="X1639" i="20"/>
  <c r="Y1639" i="20"/>
  <c r="W1640" i="20"/>
  <c r="X1640" i="20"/>
  <c r="Y1640" i="20"/>
  <c r="W1641" i="20"/>
  <c r="X1641" i="20"/>
  <c r="Y1641" i="20"/>
  <c r="W1642" i="20"/>
  <c r="X1642" i="20"/>
  <c r="Y1642" i="20"/>
  <c r="W1643" i="20"/>
  <c r="X1643" i="20"/>
  <c r="Y1643" i="20"/>
  <c r="W1644" i="20"/>
  <c r="X1644" i="20"/>
  <c r="Y1644" i="20"/>
  <c r="Y1646" i="20"/>
  <c r="J20" i="9"/>
  <c r="W1245" i="20"/>
  <c r="X1245" i="20"/>
  <c r="Y1245" i="20"/>
  <c r="W1246" i="20"/>
  <c r="X1246" i="20"/>
  <c r="Y1246" i="20"/>
  <c r="W1247" i="20"/>
  <c r="X1247" i="20"/>
  <c r="Y1247" i="20"/>
  <c r="W1248" i="20"/>
  <c r="X1248" i="20"/>
  <c r="Y1248" i="20"/>
  <c r="W1249" i="20"/>
  <c r="X1249" i="20"/>
  <c r="Y1249" i="20"/>
  <c r="W1250" i="20"/>
  <c r="X1250" i="20"/>
  <c r="Y1250" i="20"/>
  <c r="W1251" i="20"/>
  <c r="X1251" i="20"/>
  <c r="Y1251" i="20"/>
  <c r="W1252" i="20"/>
  <c r="X1252" i="20"/>
  <c r="Y1252" i="20"/>
  <c r="W1253" i="20"/>
  <c r="X1253" i="20"/>
  <c r="Y1253" i="20"/>
  <c r="W1254" i="20"/>
  <c r="X1254" i="20"/>
  <c r="Y1254" i="20"/>
  <c r="W1255" i="20"/>
  <c r="X1255" i="20"/>
  <c r="Y1255" i="20"/>
  <c r="W1256" i="20"/>
  <c r="X1256" i="20"/>
  <c r="Y1256" i="20"/>
  <c r="W1257" i="20"/>
  <c r="X1257" i="20"/>
  <c r="Y1257" i="20"/>
  <c r="W1258" i="20"/>
  <c r="X1258" i="20"/>
  <c r="Y1258" i="20"/>
  <c r="W1259" i="20"/>
  <c r="X1259" i="20"/>
  <c r="Y1259" i="20"/>
  <c r="W1260" i="20"/>
  <c r="X1260" i="20"/>
  <c r="Y1260" i="20"/>
  <c r="W1261" i="20"/>
  <c r="X1261" i="20"/>
  <c r="Y1261" i="20"/>
  <c r="W1262" i="20"/>
  <c r="X1262" i="20"/>
  <c r="Y1262" i="20"/>
  <c r="W1263" i="20"/>
  <c r="X1263" i="20"/>
  <c r="Y1263" i="20"/>
  <c r="W1264" i="20"/>
  <c r="X1264" i="20"/>
  <c r="Y1264" i="20"/>
  <c r="W1265" i="20"/>
  <c r="X1265" i="20"/>
  <c r="Y1265" i="20"/>
  <c r="W1266" i="20"/>
  <c r="X1266" i="20"/>
  <c r="Y1266" i="20"/>
  <c r="W1267" i="20"/>
  <c r="X1267" i="20"/>
  <c r="Y1267" i="20"/>
  <c r="W1268" i="20"/>
  <c r="X1268" i="20"/>
  <c r="Y1268" i="20"/>
  <c r="W1269" i="20"/>
  <c r="X1269" i="20"/>
  <c r="Y1269" i="20"/>
  <c r="W1270" i="20"/>
  <c r="X1270" i="20"/>
  <c r="Y1270" i="20"/>
  <c r="W1271" i="20"/>
  <c r="X1271" i="20"/>
  <c r="Y1271" i="20"/>
  <c r="W1272" i="20"/>
  <c r="X1272" i="20"/>
  <c r="Y1272" i="20"/>
  <c r="W1273" i="20"/>
  <c r="X1273" i="20"/>
  <c r="Y1273" i="20"/>
  <c r="W1274" i="20"/>
  <c r="X1274" i="20"/>
  <c r="Y1274" i="20"/>
  <c r="W1275" i="20"/>
  <c r="X1275" i="20"/>
  <c r="Y1275" i="20"/>
  <c r="W1276" i="20"/>
  <c r="X1276" i="20"/>
  <c r="Y1276" i="20"/>
  <c r="W1277" i="20"/>
  <c r="X1277" i="20"/>
  <c r="Y1277" i="20"/>
  <c r="W1278" i="20"/>
  <c r="X1278" i="20"/>
  <c r="Y1278" i="20"/>
  <c r="W1279" i="20"/>
  <c r="X1279" i="20"/>
  <c r="Y1279" i="20"/>
  <c r="W1280" i="20"/>
  <c r="X1280" i="20"/>
  <c r="Y1280" i="20"/>
  <c r="W1281" i="20"/>
  <c r="X1281" i="20"/>
  <c r="Y1281" i="20"/>
  <c r="W1282" i="20"/>
  <c r="X1282" i="20"/>
  <c r="Y1282" i="20"/>
  <c r="W1283" i="20"/>
  <c r="X1283" i="20"/>
  <c r="Y1283" i="20"/>
  <c r="W1284" i="20"/>
  <c r="X1284" i="20"/>
  <c r="Y1284" i="20"/>
  <c r="W1285" i="20"/>
  <c r="X1285" i="20"/>
  <c r="Y1285" i="20"/>
  <c r="W1286" i="20"/>
  <c r="X1286" i="20"/>
  <c r="Y1286" i="20"/>
  <c r="W1287" i="20"/>
  <c r="X1287" i="20"/>
  <c r="Y1287" i="20"/>
  <c r="W1288" i="20"/>
  <c r="X1288" i="20"/>
  <c r="Y1288" i="20"/>
  <c r="W1289" i="20"/>
  <c r="X1289" i="20"/>
  <c r="Y1289" i="20"/>
  <c r="W1290" i="20"/>
  <c r="X1290" i="20"/>
  <c r="Y1290" i="20"/>
  <c r="W1291" i="20"/>
  <c r="X1291" i="20"/>
  <c r="Y1291" i="20"/>
  <c r="W1292" i="20"/>
  <c r="X1292" i="20"/>
  <c r="Y1292" i="20"/>
  <c r="W1293" i="20"/>
  <c r="X1293" i="20"/>
  <c r="Y1293" i="20"/>
  <c r="W1294" i="20"/>
  <c r="X1294" i="20"/>
  <c r="Y1294" i="20"/>
  <c r="W1295" i="20"/>
  <c r="X1295" i="20"/>
  <c r="Y1295" i="20"/>
  <c r="W1296" i="20"/>
  <c r="X1296" i="20"/>
  <c r="Y1296" i="20"/>
  <c r="W1297" i="20"/>
  <c r="X1297" i="20"/>
  <c r="Y1297" i="20"/>
  <c r="W1298" i="20"/>
  <c r="X1298" i="20"/>
  <c r="Y1298" i="20"/>
  <c r="W1299" i="20"/>
  <c r="X1299" i="20"/>
  <c r="Y1299" i="20"/>
  <c r="W1300" i="20"/>
  <c r="X1300" i="20"/>
  <c r="Y1300" i="20"/>
  <c r="W1301" i="20"/>
  <c r="X1301" i="20"/>
  <c r="Y1301" i="20"/>
  <c r="W1302" i="20"/>
  <c r="X1302" i="20"/>
  <c r="Y1302" i="20"/>
  <c r="W1303" i="20"/>
  <c r="X1303" i="20"/>
  <c r="Y1303" i="20"/>
  <c r="W1304" i="20"/>
  <c r="X1304" i="20"/>
  <c r="Y1304" i="20"/>
  <c r="W1305" i="20"/>
  <c r="X1305" i="20"/>
  <c r="Y1305" i="20"/>
  <c r="W1306" i="20"/>
  <c r="X1306" i="20"/>
  <c r="Y1306" i="20"/>
  <c r="W1307" i="20"/>
  <c r="X1307" i="20"/>
  <c r="Y1307" i="20"/>
  <c r="W1308" i="20"/>
  <c r="X1308" i="20"/>
  <c r="Y1308" i="20"/>
  <c r="W1309" i="20"/>
  <c r="X1309" i="20"/>
  <c r="Y1309" i="20"/>
  <c r="W1310" i="20"/>
  <c r="X1310" i="20"/>
  <c r="Y1310" i="20"/>
  <c r="W1311" i="20"/>
  <c r="X1311" i="20"/>
  <c r="Y1311" i="20"/>
  <c r="W1312" i="20"/>
  <c r="X1312" i="20"/>
  <c r="Y1312" i="20"/>
  <c r="W1313" i="20"/>
  <c r="X1313" i="20"/>
  <c r="Y1313" i="20"/>
  <c r="W1314" i="20"/>
  <c r="X1314" i="20"/>
  <c r="Y1314" i="20"/>
  <c r="W1315" i="20"/>
  <c r="X1315" i="20"/>
  <c r="Y1315" i="20"/>
  <c r="W1316" i="20"/>
  <c r="X1316" i="20"/>
  <c r="Y1316" i="20"/>
  <c r="W1317" i="20"/>
  <c r="X1317" i="20"/>
  <c r="Y1317" i="20"/>
  <c r="W1318" i="20"/>
  <c r="X1318" i="20"/>
  <c r="Y1318" i="20"/>
  <c r="W1319" i="20"/>
  <c r="X1319" i="20"/>
  <c r="Y1319" i="20"/>
  <c r="W1320" i="20"/>
  <c r="X1320" i="20"/>
  <c r="Y1320" i="20"/>
  <c r="W1321" i="20"/>
  <c r="X1321" i="20"/>
  <c r="Y1321" i="20"/>
  <c r="W1322" i="20"/>
  <c r="X1322" i="20"/>
  <c r="Y1322" i="20"/>
  <c r="W1323" i="20"/>
  <c r="X1323" i="20"/>
  <c r="Y1323" i="20"/>
  <c r="W1324" i="20"/>
  <c r="X1324" i="20"/>
  <c r="Y1324" i="20"/>
  <c r="W1325" i="20"/>
  <c r="X1325" i="20"/>
  <c r="Y1325" i="20"/>
  <c r="W1326" i="20"/>
  <c r="X1326" i="20"/>
  <c r="Y1326" i="20"/>
  <c r="W1327" i="20"/>
  <c r="X1327" i="20"/>
  <c r="Y1327" i="20"/>
  <c r="W1328" i="20"/>
  <c r="X1328" i="20"/>
  <c r="Y1328" i="20"/>
  <c r="W1329" i="20"/>
  <c r="X1329" i="20"/>
  <c r="Y1329" i="20"/>
  <c r="W1330" i="20"/>
  <c r="X1330" i="20"/>
  <c r="Y1330" i="20"/>
  <c r="W1331" i="20"/>
  <c r="X1331" i="20"/>
  <c r="Y1331" i="20"/>
  <c r="W1332" i="20"/>
  <c r="X1332" i="20"/>
  <c r="Y1332" i="20"/>
  <c r="W1333" i="20"/>
  <c r="X1333" i="20"/>
  <c r="Y1333" i="20"/>
  <c r="W1334" i="20"/>
  <c r="X1334" i="20"/>
  <c r="Y1334" i="20"/>
  <c r="W1335" i="20"/>
  <c r="X1335" i="20"/>
  <c r="Y1335" i="20"/>
  <c r="W1336" i="20"/>
  <c r="X1336" i="20"/>
  <c r="Y1336" i="20"/>
  <c r="W1337" i="20"/>
  <c r="X1337" i="20"/>
  <c r="Y1337" i="20"/>
  <c r="W1338" i="20"/>
  <c r="X1338" i="20"/>
  <c r="Y1338" i="20"/>
  <c r="W1339" i="20"/>
  <c r="X1339" i="20"/>
  <c r="Y1339" i="20"/>
  <c r="W1340" i="20"/>
  <c r="X1340" i="20"/>
  <c r="Y1340" i="20"/>
  <c r="W1341" i="20"/>
  <c r="X1341" i="20"/>
  <c r="Y1341" i="20"/>
  <c r="W1342" i="20"/>
  <c r="X1342" i="20"/>
  <c r="Y1342" i="20"/>
  <c r="W1343" i="20"/>
  <c r="X1343" i="20"/>
  <c r="Y1343" i="20"/>
  <c r="W1344" i="20"/>
  <c r="X1344" i="20"/>
  <c r="Y1344" i="20"/>
  <c r="W1345" i="20"/>
  <c r="X1345" i="20"/>
  <c r="Y1345" i="20"/>
  <c r="W1346" i="20"/>
  <c r="X1346" i="20"/>
  <c r="Y1346" i="20"/>
  <c r="W1347" i="20"/>
  <c r="X1347" i="20"/>
  <c r="Y1347" i="20"/>
  <c r="W1348" i="20"/>
  <c r="X1348" i="20"/>
  <c r="Y1348" i="20"/>
  <c r="W1349" i="20"/>
  <c r="X1349" i="20"/>
  <c r="Y1349" i="20"/>
  <c r="W1350" i="20"/>
  <c r="X1350" i="20"/>
  <c r="Y1350" i="20"/>
  <c r="W1351" i="20"/>
  <c r="X1351" i="20"/>
  <c r="Y1351" i="20"/>
  <c r="W1352" i="20"/>
  <c r="X1352" i="20"/>
  <c r="Y1352" i="20"/>
  <c r="W1353" i="20"/>
  <c r="X1353" i="20"/>
  <c r="Y1353" i="20"/>
  <c r="W1354" i="20"/>
  <c r="X1354" i="20"/>
  <c r="Y1354" i="20"/>
  <c r="W1355" i="20"/>
  <c r="X1355" i="20"/>
  <c r="Y1355" i="20"/>
  <c r="W1356" i="20"/>
  <c r="X1356" i="20"/>
  <c r="Y1356" i="20"/>
  <c r="W1357" i="20"/>
  <c r="X1357" i="20"/>
  <c r="Y1357" i="20"/>
  <c r="W1358" i="20"/>
  <c r="X1358" i="20"/>
  <c r="Y1358" i="20"/>
  <c r="W1359" i="20"/>
  <c r="X1359" i="20"/>
  <c r="Y1359" i="20"/>
  <c r="W1360" i="20"/>
  <c r="X1360" i="20"/>
  <c r="Y1360" i="20"/>
  <c r="W1361" i="20"/>
  <c r="X1361" i="20"/>
  <c r="Y1361" i="20"/>
  <c r="W1362" i="20"/>
  <c r="X1362" i="20"/>
  <c r="Y1362" i="20"/>
  <c r="W1363" i="20"/>
  <c r="X1363" i="20"/>
  <c r="Y1363" i="20"/>
  <c r="W1364" i="20"/>
  <c r="X1364" i="20"/>
  <c r="Y1364" i="20"/>
  <c r="W1365" i="20"/>
  <c r="X1365" i="20"/>
  <c r="Y1365" i="20"/>
  <c r="W1366" i="20"/>
  <c r="X1366" i="20"/>
  <c r="Y1366" i="20"/>
  <c r="W1367" i="20"/>
  <c r="X1367" i="20"/>
  <c r="Y1367" i="20"/>
  <c r="W1368" i="20"/>
  <c r="X1368" i="20"/>
  <c r="Y1368" i="20"/>
  <c r="W1369" i="20"/>
  <c r="X1369" i="20"/>
  <c r="Y1369" i="20"/>
  <c r="W1370" i="20"/>
  <c r="X1370" i="20"/>
  <c r="Y1370" i="20"/>
  <c r="W1371" i="20"/>
  <c r="X1371" i="20"/>
  <c r="Y1371" i="20"/>
  <c r="W1372" i="20"/>
  <c r="X1372" i="20"/>
  <c r="Y1372" i="20"/>
  <c r="W1373" i="20"/>
  <c r="X1373" i="20"/>
  <c r="Y1373" i="20"/>
  <c r="W1374" i="20"/>
  <c r="X1374" i="20"/>
  <c r="Y1374" i="20"/>
  <c r="W1375" i="20"/>
  <c r="X1375" i="20"/>
  <c r="Y1375" i="20"/>
  <c r="W1376" i="20"/>
  <c r="X1376" i="20"/>
  <c r="Y1376" i="20"/>
  <c r="W1377" i="20"/>
  <c r="X1377" i="20"/>
  <c r="Y1377" i="20"/>
  <c r="W1378" i="20"/>
  <c r="X1378" i="20"/>
  <c r="Y1378" i="20"/>
  <c r="W1379" i="20"/>
  <c r="X1379" i="20"/>
  <c r="Y1379" i="20"/>
  <c r="W1380" i="20"/>
  <c r="X1380" i="20"/>
  <c r="Y1380" i="20"/>
  <c r="W1381" i="20"/>
  <c r="X1381" i="20"/>
  <c r="Y1381" i="20"/>
  <c r="W1382" i="20"/>
  <c r="X1382" i="20"/>
  <c r="Y1382" i="20"/>
  <c r="W1383" i="20"/>
  <c r="X1383" i="20"/>
  <c r="Y1383" i="20"/>
  <c r="W1384" i="20"/>
  <c r="X1384" i="20"/>
  <c r="Y1384" i="20"/>
  <c r="W1385" i="20"/>
  <c r="X1385" i="20"/>
  <c r="Y1385" i="20"/>
  <c r="W1386" i="20"/>
  <c r="X1386" i="20"/>
  <c r="Y1386" i="20"/>
  <c r="W1387" i="20"/>
  <c r="X1387" i="20"/>
  <c r="Y1387" i="20"/>
  <c r="W1388" i="20"/>
  <c r="X1388" i="20"/>
  <c r="Y1388" i="20"/>
  <c r="W1389" i="20"/>
  <c r="X1389" i="20"/>
  <c r="Y1389" i="20"/>
  <c r="W1390" i="20"/>
  <c r="X1390" i="20"/>
  <c r="Y1390" i="20"/>
  <c r="W1391" i="20"/>
  <c r="X1391" i="20"/>
  <c r="Y1391" i="20"/>
  <c r="W1392" i="20"/>
  <c r="X1392" i="20"/>
  <c r="Y1392" i="20"/>
  <c r="W1393" i="20"/>
  <c r="X1393" i="20"/>
  <c r="Y1393" i="20"/>
  <c r="W1394" i="20"/>
  <c r="X1394" i="20"/>
  <c r="Y1394" i="20"/>
  <c r="W1395" i="20"/>
  <c r="X1395" i="20"/>
  <c r="Y1395" i="20"/>
  <c r="W1396" i="20"/>
  <c r="X1396" i="20"/>
  <c r="Y1396" i="20"/>
  <c r="W1397" i="20"/>
  <c r="X1397" i="20"/>
  <c r="Y1397" i="20"/>
  <c r="W1398" i="20"/>
  <c r="X1398" i="20"/>
  <c r="Y1398" i="20"/>
  <c r="W1399" i="20"/>
  <c r="X1399" i="20"/>
  <c r="Y1399" i="20"/>
  <c r="W1400" i="20"/>
  <c r="X1400" i="20"/>
  <c r="Y1400" i="20"/>
  <c r="W1401" i="20"/>
  <c r="X1401" i="20"/>
  <c r="Y1401" i="20"/>
  <c r="W1402" i="20"/>
  <c r="X1402" i="20"/>
  <c r="Y1402" i="20"/>
  <c r="W1403" i="20"/>
  <c r="X1403" i="20"/>
  <c r="Y1403" i="20"/>
  <c r="W1404" i="20"/>
  <c r="X1404" i="20"/>
  <c r="Y1404" i="20"/>
  <c r="W1405" i="20"/>
  <c r="X1405" i="20"/>
  <c r="Y1405" i="20"/>
  <c r="W1406" i="20"/>
  <c r="X1406" i="20"/>
  <c r="Y1406" i="20"/>
  <c r="W1407" i="20"/>
  <c r="X1407" i="20"/>
  <c r="Y1407" i="20"/>
  <c r="W1408" i="20"/>
  <c r="X1408" i="20"/>
  <c r="Y1408" i="20"/>
  <c r="W1409" i="20"/>
  <c r="X1409" i="20"/>
  <c r="Y1409" i="20"/>
  <c r="W1410" i="20"/>
  <c r="X1410" i="20"/>
  <c r="Y1410" i="20"/>
  <c r="W1411" i="20"/>
  <c r="X1411" i="20"/>
  <c r="Y1411" i="20"/>
  <c r="W1412" i="20"/>
  <c r="X1412" i="20"/>
  <c r="Y1412" i="20"/>
  <c r="W1413" i="20"/>
  <c r="X1413" i="20"/>
  <c r="Y1413" i="20"/>
  <c r="W1414" i="20"/>
  <c r="X1414" i="20"/>
  <c r="Y1414" i="20"/>
  <c r="W1415" i="20"/>
  <c r="X1415" i="20"/>
  <c r="Y1415" i="20"/>
  <c r="W1416" i="20"/>
  <c r="X1416" i="20"/>
  <c r="Y1416" i="20"/>
  <c r="W1417" i="20"/>
  <c r="X1417" i="20"/>
  <c r="Y1417" i="20"/>
  <c r="W1418" i="20"/>
  <c r="X1418" i="20"/>
  <c r="Y1418" i="20"/>
  <c r="W1419" i="20"/>
  <c r="X1419" i="20"/>
  <c r="Y1419" i="20"/>
  <c r="W1420" i="20"/>
  <c r="X1420" i="20"/>
  <c r="Y1420" i="20"/>
  <c r="W1421" i="20"/>
  <c r="X1421" i="20"/>
  <c r="Y1421" i="20"/>
  <c r="W1422" i="20"/>
  <c r="X1422" i="20"/>
  <c r="Y1422" i="20"/>
  <c r="W1423" i="20"/>
  <c r="X1423" i="20"/>
  <c r="Y1423" i="20"/>
  <c r="W1424" i="20"/>
  <c r="X1424" i="20"/>
  <c r="Y1424" i="20"/>
  <c r="W1425" i="20"/>
  <c r="X1425" i="20"/>
  <c r="Y1425" i="20"/>
  <c r="W1426" i="20"/>
  <c r="X1426" i="20"/>
  <c r="Y1426" i="20"/>
  <c r="W1427" i="20"/>
  <c r="X1427" i="20"/>
  <c r="Y1427" i="20"/>
  <c r="W1428" i="20"/>
  <c r="X1428" i="20"/>
  <c r="Y1428" i="20"/>
  <c r="W1429" i="20"/>
  <c r="X1429" i="20"/>
  <c r="Y1429" i="20"/>
  <c r="W1430" i="20"/>
  <c r="X1430" i="20"/>
  <c r="Y1430" i="20"/>
  <c r="W1431" i="20"/>
  <c r="X1431" i="20"/>
  <c r="Y1431" i="20"/>
  <c r="W1432" i="20"/>
  <c r="X1432" i="20"/>
  <c r="Y1432" i="20"/>
  <c r="W1433" i="20"/>
  <c r="X1433" i="20"/>
  <c r="Y1433" i="20"/>
  <c r="W1434" i="20"/>
  <c r="X1434" i="20"/>
  <c r="Y1434" i="20"/>
  <c r="W1435" i="20"/>
  <c r="X1435" i="20"/>
  <c r="Y1435" i="20"/>
  <c r="W1436" i="20"/>
  <c r="X1436" i="20"/>
  <c r="Y1436" i="20"/>
  <c r="W1437" i="20"/>
  <c r="X1437" i="20"/>
  <c r="Y1437" i="20"/>
  <c r="W1438" i="20"/>
  <c r="X1438" i="20"/>
  <c r="Y1438" i="20"/>
  <c r="W1439" i="20"/>
  <c r="X1439" i="20"/>
  <c r="Y1439" i="20"/>
  <c r="W1440" i="20"/>
  <c r="X1440" i="20"/>
  <c r="Y1440" i="20"/>
  <c r="W1441" i="20"/>
  <c r="X1441" i="20"/>
  <c r="Y1441" i="20"/>
  <c r="W1442" i="20"/>
  <c r="X1442" i="20"/>
  <c r="Y1442" i="20"/>
  <c r="W1443" i="20"/>
  <c r="X1443" i="20"/>
  <c r="Y1443" i="20"/>
  <c r="W1444" i="20"/>
  <c r="X1444" i="20"/>
  <c r="Y1444" i="20"/>
  <c r="W1445" i="20"/>
  <c r="X1445" i="20"/>
  <c r="Y1445" i="20"/>
  <c r="W1446" i="20"/>
  <c r="X1446" i="20"/>
  <c r="Y1446" i="20"/>
  <c r="W1447" i="20"/>
  <c r="X1447" i="20"/>
  <c r="Y1447" i="20"/>
  <c r="W1448" i="20"/>
  <c r="X1448" i="20"/>
  <c r="Y1448" i="20"/>
  <c r="W1449" i="20"/>
  <c r="X1449" i="20"/>
  <c r="Y1449" i="20"/>
  <c r="W1450" i="20"/>
  <c r="X1450" i="20"/>
  <c r="Y1450" i="20"/>
  <c r="W1451" i="20"/>
  <c r="X1451" i="20"/>
  <c r="Y1451" i="20"/>
  <c r="W1452" i="20"/>
  <c r="X1452" i="20"/>
  <c r="Y1452" i="20"/>
  <c r="W1453" i="20"/>
  <c r="X1453" i="20"/>
  <c r="Y1453" i="20"/>
  <c r="W1454" i="20"/>
  <c r="X1454" i="20"/>
  <c r="Y1454" i="20"/>
  <c r="W1455" i="20"/>
  <c r="X1455" i="20"/>
  <c r="Y1455" i="20"/>
  <c r="W1456" i="20"/>
  <c r="X1456" i="20"/>
  <c r="Y1456" i="20"/>
  <c r="W1457" i="20"/>
  <c r="X1457" i="20"/>
  <c r="Y1457" i="20"/>
  <c r="W1458" i="20"/>
  <c r="X1458" i="20"/>
  <c r="Y1458" i="20"/>
  <c r="W1459" i="20"/>
  <c r="X1459" i="20"/>
  <c r="Y1459" i="20"/>
  <c r="W1460" i="20"/>
  <c r="X1460" i="20"/>
  <c r="Y1460" i="20"/>
  <c r="W1461" i="20"/>
  <c r="X1461" i="20"/>
  <c r="Y1461" i="20"/>
  <c r="W1462" i="20"/>
  <c r="X1462" i="20"/>
  <c r="Y1462" i="20"/>
  <c r="W1463" i="20"/>
  <c r="X1463" i="20"/>
  <c r="Y1463" i="20"/>
  <c r="W1464" i="20"/>
  <c r="X1464" i="20"/>
  <c r="Y1464" i="20"/>
  <c r="W1465" i="20"/>
  <c r="X1465" i="20"/>
  <c r="Y1465" i="20"/>
  <c r="W1466" i="20"/>
  <c r="X1466" i="20"/>
  <c r="Y1466" i="20"/>
  <c r="W1467" i="20"/>
  <c r="X1467" i="20"/>
  <c r="Y1467" i="20"/>
  <c r="W1468" i="20"/>
  <c r="X1468" i="20"/>
  <c r="Y1468" i="20"/>
  <c r="W1469" i="20"/>
  <c r="X1469" i="20"/>
  <c r="Y1469" i="20"/>
  <c r="W1470" i="20"/>
  <c r="X1470" i="20"/>
  <c r="Y1470" i="20"/>
  <c r="W1471" i="20"/>
  <c r="X1471" i="20"/>
  <c r="Y1471" i="20"/>
  <c r="W1472" i="20"/>
  <c r="X1472" i="20"/>
  <c r="Y1472" i="20"/>
  <c r="W1473" i="20"/>
  <c r="X1473" i="20"/>
  <c r="Y1473" i="20"/>
  <c r="W1474" i="20"/>
  <c r="X1474" i="20"/>
  <c r="Y1474" i="20"/>
  <c r="W1475" i="20"/>
  <c r="X1475" i="20"/>
  <c r="Y1475" i="20"/>
  <c r="W1476" i="20"/>
  <c r="X1476" i="20"/>
  <c r="Y1476" i="20"/>
  <c r="W1477" i="20"/>
  <c r="X1477" i="20"/>
  <c r="Y1477" i="20"/>
  <c r="W1478" i="20"/>
  <c r="X1478" i="20"/>
  <c r="Y1478" i="20"/>
  <c r="W1479" i="20"/>
  <c r="X1479" i="20"/>
  <c r="Y1479" i="20"/>
  <c r="W1480" i="20"/>
  <c r="X1480" i="20"/>
  <c r="Y1480" i="20"/>
  <c r="W1481" i="20"/>
  <c r="X1481" i="20"/>
  <c r="Y1481" i="20"/>
  <c r="W1482" i="20"/>
  <c r="X1482" i="20"/>
  <c r="Y1482" i="20"/>
  <c r="W1483" i="20"/>
  <c r="X1483" i="20"/>
  <c r="Y1483" i="20"/>
  <c r="W1484" i="20"/>
  <c r="X1484" i="20"/>
  <c r="Y1484" i="20"/>
  <c r="W1485" i="20"/>
  <c r="X1485" i="20"/>
  <c r="Y1485" i="20"/>
  <c r="W1486" i="20"/>
  <c r="X1486" i="20"/>
  <c r="Y1486" i="20"/>
  <c r="W1487" i="20"/>
  <c r="X1487" i="20"/>
  <c r="Y1487" i="20"/>
  <c r="W1488" i="20"/>
  <c r="X1488" i="20"/>
  <c r="Y1488" i="20"/>
  <c r="W1489" i="20"/>
  <c r="X1489" i="20"/>
  <c r="Y1489" i="20"/>
  <c r="W1490" i="20"/>
  <c r="X1490" i="20"/>
  <c r="Y1490" i="20"/>
  <c r="W1491" i="20"/>
  <c r="X1491" i="20"/>
  <c r="Y1491" i="20"/>
  <c r="W1492" i="20"/>
  <c r="X1492" i="20"/>
  <c r="Y1492" i="20"/>
  <c r="W1493" i="20"/>
  <c r="X1493" i="20"/>
  <c r="Y1493" i="20"/>
  <c r="W1494" i="20"/>
  <c r="X1494" i="20"/>
  <c r="Y1494" i="20"/>
  <c r="W1495" i="20"/>
  <c r="X1495" i="20"/>
  <c r="Y1495" i="20"/>
  <c r="W1496" i="20"/>
  <c r="X1496" i="20"/>
  <c r="Y1496" i="20"/>
  <c r="W1497" i="20"/>
  <c r="X1497" i="20"/>
  <c r="Y1497" i="20"/>
  <c r="W1498" i="20"/>
  <c r="X1498" i="20"/>
  <c r="Y1498" i="20"/>
  <c r="W1499" i="20"/>
  <c r="X1499" i="20"/>
  <c r="Y1499" i="20"/>
  <c r="W1500" i="20"/>
  <c r="X1500" i="20"/>
  <c r="Y1500" i="20"/>
  <c r="W1501" i="20"/>
  <c r="X1501" i="20"/>
  <c r="Y1501" i="20"/>
  <c r="W1502" i="20"/>
  <c r="X1502" i="20"/>
  <c r="Y1502" i="20"/>
  <c r="W1503" i="20"/>
  <c r="X1503" i="20"/>
  <c r="Y1503" i="20"/>
  <c r="W1504" i="20"/>
  <c r="X1504" i="20"/>
  <c r="Y1504" i="20"/>
  <c r="W1505" i="20"/>
  <c r="X1505" i="20"/>
  <c r="Y1505" i="20"/>
  <c r="W1506" i="20"/>
  <c r="X1506" i="20"/>
  <c r="Y1506" i="20"/>
  <c r="W1507" i="20"/>
  <c r="X1507" i="20"/>
  <c r="Y1507" i="20"/>
  <c r="W1508" i="20"/>
  <c r="X1508" i="20"/>
  <c r="Y1508" i="20"/>
  <c r="W1509" i="20"/>
  <c r="X1509" i="20"/>
  <c r="Y1509" i="20"/>
  <c r="W1510" i="20"/>
  <c r="X1510" i="20"/>
  <c r="Y1510" i="20"/>
  <c r="W1511" i="20"/>
  <c r="X1511" i="20"/>
  <c r="Y1511" i="20"/>
  <c r="W1512" i="20"/>
  <c r="X1512" i="20"/>
  <c r="Y1512" i="20"/>
  <c r="W1513" i="20"/>
  <c r="X1513" i="20"/>
  <c r="Y1513" i="20"/>
  <c r="W1514" i="20"/>
  <c r="X1514" i="20"/>
  <c r="Y1514" i="20"/>
  <c r="W1515" i="20"/>
  <c r="X1515" i="20"/>
  <c r="Y1515" i="20"/>
  <c r="W1516" i="20"/>
  <c r="X1516" i="20"/>
  <c r="Y1516" i="20"/>
  <c r="W1517" i="20"/>
  <c r="X1517" i="20"/>
  <c r="Y1517" i="20"/>
  <c r="W1518" i="20"/>
  <c r="X1518" i="20"/>
  <c r="Y1518" i="20"/>
  <c r="W1519" i="20"/>
  <c r="X1519" i="20"/>
  <c r="Y1519" i="20"/>
  <c r="W1520" i="20"/>
  <c r="X1520" i="20"/>
  <c r="Y1520" i="20"/>
  <c r="W1521" i="20"/>
  <c r="X1521" i="20"/>
  <c r="Y1521" i="20"/>
  <c r="W1522" i="20"/>
  <c r="X1522" i="20"/>
  <c r="Y1522" i="20"/>
  <c r="W1523" i="20"/>
  <c r="X1523" i="20"/>
  <c r="Y1523" i="20"/>
  <c r="W1524" i="20"/>
  <c r="X1524" i="20"/>
  <c r="Y1524" i="20"/>
  <c r="W1525" i="20"/>
  <c r="X1525" i="20"/>
  <c r="Y1525" i="20"/>
  <c r="W1526" i="20"/>
  <c r="X1526" i="20"/>
  <c r="Y1526" i="20"/>
  <c r="W1527" i="20"/>
  <c r="X1527" i="20"/>
  <c r="Y1527" i="20"/>
  <c r="W1528" i="20"/>
  <c r="X1528" i="20"/>
  <c r="Y1528" i="20"/>
  <c r="W1529" i="20"/>
  <c r="X1529" i="20"/>
  <c r="Y1529" i="20"/>
  <c r="W1530" i="20"/>
  <c r="X1530" i="20"/>
  <c r="Y1530" i="20"/>
  <c r="W1531" i="20"/>
  <c r="X1531" i="20"/>
  <c r="Y1531" i="20"/>
  <c r="W1532" i="20"/>
  <c r="X1532" i="20"/>
  <c r="Y1532" i="20"/>
  <c r="W1533" i="20"/>
  <c r="X1533" i="20"/>
  <c r="Y1533" i="20"/>
  <c r="W1534" i="20"/>
  <c r="X1534" i="20"/>
  <c r="Y1534" i="20"/>
  <c r="W1535" i="20"/>
  <c r="X1535" i="20"/>
  <c r="Y1535" i="20"/>
  <c r="W1536" i="20"/>
  <c r="X1536" i="20"/>
  <c r="Y1536" i="20"/>
  <c r="W1537" i="20"/>
  <c r="X1537" i="20"/>
  <c r="Y1537" i="20"/>
  <c r="W1538" i="20"/>
  <c r="X1538" i="20"/>
  <c r="Y1538" i="20"/>
  <c r="W1539" i="20"/>
  <c r="X1539" i="20"/>
  <c r="Y1539" i="20"/>
  <c r="W1540" i="20"/>
  <c r="X1540" i="20"/>
  <c r="Y1540" i="20"/>
  <c r="W1541" i="20"/>
  <c r="X1541" i="20"/>
  <c r="Y1541" i="20"/>
  <c r="W1542" i="20"/>
  <c r="X1542" i="20"/>
  <c r="Y1542" i="20"/>
  <c r="W1543" i="20"/>
  <c r="X1543" i="20"/>
  <c r="Y1543" i="20"/>
  <c r="W1544" i="20"/>
  <c r="X1544" i="20"/>
  <c r="Y1544" i="20"/>
  <c r="W1545" i="20"/>
  <c r="X1545" i="20"/>
  <c r="Y1545" i="20"/>
  <c r="W1546" i="20"/>
  <c r="X1546" i="20"/>
  <c r="Y1546" i="20"/>
  <c r="W1547" i="20"/>
  <c r="X1547" i="20"/>
  <c r="Y1547" i="20"/>
  <c r="W1548" i="20"/>
  <c r="X1548" i="20"/>
  <c r="Y1548" i="20"/>
  <c r="W1549" i="20"/>
  <c r="X1549" i="20"/>
  <c r="Y1549" i="20"/>
  <c r="W1550" i="20"/>
  <c r="X1550" i="20"/>
  <c r="Y1550" i="20"/>
  <c r="W1551" i="20"/>
  <c r="X1551" i="20"/>
  <c r="Y1551" i="20"/>
  <c r="W1552" i="20"/>
  <c r="X1552" i="20"/>
  <c r="Y1552" i="20"/>
  <c r="W1553" i="20"/>
  <c r="X1553" i="20"/>
  <c r="Y1553" i="20"/>
  <c r="W1554" i="20"/>
  <c r="X1554" i="20"/>
  <c r="Y1554" i="20"/>
  <c r="W1555" i="20"/>
  <c r="X1555" i="20"/>
  <c r="Y1555" i="20"/>
  <c r="W1556" i="20"/>
  <c r="X1556" i="20"/>
  <c r="Y1556" i="20"/>
  <c r="W1557" i="20"/>
  <c r="X1557" i="20"/>
  <c r="Y1557" i="20"/>
  <c r="W1558" i="20"/>
  <c r="X1558" i="20"/>
  <c r="Y1558" i="20"/>
  <c r="W1559" i="20"/>
  <c r="X1559" i="20"/>
  <c r="Y1559" i="20"/>
  <c r="W1560" i="20"/>
  <c r="X1560" i="20"/>
  <c r="Y1560" i="20"/>
  <c r="W1561" i="20"/>
  <c r="X1561" i="20"/>
  <c r="Y1561" i="20"/>
  <c r="W1562" i="20"/>
  <c r="X1562" i="20"/>
  <c r="Y1562" i="20"/>
  <c r="W1563" i="20"/>
  <c r="X1563" i="20"/>
  <c r="Y1563" i="20"/>
  <c r="W1564" i="20"/>
  <c r="X1564" i="20"/>
  <c r="Y1564" i="20"/>
  <c r="W1565" i="20"/>
  <c r="X1565" i="20"/>
  <c r="Y1565" i="20"/>
  <c r="W1566" i="20"/>
  <c r="X1566" i="20"/>
  <c r="Y1566" i="20"/>
  <c r="W1567" i="20"/>
  <c r="X1567" i="20"/>
  <c r="Y1567" i="20"/>
  <c r="W1568" i="20"/>
  <c r="X1568" i="20"/>
  <c r="Y1568" i="20"/>
  <c r="W1569" i="20"/>
  <c r="X1569" i="20"/>
  <c r="Y1569" i="20"/>
  <c r="W1570" i="20"/>
  <c r="X1570" i="20"/>
  <c r="Y1570" i="20"/>
  <c r="Y1572" i="20"/>
  <c r="J19" i="9"/>
  <c r="W1235" i="20"/>
  <c r="X1235" i="20"/>
  <c r="Y1235" i="20"/>
  <c r="Y1237" i="20"/>
  <c r="J18" i="9"/>
  <c r="W1208" i="20"/>
  <c r="X1208" i="20"/>
  <c r="Y1208" i="20"/>
  <c r="W1209" i="20"/>
  <c r="X1209" i="20"/>
  <c r="Y1209" i="20"/>
  <c r="W1210" i="20"/>
  <c r="X1210" i="20"/>
  <c r="Y1210" i="20"/>
  <c r="W1211" i="20"/>
  <c r="X1211" i="20"/>
  <c r="Y1211" i="20"/>
  <c r="Y1213" i="20"/>
  <c r="J17" i="9"/>
  <c r="W248" i="20"/>
  <c r="X248" i="20"/>
  <c r="Y248" i="20"/>
  <c r="W249" i="20"/>
  <c r="X249" i="20"/>
  <c r="Y249" i="20"/>
  <c r="W250" i="20"/>
  <c r="X250" i="20"/>
  <c r="Y250" i="20"/>
  <c r="W251" i="20"/>
  <c r="X251" i="20"/>
  <c r="Y251" i="20"/>
  <c r="W252" i="20"/>
  <c r="X252" i="20"/>
  <c r="Y252" i="20"/>
  <c r="W253" i="20"/>
  <c r="X253" i="20"/>
  <c r="Y253" i="20"/>
  <c r="W254" i="20"/>
  <c r="X254" i="20"/>
  <c r="Y254" i="20"/>
  <c r="W255" i="20"/>
  <c r="X255" i="20"/>
  <c r="Y255" i="20"/>
  <c r="W256" i="20"/>
  <c r="X256" i="20"/>
  <c r="Y256" i="20"/>
  <c r="W257" i="20"/>
  <c r="X257" i="20"/>
  <c r="Y257" i="20"/>
  <c r="W258" i="20"/>
  <c r="X258" i="20"/>
  <c r="Y258" i="20"/>
  <c r="W259" i="20"/>
  <c r="X259" i="20"/>
  <c r="Y259" i="20"/>
  <c r="W260" i="20"/>
  <c r="X260" i="20"/>
  <c r="Y260" i="20"/>
  <c r="W261" i="20"/>
  <c r="X261" i="20"/>
  <c r="Y261" i="20"/>
  <c r="W262" i="20"/>
  <c r="X262" i="20"/>
  <c r="Y262" i="20"/>
  <c r="W263" i="20"/>
  <c r="X263" i="20"/>
  <c r="Y263" i="20"/>
  <c r="W264" i="20"/>
  <c r="X264" i="20"/>
  <c r="Y264" i="20"/>
  <c r="W265" i="20"/>
  <c r="X265" i="20"/>
  <c r="Y265" i="20"/>
  <c r="W266" i="20"/>
  <c r="X266" i="20"/>
  <c r="Y266" i="20"/>
  <c r="W267" i="20"/>
  <c r="X267" i="20"/>
  <c r="Y267" i="20"/>
  <c r="W268" i="20"/>
  <c r="X268" i="20"/>
  <c r="Y268" i="20"/>
  <c r="W269" i="20"/>
  <c r="X269" i="20"/>
  <c r="Y269" i="20"/>
  <c r="W270" i="20"/>
  <c r="X270" i="20"/>
  <c r="Y270" i="20"/>
  <c r="W271" i="20"/>
  <c r="X271" i="20"/>
  <c r="Y271" i="20"/>
  <c r="W272" i="20"/>
  <c r="X272" i="20"/>
  <c r="Y272" i="20"/>
  <c r="W273" i="20"/>
  <c r="X273" i="20"/>
  <c r="Y273" i="20"/>
  <c r="W274" i="20"/>
  <c r="X274" i="20"/>
  <c r="Y274" i="20"/>
  <c r="W275" i="20"/>
  <c r="X275" i="20"/>
  <c r="Y275" i="20"/>
  <c r="W276" i="20"/>
  <c r="X276" i="20"/>
  <c r="Y276" i="20"/>
  <c r="W277" i="20"/>
  <c r="X277" i="20"/>
  <c r="Y277" i="20"/>
  <c r="W278" i="20"/>
  <c r="X278" i="20"/>
  <c r="Y278" i="20"/>
  <c r="W279" i="20"/>
  <c r="X279" i="20"/>
  <c r="Y279" i="20"/>
  <c r="W280" i="20"/>
  <c r="X280" i="20"/>
  <c r="Y280" i="20"/>
  <c r="W281" i="20"/>
  <c r="X281" i="20"/>
  <c r="Y281" i="20"/>
  <c r="W282" i="20"/>
  <c r="X282" i="20"/>
  <c r="Y282" i="20"/>
  <c r="W283" i="20"/>
  <c r="X283" i="20"/>
  <c r="Y283" i="20"/>
  <c r="W284" i="20"/>
  <c r="X284" i="20"/>
  <c r="Y284" i="20"/>
  <c r="W285" i="20"/>
  <c r="X285" i="20"/>
  <c r="Y285" i="20"/>
  <c r="W286" i="20"/>
  <c r="X286" i="20"/>
  <c r="Y286" i="20"/>
  <c r="W287" i="20"/>
  <c r="X287" i="20"/>
  <c r="Y287" i="20"/>
  <c r="W288" i="20"/>
  <c r="X288" i="20"/>
  <c r="Y288" i="20"/>
  <c r="W289" i="20"/>
  <c r="X289" i="20"/>
  <c r="Y289" i="20"/>
  <c r="W290" i="20"/>
  <c r="X290" i="20"/>
  <c r="Y290" i="20"/>
  <c r="W291" i="20"/>
  <c r="X291" i="20"/>
  <c r="Y291" i="20"/>
  <c r="W292" i="20"/>
  <c r="X292" i="20"/>
  <c r="Y292" i="20"/>
  <c r="W293" i="20"/>
  <c r="X293" i="20"/>
  <c r="Y293" i="20"/>
  <c r="W294" i="20"/>
  <c r="X294" i="20"/>
  <c r="Y294" i="20"/>
  <c r="W295" i="20"/>
  <c r="X295" i="20"/>
  <c r="Y295" i="20"/>
  <c r="W296" i="20"/>
  <c r="X296" i="20"/>
  <c r="Y296" i="20"/>
  <c r="W297" i="20"/>
  <c r="X297" i="20"/>
  <c r="Y297" i="20"/>
  <c r="W298" i="20"/>
  <c r="X298" i="20"/>
  <c r="Y298" i="20"/>
  <c r="W299" i="20"/>
  <c r="X299" i="20"/>
  <c r="Y299" i="20"/>
  <c r="W300" i="20"/>
  <c r="X300" i="20"/>
  <c r="Y300" i="20"/>
  <c r="W301" i="20"/>
  <c r="X301" i="20"/>
  <c r="Y301" i="20"/>
  <c r="W302" i="20"/>
  <c r="X302" i="20"/>
  <c r="Y302" i="20"/>
  <c r="W303" i="20"/>
  <c r="X303" i="20"/>
  <c r="Y303" i="20"/>
  <c r="W304" i="20"/>
  <c r="X304" i="20"/>
  <c r="Y304" i="20"/>
  <c r="W305" i="20"/>
  <c r="X305" i="20"/>
  <c r="Y305" i="20"/>
  <c r="W306" i="20"/>
  <c r="X306" i="20"/>
  <c r="Y306" i="20"/>
  <c r="W307" i="20"/>
  <c r="X307" i="20"/>
  <c r="Y307" i="20"/>
  <c r="W308" i="20"/>
  <c r="X308" i="20"/>
  <c r="Y308" i="20"/>
  <c r="W309" i="20"/>
  <c r="X309" i="20"/>
  <c r="Y309" i="20"/>
  <c r="W310" i="20"/>
  <c r="X310" i="20"/>
  <c r="Y310" i="20"/>
  <c r="W311" i="20"/>
  <c r="X311" i="20"/>
  <c r="Y311" i="20"/>
  <c r="W312" i="20"/>
  <c r="X312" i="20"/>
  <c r="Y312" i="20"/>
  <c r="W313" i="20"/>
  <c r="X313" i="20"/>
  <c r="Y313" i="20"/>
  <c r="W314" i="20"/>
  <c r="X314" i="20"/>
  <c r="Y314" i="20"/>
  <c r="W315" i="20"/>
  <c r="X315" i="20"/>
  <c r="Y315" i="20"/>
  <c r="W316" i="20"/>
  <c r="X316" i="20"/>
  <c r="Y316" i="20"/>
  <c r="W317" i="20"/>
  <c r="X317" i="20"/>
  <c r="Y317" i="20"/>
  <c r="W318" i="20"/>
  <c r="X318" i="20"/>
  <c r="Y318" i="20"/>
  <c r="W319" i="20"/>
  <c r="X319" i="20"/>
  <c r="Y319" i="20"/>
  <c r="W320" i="20"/>
  <c r="X320" i="20"/>
  <c r="Y320" i="20"/>
  <c r="W321" i="20"/>
  <c r="X321" i="20"/>
  <c r="Y321" i="20"/>
  <c r="W322" i="20"/>
  <c r="X322" i="20"/>
  <c r="Y322" i="20"/>
  <c r="W323" i="20"/>
  <c r="X323" i="20"/>
  <c r="Y323" i="20"/>
  <c r="W324" i="20"/>
  <c r="X324" i="20"/>
  <c r="Y324" i="20"/>
  <c r="W325" i="20"/>
  <c r="X325" i="20"/>
  <c r="Y325" i="20"/>
  <c r="W326" i="20"/>
  <c r="X326" i="20"/>
  <c r="Y326" i="20"/>
  <c r="W327" i="20"/>
  <c r="X327" i="20"/>
  <c r="Y327" i="20"/>
  <c r="W328" i="20"/>
  <c r="X328" i="20"/>
  <c r="Y328" i="20"/>
  <c r="W329" i="20"/>
  <c r="X329" i="20"/>
  <c r="Y329" i="20"/>
  <c r="W330" i="20"/>
  <c r="X330" i="20"/>
  <c r="Y330" i="20"/>
  <c r="W331" i="20"/>
  <c r="X331" i="20"/>
  <c r="Y331" i="20"/>
  <c r="W332" i="20"/>
  <c r="X332" i="20"/>
  <c r="Y332" i="20"/>
  <c r="W333" i="20"/>
  <c r="X333" i="20"/>
  <c r="Y333" i="20"/>
  <c r="W334" i="20"/>
  <c r="X334" i="20"/>
  <c r="Y334" i="20"/>
  <c r="W335" i="20"/>
  <c r="X335" i="20"/>
  <c r="Y335" i="20"/>
  <c r="W336" i="20"/>
  <c r="X336" i="20"/>
  <c r="Y336" i="20"/>
  <c r="W337" i="20"/>
  <c r="X337" i="20"/>
  <c r="Y337" i="20"/>
  <c r="W338" i="20"/>
  <c r="X338" i="20"/>
  <c r="Y338" i="20"/>
  <c r="W339" i="20"/>
  <c r="X339" i="20"/>
  <c r="Y339" i="20"/>
  <c r="W340" i="20"/>
  <c r="X340" i="20"/>
  <c r="Y340" i="20"/>
  <c r="W341" i="20"/>
  <c r="X341" i="20"/>
  <c r="Y341" i="20"/>
  <c r="W342" i="20"/>
  <c r="X342" i="20"/>
  <c r="Y342" i="20"/>
  <c r="W343" i="20"/>
  <c r="X343" i="20"/>
  <c r="Y343" i="20"/>
  <c r="W344" i="20"/>
  <c r="X344" i="20"/>
  <c r="Y344" i="20"/>
  <c r="W345" i="20"/>
  <c r="X345" i="20"/>
  <c r="Y345" i="20"/>
  <c r="W346" i="20"/>
  <c r="X346" i="20"/>
  <c r="Y346" i="20"/>
  <c r="W347" i="20"/>
  <c r="X347" i="20"/>
  <c r="Y347" i="20"/>
  <c r="W348" i="20"/>
  <c r="X348" i="20"/>
  <c r="Y348" i="20"/>
  <c r="W349" i="20"/>
  <c r="X349" i="20"/>
  <c r="Y349" i="20"/>
  <c r="W350" i="20"/>
  <c r="X350" i="20"/>
  <c r="Y350" i="20"/>
  <c r="W351" i="20"/>
  <c r="X351" i="20"/>
  <c r="Y351" i="20"/>
  <c r="W352" i="20"/>
  <c r="X352" i="20"/>
  <c r="Y352" i="20"/>
  <c r="W353" i="20"/>
  <c r="X353" i="20"/>
  <c r="Y353" i="20"/>
  <c r="W354" i="20"/>
  <c r="X354" i="20"/>
  <c r="Y354" i="20"/>
  <c r="W355" i="20"/>
  <c r="X355" i="20"/>
  <c r="Y355" i="20"/>
  <c r="W356" i="20"/>
  <c r="X356" i="20"/>
  <c r="Y356" i="20"/>
  <c r="W357" i="20"/>
  <c r="X357" i="20"/>
  <c r="Y357" i="20"/>
  <c r="W358" i="20"/>
  <c r="X358" i="20"/>
  <c r="Y358" i="20"/>
  <c r="W359" i="20"/>
  <c r="X359" i="20"/>
  <c r="Y359" i="20"/>
  <c r="W360" i="20"/>
  <c r="X360" i="20"/>
  <c r="Y360" i="20"/>
  <c r="W361" i="20"/>
  <c r="X361" i="20"/>
  <c r="Y361" i="20"/>
  <c r="W362" i="20"/>
  <c r="X362" i="20"/>
  <c r="Y362" i="20"/>
  <c r="W363" i="20"/>
  <c r="X363" i="20"/>
  <c r="Y363" i="20"/>
  <c r="W364" i="20"/>
  <c r="X364" i="20"/>
  <c r="Y364" i="20"/>
  <c r="W365" i="20"/>
  <c r="X365" i="20"/>
  <c r="Y365" i="20"/>
  <c r="W366" i="20"/>
  <c r="X366" i="20"/>
  <c r="Y366" i="20"/>
  <c r="W367" i="20"/>
  <c r="X367" i="20"/>
  <c r="Y367" i="20"/>
  <c r="W368" i="20"/>
  <c r="X368" i="20"/>
  <c r="Y368" i="20"/>
  <c r="W369" i="20"/>
  <c r="X369" i="20"/>
  <c r="Y369" i="20"/>
  <c r="W370" i="20"/>
  <c r="X370" i="20"/>
  <c r="Y370" i="20"/>
  <c r="W371" i="20"/>
  <c r="X371" i="20"/>
  <c r="Y371" i="20"/>
  <c r="W372" i="20"/>
  <c r="X372" i="20"/>
  <c r="Y372" i="20"/>
  <c r="W373" i="20"/>
  <c r="X373" i="20"/>
  <c r="Y373" i="20"/>
  <c r="W374" i="20"/>
  <c r="X374" i="20"/>
  <c r="Y374" i="20"/>
  <c r="W375" i="20"/>
  <c r="X375" i="20"/>
  <c r="Y375" i="20"/>
  <c r="W376" i="20"/>
  <c r="X376" i="20"/>
  <c r="Y376" i="20"/>
  <c r="W377" i="20"/>
  <c r="X377" i="20"/>
  <c r="Y377" i="20"/>
  <c r="W378" i="20"/>
  <c r="X378" i="20"/>
  <c r="Y378" i="20"/>
  <c r="W379" i="20"/>
  <c r="X379" i="20"/>
  <c r="Y379" i="20"/>
  <c r="W380" i="20"/>
  <c r="X380" i="20"/>
  <c r="Y380" i="20"/>
  <c r="W381" i="20"/>
  <c r="X381" i="20"/>
  <c r="Y381" i="20"/>
  <c r="W382" i="20"/>
  <c r="X382" i="20"/>
  <c r="Y382" i="20"/>
  <c r="W383" i="20"/>
  <c r="X383" i="20"/>
  <c r="Y383" i="20"/>
  <c r="W384" i="20"/>
  <c r="X384" i="20"/>
  <c r="Y384" i="20"/>
  <c r="W385" i="20"/>
  <c r="X385" i="20"/>
  <c r="Y385" i="20"/>
  <c r="W386" i="20"/>
  <c r="X386" i="20"/>
  <c r="Y386" i="20"/>
  <c r="W387" i="20"/>
  <c r="X387" i="20"/>
  <c r="Y387" i="20"/>
  <c r="W388" i="20"/>
  <c r="X388" i="20"/>
  <c r="Y388" i="20"/>
  <c r="W389" i="20"/>
  <c r="X389" i="20"/>
  <c r="Y389" i="20"/>
  <c r="W390" i="20"/>
  <c r="X390" i="20"/>
  <c r="Y390" i="20"/>
  <c r="W391" i="20"/>
  <c r="X391" i="20"/>
  <c r="Y391" i="20"/>
  <c r="W392" i="20"/>
  <c r="X392" i="20"/>
  <c r="Y392" i="20"/>
  <c r="W393" i="20"/>
  <c r="X393" i="20"/>
  <c r="Y393" i="20"/>
  <c r="W394" i="20"/>
  <c r="X394" i="20"/>
  <c r="Y394" i="20"/>
  <c r="W395" i="20"/>
  <c r="X395" i="20"/>
  <c r="Y395" i="20"/>
  <c r="W396" i="20"/>
  <c r="X396" i="20"/>
  <c r="Y396" i="20"/>
  <c r="W397" i="20"/>
  <c r="X397" i="20"/>
  <c r="Y397" i="20"/>
  <c r="W398" i="20"/>
  <c r="X398" i="20"/>
  <c r="Y398" i="20"/>
  <c r="W399" i="20"/>
  <c r="X399" i="20"/>
  <c r="Y399" i="20"/>
  <c r="W400" i="20"/>
  <c r="X400" i="20"/>
  <c r="Y400" i="20"/>
  <c r="W401" i="20"/>
  <c r="X401" i="20"/>
  <c r="Y401" i="20"/>
  <c r="W402" i="20"/>
  <c r="X402" i="20"/>
  <c r="Y402" i="20"/>
  <c r="W403" i="20"/>
  <c r="X403" i="20"/>
  <c r="Y403" i="20"/>
  <c r="W404" i="20"/>
  <c r="X404" i="20"/>
  <c r="Y404" i="20"/>
  <c r="W405" i="20"/>
  <c r="X405" i="20"/>
  <c r="Y405" i="20"/>
  <c r="W406" i="20"/>
  <c r="X406" i="20"/>
  <c r="Y406" i="20"/>
  <c r="W407" i="20"/>
  <c r="X407" i="20"/>
  <c r="Y407" i="20"/>
  <c r="W408" i="20"/>
  <c r="X408" i="20"/>
  <c r="Y408" i="20"/>
  <c r="W409" i="20"/>
  <c r="X409" i="20"/>
  <c r="Y409" i="20"/>
  <c r="W410" i="20"/>
  <c r="X410" i="20"/>
  <c r="Y410" i="20"/>
  <c r="W411" i="20"/>
  <c r="X411" i="20"/>
  <c r="Y411" i="20"/>
  <c r="W412" i="20"/>
  <c r="X412" i="20"/>
  <c r="Y412" i="20"/>
  <c r="W413" i="20"/>
  <c r="X413" i="20"/>
  <c r="Y413" i="20"/>
  <c r="W414" i="20"/>
  <c r="X414" i="20"/>
  <c r="Y414" i="20"/>
  <c r="W415" i="20"/>
  <c r="X415" i="20"/>
  <c r="Y415" i="20"/>
  <c r="W416" i="20"/>
  <c r="X416" i="20"/>
  <c r="Y416" i="20"/>
  <c r="W417" i="20"/>
  <c r="X417" i="20"/>
  <c r="Y417" i="20"/>
  <c r="W418" i="20"/>
  <c r="X418" i="20"/>
  <c r="Y418" i="20"/>
  <c r="W419" i="20"/>
  <c r="X419" i="20"/>
  <c r="Y419" i="20"/>
  <c r="W420" i="20"/>
  <c r="X420" i="20"/>
  <c r="Y420" i="20"/>
  <c r="W421" i="20"/>
  <c r="X421" i="20"/>
  <c r="Y421" i="20"/>
  <c r="W422" i="20"/>
  <c r="X422" i="20"/>
  <c r="Y422" i="20"/>
  <c r="W423" i="20"/>
  <c r="X423" i="20"/>
  <c r="Y423" i="20"/>
  <c r="W424" i="20"/>
  <c r="X424" i="20"/>
  <c r="Y424" i="20"/>
  <c r="W425" i="20"/>
  <c r="X425" i="20"/>
  <c r="Y425" i="20"/>
  <c r="W426" i="20"/>
  <c r="X426" i="20"/>
  <c r="Y426" i="20"/>
  <c r="W427" i="20"/>
  <c r="X427" i="20"/>
  <c r="Y427" i="20"/>
  <c r="W428" i="20"/>
  <c r="X428" i="20"/>
  <c r="Y428" i="20"/>
  <c r="W429" i="20"/>
  <c r="X429" i="20"/>
  <c r="Y429" i="20"/>
  <c r="W430" i="20"/>
  <c r="X430" i="20"/>
  <c r="Y430" i="20"/>
  <c r="W431" i="20"/>
  <c r="X431" i="20"/>
  <c r="Y431" i="20"/>
  <c r="W432" i="20"/>
  <c r="X432" i="20"/>
  <c r="Y432" i="20"/>
  <c r="W433" i="20"/>
  <c r="X433" i="20"/>
  <c r="Y433" i="20"/>
  <c r="W434" i="20"/>
  <c r="X434" i="20"/>
  <c r="Y434" i="20"/>
  <c r="W435" i="20"/>
  <c r="X435" i="20"/>
  <c r="Y435" i="20"/>
  <c r="W436" i="20"/>
  <c r="X436" i="20"/>
  <c r="Y436" i="20"/>
  <c r="W437" i="20"/>
  <c r="X437" i="20"/>
  <c r="Y437" i="20"/>
  <c r="W438" i="20"/>
  <c r="X438" i="20"/>
  <c r="Y438" i="20"/>
  <c r="Y440" i="20"/>
  <c r="J13" i="9"/>
  <c r="W233" i="20"/>
  <c r="X233" i="20"/>
  <c r="Y233" i="20"/>
  <c r="W234" i="20"/>
  <c r="X234" i="20"/>
  <c r="Y234" i="20"/>
  <c r="W235" i="20"/>
  <c r="X235" i="20"/>
  <c r="Y235" i="20"/>
  <c r="W236" i="20"/>
  <c r="X236" i="20"/>
  <c r="Y236" i="20"/>
  <c r="W237" i="20"/>
  <c r="X237" i="20"/>
  <c r="Y237" i="20"/>
  <c r="W238" i="20"/>
  <c r="X238" i="20"/>
  <c r="Y238" i="20"/>
  <c r="Y240" i="20"/>
  <c r="J12" i="9"/>
  <c r="W133" i="20"/>
  <c r="X133" i="20"/>
  <c r="Y133" i="20"/>
  <c r="W135" i="20"/>
  <c r="X135" i="20"/>
  <c r="Y135" i="20"/>
  <c r="W136" i="20"/>
  <c r="X136" i="20"/>
  <c r="Y136" i="20"/>
  <c r="W142" i="20"/>
  <c r="X142" i="20"/>
  <c r="Y142" i="20"/>
  <c r="W152" i="20"/>
  <c r="X152" i="20"/>
  <c r="Y152" i="20"/>
  <c r="W153" i="20"/>
  <c r="X153" i="20"/>
  <c r="Y153" i="20"/>
  <c r="W154" i="20"/>
  <c r="X154" i="20"/>
  <c r="Y154" i="20"/>
  <c r="W155" i="20"/>
  <c r="X155" i="20"/>
  <c r="Y155" i="20"/>
  <c r="W156" i="20"/>
  <c r="X156" i="20"/>
  <c r="Y156" i="20"/>
  <c r="W157" i="20"/>
  <c r="X157" i="20"/>
  <c r="Y157" i="20"/>
  <c r="W158" i="20"/>
  <c r="X158" i="20"/>
  <c r="Y158" i="20"/>
  <c r="W159" i="20"/>
  <c r="X159" i="20"/>
  <c r="Y159" i="20"/>
  <c r="W160" i="20"/>
  <c r="X160" i="20"/>
  <c r="Y160" i="20"/>
  <c r="W161" i="20"/>
  <c r="X161" i="20"/>
  <c r="Y161" i="20"/>
  <c r="W162" i="20"/>
  <c r="X162" i="20"/>
  <c r="Y162" i="20"/>
  <c r="W163" i="20"/>
  <c r="X163" i="20"/>
  <c r="Y163" i="20"/>
  <c r="W164" i="20"/>
  <c r="X164" i="20"/>
  <c r="Y164" i="20"/>
  <c r="W165" i="20"/>
  <c r="X165" i="20"/>
  <c r="Y165" i="20"/>
  <c r="W166" i="20"/>
  <c r="X166" i="20"/>
  <c r="Y166" i="20"/>
  <c r="W167" i="20"/>
  <c r="X167" i="20"/>
  <c r="Y167" i="20"/>
  <c r="W168" i="20"/>
  <c r="X168" i="20"/>
  <c r="Y168" i="20"/>
  <c r="W169" i="20"/>
  <c r="X169" i="20"/>
  <c r="Y169" i="20"/>
  <c r="W170" i="20"/>
  <c r="X170" i="20"/>
  <c r="Y170" i="20"/>
  <c r="W171" i="20"/>
  <c r="X171" i="20"/>
  <c r="Y171" i="20"/>
  <c r="W172" i="20"/>
  <c r="X172" i="20"/>
  <c r="Y172" i="20"/>
  <c r="W173" i="20"/>
  <c r="X173" i="20"/>
  <c r="Y173" i="20"/>
  <c r="W174" i="20"/>
  <c r="X174" i="20"/>
  <c r="Y174" i="20"/>
  <c r="W175" i="20"/>
  <c r="X175" i="20"/>
  <c r="Y175" i="20"/>
  <c r="W176" i="20"/>
  <c r="X176" i="20"/>
  <c r="Y176" i="20"/>
  <c r="W177" i="20"/>
  <c r="X177" i="20"/>
  <c r="Y177" i="20"/>
  <c r="W178" i="20"/>
  <c r="X178" i="20"/>
  <c r="Y178" i="20"/>
  <c r="W179" i="20"/>
  <c r="X179" i="20"/>
  <c r="Y179" i="20"/>
  <c r="W180" i="20"/>
  <c r="X180" i="20"/>
  <c r="Y180" i="20"/>
  <c r="W181" i="20"/>
  <c r="X181" i="20"/>
  <c r="Y181" i="20"/>
  <c r="W182" i="20"/>
  <c r="X182" i="20"/>
  <c r="Y182" i="20"/>
  <c r="W183" i="20"/>
  <c r="X183" i="20"/>
  <c r="Y183" i="20"/>
  <c r="W184" i="20"/>
  <c r="X184" i="20"/>
  <c r="Y184" i="20"/>
  <c r="W185" i="20"/>
  <c r="X185" i="20"/>
  <c r="Y185" i="20"/>
  <c r="W186" i="20"/>
  <c r="X186" i="20"/>
  <c r="Y186" i="20"/>
  <c r="W187" i="20"/>
  <c r="X187" i="20"/>
  <c r="Y187" i="20"/>
  <c r="W188" i="20"/>
  <c r="X188" i="20"/>
  <c r="Y188" i="20"/>
  <c r="W189" i="20"/>
  <c r="X189" i="20"/>
  <c r="Y189" i="20"/>
  <c r="W190" i="20"/>
  <c r="X190" i="20"/>
  <c r="Y190" i="20"/>
  <c r="W191" i="20"/>
  <c r="X191" i="20"/>
  <c r="Y191" i="20"/>
  <c r="W192" i="20"/>
  <c r="X192" i="20"/>
  <c r="Y192" i="20"/>
  <c r="W193" i="20"/>
  <c r="X193" i="20"/>
  <c r="Y193" i="20"/>
  <c r="W194" i="20"/>
  <c r="X194" i="20"/>
  <c r="Y194" i="20"/>
  <c r="W195" i="20"/>
  <c r="X195" i="20"/>
  <c r="Y195" i="20"/>
  <c r="W196" i="20"/>
  <c r="X196" i="20"/>
  <c r="Y196" i="20"/>
  <c r="W197" i="20"/>
  <c r="X197" i="20"/>
  <c r="Y197" i="20"/>
  <c r="W198" i="20"/>
  <c r="X198" i="20"/>
  <c r="Y198" i="20"/>
  <c r="W199" i="20"/>
  <c r="X199" i="20"/>
  <c r="Y199" i="20"/>
  <c r="W200" i="20"/>
  <c r="X200" i="20"/>
  <c r="Y200" i="20"/>
  <c r="W201" i="20"/>
  <c r="X201" i="20"/>
  <c r="Y201" i="20"/>
  <c r="W202" i="20"/>
  <c r="X202" i="20"/>
  <c r="Y202" i="20"/>
  <c r="W203" i="20"/>
  <c r="X203" i="20"/>
  <c r="Y203" i="20"/>
  <c r="W204" i="20"/>
  <c r="X204" i="20"/>
  <c r="Y204" i="20"/>
  <c r="W205" i="20"/>
  <c r="X205" i="20"/>
  <c r="Y205" i="20"/>
  <c r="W206" i="20"/>
  <c r="X206" i="20"/>
  <c r="Y206" i="20"/>
  <c r="W207" i="20"/>
  <c r="X207" i="20"/>
  <c r="Y207" i="20"/>
  <c r="W208" i="20"/>
  <c r="X208" i="20"/>
  <c r="Y208" i="20"/>
  <c r="W209" i="20"/>
  <c r="X209" i="20"/>
  <c r="Y209" i="20"/>
  <c r="W210" i="20"/>
  <c r="X210" i="20"/>
  <c r="Y210" i="20"/>
  <c r="W211" i="20"/>
  <c r="X211" i="20"/>
  <c r="Y211" i="20"/>
  <c r="W212" i="20"/>
  <c r="X212" i="20"/>
  <c r="Y212" i="20"/>
  <c r="W213" i="20"/>
  <c r="X213" i="20"/>
  <c r="Y213" i="20"/>
  <c r="W214" i="20"/>
  <c r="X214" i="20"/>
  <c r="Y214" i="20"/>
  <c r="W215" i="20"/>
  <c r="X215" i="20"/>
  <c r="Y215" i="20"/>
  <c r="W216" i="20"/>
  <c r="X216" i="20"/>
  <c r="Y216" i="20"/>
  <c r="Y218" i="20"/>
  <c r="J11" i="9"/>
  <c r="W84" i="20"/>
  <c r="X84" i="20"/>
  <c r="Y84" i="20"/>
  <c r="W88" i="20"/>
  <c r="X88" i="20"/>
  <c r="Y88" i="20"/>
  <c r="W89" i="20"/>
  <c r="X89" i="20"/>
  <c r="Y89" i="20"/>
  <c r="W90" i="20"/>
  <c r="X90" i="20"/>
  <c r="Y90" i="20"/>
  <c r="W91" i="20"/>
  <c r="X91" i="20"/>
  <c r="Y91" i="20"/>
  <c r="W92" i="20"/>
  <c r="X92" i="20"/>
  <c r="Y92" i="20"/>
  <c r="W93" i="20"/>
  <c r="X93" i="20"/>
  <c r="Y93" i="20"/>
  <c r="W94" i="20"/>
  <c r="X94" i="20"/>
  <c r="Y94" i="20"/>
  <c r="W95" i="20"/>
  <c r="X95" i="20"/>
  <c r="Y95" i="20"/>
  <c r="W96" i="20"/>
  <c r="X96" i="20"/>
  <c r="Y96" i="20"/>
  <c r="W97" i="20"/>
  <c r="X97" i="20"/>
  <c r="Y97" i="20"/>
  <c r="W98" i="20"/>
  <c r="X98" i="20"/>
  <c r="Y98" i="20"/>
  <c r="W99" i="20"/>
  <c r="X99" i="20"/>
  <c r="Y99" i="20"/>
  <c r="Y101" i="20"/>
  <c r="J10" i="9"/>
  <c r="W45" i="20"/>
  <c r="X45" i="20"/>
  <c r="Y45" i="20"/>
  <c r="W46" i="20"/>
  <c r="X46" i="20"/>
  <c r="Y46" i="20"/>
  <c r="W47" i="20"/>
  <c r="X47" i="20"/>
  <c r="Y47" i="20"/>
  <c r="W48" i="20"/>
  <c r="X48" i="20"/>
  <c r="Y48" i="20"/>
  <c r="W49" i="20"/>
  <c r="X49" i="20"/>
  <c r="Y49" i="20"/>
  <c r="W50" i="20"/>
  <c r="X50" i="20"/>
  <c r="Y50" i="20"/>
  <c r="W51" i="20"/>
  <c r="X51" i="20"/>
  <c r="Y51" i="20"/>
  <c r="W52" i="20"/>
  <c r="X52" i="20"/>
  <c r="Y52" i="20"/>
  <c r="W53" i="20"/>
  <c r="X53" i="20"/>
  <c r="Y53" i="20"/>
  <c r="W54" i="20"/>
  <c r="X54" i="20"/>
  <c r="Y54" i="20"/>
  <c r="W55" i="20"/>
  <c r="X55" i="20"/>
  <c r="Y55" i="20"/>
  <c r="W56" i="20"/>
  <c r="X56" i="20"/>
  <c r="Y56" i="20"/>
  <c r="Y58" i="20"/>
  <c r="J9" i="9"/>
  <c r="H37" i="23"/>
  <c r="H19" i="23"/>
  <c r="H20" i="23"/>
  <c r="H22" i="23"/>
  <c r="H40" i="23"/>
  <c r="H43" i="23"/>
  <c r="G28" i="23"/>
  <c r="G31" i="23"/>
  <c r="G37" i="23"/>
  <c r="G13" i="23"/>
  <c r="G19" i="23"/>
  <c r="G20" i="23"/>
  <c r="G22" i="23"/>
  <c r="G40" i="23"/>
  <c r="G43" i="23"/>
  <c r="F37" i="23"/>
  <c r="F19" i="23"/>
  <c r="F20" i="23"/>
  <c r="F22" i="23"/>
  <c r="F40" i="23"/>
  <c r="F43" i="23"/>
  <c r="I37" i="23"/>
  <c r="I22" i="23"/>
  <c r="I40" i="23"/>
  <c r="I43" i="23"/>
  <c r="E43" i="23"/>
  <c r="H39" i="23"/>
  <c r="H41" i="23"/>
  <c r="G39" i="23"/>
  <c r="G41" i="23"/>
  <c r="F39" i="23"/>
  <c r="F41" i="23"/>
  <c r="I39" i="23"/>
  <c r="I41" i="23"/>
  <c r="E41" i="23"/>
  <c r="E40" i="23"/>
  <c r="E39" i="23"/>
  <c r="E20" i="23"/>
  <c r="E22" i="23"/>
  <c r="E23" i="23"/>
  <c r="I19" i="23"/>
  <c r="E44" i="23"/>
  <c r="Q2" i="14"/>
  <c r="D2" i="16"/>
  <c r="Q2" i="15"/>
  <c r="I2" i="23"/>
  <c r="G38" i="1"/>
  <c r="E38" i="1"/>
  <c r="C11" i="5"/>
  <c r="C27" i="5"/>
  <c r="C12" i="5"/>
  <c r="C28" i="5"/>
  <c r="C29" i="5"/>
  <c r="C31" i="5"/>
  <c r="C33" i="5"/>
  <c r="D27" i="5"/>
  <c r="D28" i="5"/>
  <c r="D29" i="5"/>
  <c r="D31" i="5"/>
  <c r="C34" i="5"/>
  <c r="C35" i="5"/>
  <c r="C8" i="5"/>
  <c r="C7" i="16"/>
  <c r="C8" i="16"/>
  <c r="C10" i="16"/>
  <c r="C11" i="16"/>
  <c r="C12" i="16"/>
  <c r="C14" i="16"/>
  <c r="C16" i="5"/>
  <c r="C37" i="5"/>
  <c r="C38" i="5"/>
  <c r="C39" i="5"/>
  <c r="C41" i="5"/>
  <c r="G9" i="21"/>
  <c r="C9" i="9"/>
  <c r="G9" i="22"/>
  <c r="D9" i="9"/>
  <c r="E9" i="9"/>
  <c r="F9" i="9"/>
  <c r="G9" i="9"/>
  <c r="H9" i="9"/>
  <c r="G10" i="21"/>
  <c r="C10" i="9"/>
  <c r="G10" i="22"/>
  <c r="D10" i="9"/>
  <c r="E10" i="9"/>
  <c r="F10" i="9"/>
  <c r="G10" i="9"/>
  <c r="H10" i="9"/>
  <c r="G11" i="21"/>
  <c r="C11" i="9"/>
  <c r="G11" i="22"/>
  <c r="D11" i="9"/>
  <c r="E11" i="9"/>
  <c r="F11" i="9"/>
  <c r="G11" i="9"/>
  <c r="H11" i="9"/>
  <c r="G12" i="21"/>
  <c r="C12" i="9"/>
  <c r="G12" i="22"/>
  <c r="D12" i="9"/>
  <c r="E12" i="9"/>
  <c r="F12" i="9"/>
  <c r="G12" i="9"/>
  <c r="H12" i="9"/>
  <c r="G13" i="21"/>
  <c r="C13" i="9"/>
  <c r="G13" i="22"/>
  <c r="D13" i="9"/>
  <c r="E13" i="9"/>
  <c r="F13" i="9"/>
  <c r="G13" i="9"/>
  <c r="H13" i="9"/>
  <c r="G14" i="21"/>
  <c r="C14" i="9"/>
  <c r="G14" i="22"/>
  <c r="D14" i="9"/>
  <c r="E14" i="9"/>
  <c r="F14" i="9"/>
  <c r="G14" i="9"/>
  <c r="H14" i="9"/>
  <c r="G16" i="21"/>
  <c r="C16" i="9"/>
  <c r="G16" i="22"/>
  <c r="D16" i="9"/>
  <c r="E16" i="9"/>
  <c r="F16" i="9"/>
  <c r="G16" i="9"/>
  <c r="H16" i="9"/>
  <c r="G17" i="21"/>
  <c r="C17" i="9"/>
  <c r="G17" i="22"/>
  <c r="D17" i="9"/>
  <c r="E17" i="9"/>
  <c r="F17" i="9"/>
  <c r="G17" i="9"/>
  <c r="H17" i="9"/>
  <c r="G18" i="21"/>
  <c r="C18" i="9"/>
  <c r="G18" i="22"/>
  <c r="D18" i="9"/>
  <c r="E18" i="9"/>
  <c r="F18" i="9"/>
  <c r="G18" i="9"/>
  <c r="H18" i="9"/>
  <c r="G19" i="21"/>
  <c r="C19" i="9"/>
  <c r="G19" i="22"/>
  <c r="D19" i="9"/>
  <c r="E19" i="9"/>
  <c r="F19" i="9"/>
  <c r="G19" i="9"/>
  <c r="H19" i="9"/>
  <c r="G20" i="21"/>
  <c r="C20" i="9"/>
  <c r="G20" i="22"/>
  <c r="D20" i="9"/>
  <c r="E20" i="9"/>
  <c r="F20" i="9"/>
  <c r="G20" i="9"/>
  <c r="H20" i="9"/>
  <c r="G21" i="21"/>
  <c r="C21" i="9"/>
  <c r="G21" i="22"/>
  <c r="D21" i="9"/>
  <c r="E21" i="9"/>
  <c r="F21" i="9"/>
  <c r="G21" i="9"/>
  <c r="H21" i="9"/>
  <c r="G22" i="21"/>
  <c r="C22" i="9"/>
  <c r="G22" i="22"/>
  <c r="D22" i="9"/>
  <c r="E22" i="9"/>
  <c r="F22" i="9"/>
  <c r="G22" i="9"/>
  <c r="H22" i="9"/>
  <c r="G23" i="21"/>
  <c r="C23" i="9"/>
  <c r="G23" i="22"/>
  <c r="D23" i="9"/>
  <c r="E23" i="9"/>
  <c r="F23" i="9"/>
  <c r="G23" i="9"/>
  <c r="H23" i="9"/>
  <c r="E24" i="9"/>
  <c r="F24" i="9"/>
  <c r="G24" i="9"/>
  <c r="H24" i="9"/>
  <c r="H25" i="9"/>
  <c r="C9" i="5"/>
  <c r="C13" i="5"/>
  <c r="C17" i="5"/>
  <c r="C19" i="5"/>
  <c r="C22" i="5"/>
  <c r="C23" i="5"/>
  <c r="G41" i="5"/>
  <c r="A11" i="24"/>
  <c r="A12" i="24"/>
  <c r="A13" i="24"/>
  <c r="A14" i="24"/>
  <c r="A15" i="24"/>
  <c r="A16" i="24"/>
  <c r="A17" i="24"/>
  <c r="A18" i="24"/>
  <c r="A20" i="24"/>
  <c r="A22" i="24"/>
  <c r="A23" i="24"/>
  <c r="A24" i="24"/>
  <c r="A26" i="24"/>
  <c r="A27" i="24"/>
  <c r="A29" i="24"/>
  <c r="A30" i="24"/>
  <c r="A31" i="24"/>
  <c r="A32" i="24"/>
  <c r="A33" i="24"/>
  <c r="A35" i="24"/>
  <c r="A37" i="24"/>
  <c r="A38" i="24"/>
  <c r="A40" i="24"/>
  <c r="A41" i="24"/>
  <c r="A43" i="24"/>
  <c r="A44" i="24"/>
  <c r="A46" i="24"/>
  <c r="A48" i="24"/>
  <c r="I2" i="24"/>
  <c r="H10" i="24"/>
  <c r="H11" i="24"/>
  <c r="H12" i="24"/>
  <c r="H13" i="24"/>
  <c r="H14" i="24"/>
  <c r="H15" i="24"/>
  <c r="H16" i="24"/>
  <c r="H17" i="24"/>
  <c r="H18" i="24"/>
  <c r="D20" i="24"/>
  <c r="F20" i="24"/>
  <c r="H20" i="24"/>
  <c r="I22" i="24"/>
  <c r="I24" i="24"/>
  <c r="F22" i="24"/>
  <c r="H24" i="24"/>
  <c r="F27" i="24"/>
  <c r="I29" i="24"/>
  <c r="I31" i="24"/>
  <c r="F26" i="24"/>
  <c r="A9" i="5"/>
  <c r="A10" i="5"/>
  <c r="A11" i="5"/>
  <c r="A12" i="5"/>
  <c r="A13" i="5"/>
  <c r="A16" i="5"/>
  <c r="A17" i="5"/>
  <c r="A18" i="5"/>
  <c r="A19" i="5"/>
  <c r="A21" i="5"/>
  <c r="I38" i="24"/>
  <c r="F29" i="24"/>
  <c r="H31" i="24"/>
  <c r="I33" i="24"/>
  <c r="I37" i="24"/>
  <c r="I40" i="24"/>
  <c r="I43" i="24"/>
  <c r="I46" i="24"/>
  <c r="I48" i="24"/>
  <c r="B4" i="23"/>
  <c r="B4" i="16"/>
  <c r="A11" i="23"/>
  <c r="A16" i="23"/>
  <c r="A17" i="23"/>
  <c r="A18" i="23"/>
  <c r="A19" i="23"/>
  <c r="A20" i="23"/>
  <c r="A22" i="23"/>
  <c r="A23" i="23"/>
  <c r="A29" i="23"/>
  <c r="A34" i="23"/>
  <c r="A35" i="23"/>
  <c r="A40" i="23"/>
  <c r="A41" i="23"/>
  <c r="A44" i="23"/>
  <c r="A36" i="23"/>
  <c r="A37" i="23"/>
  <c r="K9" i="9"/>
  <c r="L2" i="9"/>
  <c r="B4" i="9"/>
  <c r="A10" i="9"/>
  <c r="A11" i="9"/>
  <c r="A12" i="9"/>
  <c r="A13" i="9"/>
  <c r="A14" i="9"/>
  <c r="A15" i="9"/>
  <c r="A16" i="9"/>
  <c r="A17" i="9"/>
  <c r="A18" i="9"/>
  <c r="A19" i="9"/>
  <c r="A20" i="9"/>
  <c r="A21" i="9"/>
  <c r="A22" i="9"/>
  <c r="A23" i="9"/>
  <c r="A24" i="9"/>
  <c r="A25" i="9"/>
  <c r="A26" i="9"/>
  <c r="A10" i="22"/>
  <c r="A11" i="22"/>
  <c r="A12" i="22"/>
  <c r="A13" i="22"/>
  <c r="A14" i="22"/>
  <c r="A15" i="22"/>
  <c r="A16" i="22"/>
  <c r="A17" i="22"/>
  <c r="A18" i="22"/>
  <c r="A19" i="22"/>
  <c r="A20" i="22"/>
  <c r="A21" i="22"/>
  <c r="A22" i="22"/>
  <c r="A23" i="22"/>
  <c r="A24" i="22"/>
  <c r="B4" i="22"/>
  <c r="G2" i="22"/>
  <c r="G24" i="22"/>
  <c r="C24" i="22"/>
  <c r="E24" i="22"/>
  <c r="A10" i="21"/>
  <c r="A11" i="21"/>
  <c r="A12" i="21"/>
  <c r="A13" i="21"/>
  <c r="A14" i="21"/>
  <c r="A15" i="21"/>
  <c r="A16" i="21"/>
  <c r="A17" i="21"/>
  <c r="A18" i="21"/>
  <c r="A19" i="21"/>
  <c r="A20" i="21"/>
  <c r="A21" i="21"/>
  <c r="A22" i="21"/>
  <c r="A23" i="21"/>
  <c r="A24" i="21"/>
  <c r="B4" i="21"/>
  <c r="G2" i="21"/>
  <c r="C24" i="21"/>
  <c r="E24" i="21"/>
  <c r="A1" i="20"/>
  <c r="W11" i="20"/>
  <c r="X11" i="20"/>
  <c r="W12" i="20"/>
  <c r="X12" i="20"/>
  <c r="V11" i="20"/>
  <c r="V12" i="20"/>
  <c r="V13" i="20"/>
  <c r="W13" i="20"/>
  <c r="X13" i="20"/>
  <c r="V14" i="20"/>
  <c r="W14" i="20"/>
  <c r="X14" i="20"/>
  <c r="V15" i="20"/>
  <c r="W15" i="20"/>
  <c r="X15" i="20"/>
  <c r="V16" i="20"/>
  <c r="W16" i="20"/>
  <c r="X16" i="20"/>
  <c r="V17" i="20"/>
  <c r="W17" i="20"/>
  <c r="X17" i="20"/>
  <c r="V18" i="20"/>
  <c r="W18" i="20"/>
  <c r="X18" i="20"/>
  <c r="V19" i="20"/>
  <c r="W19" i="20"/>
  <c r="X19" i="20"/>
  <c r="V20" i="20"/>
  <c r="W20" i="20"/>
  <c r="X20" i="20"/>
  <c r="V21" i="20"/>
  <c r="W21" i="20"/>
  <c r="X21" i="20"/>
  <c r="V22" i="20"/>
  <c r="W22" i="20"/>
  <c r="X22" i="20"/>
  <c r="V23" i="20"/>
  <c r="W23" i="20"/>
  <c r="X23" i="20"/>
  <c r="V24" i="20"/>
  <c r="W24" i="20"/>
  <c r="X24" i="20"/>
  <c r="V25" i="20"/>
  <c r="W25" i="20"/>
  <c r="X25" i="20"/>
  <c r="V26" i="20"/>
  <c r="W26" i="20"/>
  <c r="X26" i="20"/>
  <c r="V27" i="20"/>
  <c r="W27" i="20"/>
  <c r="X27" i="20"/>
  <c r="V28" i="20"/>
  <c r="W28" i="20"/>
  <c r="X28" i="20"/>
  <c r="V29" i="20"/>
  <c r="W29" i="20"/>
  <c r="X29" i="20"/>
  <c r="V30" i="20"/>
  <c r="W30" i="20"/>
  <c r="X30" i="20"/>
  <c r="V31" i="20"/>
  <c r="W31" i="20"/>
  <c r="X31" i="20"/>
  <c r="V32" i="20"/>
  <c r="W32" i="20"/>
  <c r="X32" i="20"/>
  <c r="V33" i="20"/>
  <c r="W33" i="20"/>
  <c r="X33" i="20"/>
  <c r="V34" i="20"/>
  <c r="W34" i="20"/>
  <c r="X34" i="20"/>
  <c r="V35" i="20"/>
  <c r="W35" i="20"/>
  <c r="X35" i="20"/>
  <c r="V36" i="20"/>
  <c r="W36" i="20"/>
  <c r="X36" i="20"/>
  <c r="V37" i="20"/>
  <c r="W37" i="20"/>
  <c r="X37" i="20"/>
  <c r="V38" i="20"/>
  <c r="W38" i="20"/>
  <c r="X38" i="20"/>
  <c r="V39" i="20"/>
  <c r="W39" i="20"/>
  <c r="X39" i="20"/>
  <c r="V40" i="20"/>
  <c r="W40" i="20"/>
  <c r="X40" i="20"/>
  <c r="V41" i="20"/>
  <c r="W41" i="20"/>
  <c r="X41" i="20"/>
  <c r="V42" i="20"/>
  <c r="W42" i="20"/>
  <c r="X42" i="20"/>
  <c r="V43" i="20"/>
  <c r="W43" i="20"/>
  <c r="X43" i="20"/>
  <c r="V44" i="20"/>
  <c r="W44" i="20"/>
  <c r="X44" i="20"/>
  <c r="V45" i="20"/>
  <c r="V46" i="20"/>
  <c r="V47" i="20"/>
  <c r="V48" i="20"/>
  <c r="V49" i="20"/>
  <c r="V50" i="20"/>
  <c r="V51" i="20"/>
  <c r="V52" i="20"/>
  <c r="V53" i="20"/>
  <c r="V54" i="20"/>
  <c r="V55" i="20"/>
  <c r="V56" i="20"/>
  <c r="V67" i="20"/>
  <c r="W67" i="20"/>
  <c r="X67" i="20"/>
  <c r="V68" i="20"/>
  <c r="W68" i="20"/>
  <c r="X68" i="20"/>
  <c r="V69" i="20"/>
  <c r="W69" i="20"/>
  <c r="X69" i="20"/>
  <c r="V70" i="20"/>
  <c r="W70" i="20"/>
  <c r="X70" i="20"/>
  <c r="V71" i="20"/>
  <c r="W71" i="20"/>
  <c r="X71" i="20"/>
  <c r="V72" i="20"/>
  <c r="W72" i="20"/>
  <c r="X72" i="20"/>
  <c r="V73" i="20"/>
  <c r="W73" i="20"/>
  <c r="X73" i="20"/>
  <c r="V74" i="20"/>
  <c r="W74" i="20"/>
  <c r="X74" i="20"/>
  <c r="V75" i="20"/>
  <c r="W75" i="20"/>
  <c r="X75" i="20"/>
  <c r="V76" i="20"/>
  <c r="W76" i="20"/>
  <c r="X76" i="20"/>
  <c r="V77" i="20"/>
  <c r="W77" i="20"/>
  <c r="X77" i="20"/>
  <c r="V78" i="20"/>
  <c r="W78" i="20"/>
  <c r="X78" i="20"/>
  <c r="V79" i="20"/>
  <c r="W79" i="20"/>
  <c r="X79" i="20"/>
  <c r="V80" i="20"/>
  <c r="W80" i="20"/>
  <c r="X80" i="20"/>
  <c r="V81" i="20"/>
  <c r="W81" i="20"/>
  <c r="X81" i="20"/>
  <c r="V82" i="20"/>
  <c r="W82" i="20"/>
  <c r="X82" i="20"/>
  <c r="V83" i="20"/>
  <c r="W83" i="20"/>
  <c r="X83" i="20"/>
  <c r="V84" i="20"/>
  <c r="V85" i="20"/>
  <c r="W85" i="20"/>
  <c r="X85" i="20"/>
  <c r="V86" i="20"/>
  <c r="W86" i="20"/>
  <c r="X86" i="20"/>
  <c r="V87" i="20"/>
  <c r="W87" i="20"/>
  <c r="X87" i="20"/>
  <c r="V88" i="20"/>
  <c r="V89" i="20"/>
  <c r="V90" i="20"/>
  <c r="V91" i="20"/>
  <c r="V92" i="20"/>
  <c r="V93" i="20"/>
  <c r="V94" i="20"/>
  <c r="V95" i="20"/>
  <c r="V96" i="20"/>
  <c r="V97" i="20"/>
  <c r="V98" i="20"/>
  <c r="V99" i="20"/>
  <c r="V109" i="20"/>
  <c r="W109" i="20"/>
  <c r="X109" i="20"/>
  <c r="V110" i="20"/>
  <c r="W110" i="20"/>
  <c r="X110" i="20"/>
  <c r="V111" i="20"/>
  <c r="W111" i="20"/>
  <c r="X111" i="20"/>
  <c r="V112" i="20"/>
  <c r="W112" i="20"/>
  <c r="X112" i="20"/>
  <c r="V113" i="20"/>
  <c r="W113" i="20"/>
  <c r="X113" i="20"/>
  <c r="V114" i="20"/>
  <c r="W114" i="20"/>
  <c r="X114" i="20"/>
  <c r="V115" i="20"/>
  <c r="W115" i="20"/>
  <c r="X115" i="20"/>
  <c r="V116" i="20"/>
  <c r="W116" i="20"/>
  <c r="X116" i="20"/>
  <c r="V117" i="20"/>
  <c r="W117" i="20"/>
  <c r="X117" i="20"/>
  <c r="V118" i="20"/>
  <c r="W118" i="20"/>
  <c r="X118" i="20"/>
  <c r="V119" i="20"/>
  <c r="W119" i="20"/>
  <c r="X119" i="20"/>
  <c r="V120" i="20"/>
  <c r="W120" i="20"/>
  <c r="X120" i="20"/>
  <c r="V121" i="20"/>
  <c r="W121" i="20"/>
  <c r="X121" i="20"/>
  <c r="V122" i="20"/>
  <c r="W122" i="20"/>
  <c r="X122" i="20"/>
  <c r="V123" i="20"/>
  <c r="W123" i="20"/>
  <c r="X123" i="20"/>
  <c r="V124" i="20"/>
  <c r="W124" i="20"/>
  <c r="X124" i="20"/>
  <c r="V125" i="20"/>
  <c r="W125" i="20"/>
  <c r="X125" i="20"/>
  <c r="V126" i="20"/>
  <c r="W126" i="20"/>
  <c r="X126" i="20"/>
  <c r="V127" i="20"/>
  <c r="W127" i="20"/>
  <c r="X127" i="20"/>
  <c r="V128" i="20"/>
  <c r="W128" i="20"/>
  <c r="X128" i="20"/>
  <c r="V129" i="20"/>
  <c r="W129" i="20"/>
  <c r="X129" i="20"/>
  <c r="V130" i="20"/>
  <c r="W130" i="20"/>
  <c r="X130" i="20"/>
  <c r="V131" i="20"/>
  <c r="W131" i="20"/>
  <c r="X131" i="20"/>
  <c r="V132" i="20"/>
  <c r="W132" i="20"/>
  <c r="X132" i="20"/>
  <c r="V133" i="20"/>
  <c r="V134" i="20"/>
  <c r="W134" i="20"/>
  <c r="X134" i="20"/>
  <c r="V135" i="20"/>
  <c r="V136" i="20"/>
  <c r="V137" i="20"/>
  <c r="W137" i="20"/>
  <c r="X137" i="20"/>
  <c r="V138" i="20"/>
  <c r="W138" i="20"/>
  <c r="X138" i="20"/>
  <c r="V139" i="20"/>
  <c r="W139" i="20"/>
  <c r="X139" i="20"/>
  <c r="V140" i="20"/>
  <c r="W140" i="20"/>
  <c r="X140" i="20"/>
  <c r="V141" i="20"/>
  <c r="W141" i="20"/>
  <c r="X141" i="20"/>
  <c r="V142" i="20"/>
  <c r="V143" i="20"/>
  <c r="W143" i="20"/>
  <c r="X143" i="20"/>
  <c r="V144" i="20"/>
  <c r="W144" i="20"/>
  <c r="X144" i="20"/>
  <c r="V145" i="20"/>
  <c r="W145" i="20"/>
  <c r="X145" i="20"/>
  <c r="V146" i="20"/>
  <c r="W146" i="20"/>
  <c r="X146" i="20"/>
  <c r="V147" i="20"/>
  <c r="W147" i="20"/>
  <c r="X147" i="20"/>
  <c r="V148" i="20"/>
  <c r="W148" i="20"/>
  <c r="X148" i="20"/>
  <c r="V149" i="20"/>
  <c r="W149" i="20"/>
  <c r="X149" i="20"/>
  <c r="V150" i="20"/>
  <c r="W150" i="20"/>
  <c r="X150" i="20"/>
  <c r="V151" i="20"/>
  <c r="W151" i="20"/>
  <c r="X151" i="20"/>
  <c r="V152" i="20"/>
  <c r="V153" i="20"/>
  <c r="V154" i="20"/>
  <c r="V155" i="20"/>
  <c r="V156" i="20"/>
  <c r="V157" i="20"/>
  <c r="V158" i="20"/>
  <c r="V159" i="20"/>
  <c r="V160" i="20"/>
  <c r="V161" i="20"/>
  <c r="V162" i="20"/>
  <c r="V163" i="20"/>
  <c r="V164" i="20"/>
  <c r="V165" i="20"/>
  <c r="V166" i="20"/>
  <c r="V167" i="20"/>
  <c r="V168" i="20"/>
  <c r="V169" i="20"/>
  <c r="V170" i="20"/>
  <c r="V171" i="20"/>
  <c r="V172" i="20"/>
  <c r="V173" i="20"/>
  <c r="V174" i="20"/>
  <c r="V175" i="20"/>
  <c r="V176" i="20"/>
  <c r="V177" i="20"/>
  <c r="V178" i="20"/>
  <c r="V179" i="20"/>
  <c r="V180" i="20"/>
  <c r="V181" i="20"/>
  <c r="V182" i="20"/>
  <c r="V183" i="20"/>
  <c r="V184" i="20"/>
  <c r="V185" i="20"/>
  <c r="V186" i="20"/>
  <c r="V187" i="20"/>
  <c r="V188" i="20"/>
  <c r="V189" i="20"/>
  <c r="V190" i="20"/>
  <c r="V191" i="20"/>
  <c r="V192" i="20"/>
  <c r="V193" i="20"/>
  <c r="V194" i="20"/>
  <c r="V195" i="20"/>
  <c r="V196" i="20"/>
  <c r="V197" i="20"/>
  <c r="V198" i="20"/>
  <c r="V199" i="20"/>
  <c r="V200" i="20"/>
  <c r="V201" i="20"/>
  <c r="V202" i="20"/>
  <c r="V203" i="20"/>
  <c r="V204" i="20"/>
  <c r="V205" i="20"/>
  <c r="V206" i="20"/>
  <c r="V207" i="20"/>
  <c r="V208" i="20"/>
  <c r="V209" i="20"/>
  <c r="V210" i="20"/>
  <c r="V211" i="20"/>
  <c r="V212" i="20"/>
  <c r="V213" i="20"/>
  <c r="V214" i="20"/>
  <c r="V215" i="20"/>
  <c r="V216" i="20"/>
  <c r="V226" i="20"/>
  <c r="W226" i="20"/>
  <c r="X226" i="20"/>
  <c r="V227" i="20"/>
  <c r="W227" i="20"/>
  <c r="X227" i="20"/>
  <c r="V228" i="20"/>
  <c r="W228" i="20"/>
  <c r="X228" i="20"/>
  <c r="V229" i="20"/>
  <c r="W229" i="20"/>
  <c r="X229" i="20"/>
  <c r="V230" i="20"/>
  <c r="W230" i="20"/>
  <c r="X230" i="20"/>
  <c r="V231" i="20"/>
  <c r="W231" i="20"/>
  <c r="X231" i="20"/>
  <c r="V232" i="20"/>
  <c r="W232" i="20"/>
  <c r="X232" i="20"/>
  <c r="V233" i="20"/>
  <c r="V234" i="20"/>
  <c r="V235" i="20"/>
  <c r="V236" i="20"/>
  <c r="V237" i="20"/>
  <c r="V238" i="20"/>
  <c r="V248" i="20"/>
  <c r="V249" i="20"/>
  <c r="V250" i="20"/>
  <c r="V251" i="20"/>
  <c r="V252" i="20"/>
  <c r="V253" i="20"/>
  <c r="V254" i="20"/>
  <c r="V255" i="20"/>
  <c r="V256" i="20"/>
  <c r="V257" i="20"/>
  <c r="V258" i="20"/>
  <c r="V259" i="20"/>
  <c r="V260" i="20"/>
  <c r="V261" i="20"/>
  <c r="V262" i="20"/>
  <c r="V263" i="20"/>
  <c r="V264" i="20"/>
  <c r="V265" i="20"/>
  <c r="V266" i="20"/>
  <c r="V267" i="20"/>
  <c r="V268" i="20"/>
  <c r="V269" i="20"/>
  <c r="V270" i="20"/>
  <c r="V271" i="20"/>
  <c r="V272" i="20"/>
  <c r="V273" i="20"/>
  <c r="V274" i="20"/>
  <c r="V275" i="20"/>
  <c r="V276" i="20"/>
  <c r="V277" i="20"/>
  <c r="V278" i="20"/>
  <c r="V279" i="20"/>
  <c r="V280" i="20"/>
  <c r="V281" i="20"/>
  <c r="V282" i="20"/>
  <c r="V283" i="20"/>
  <c r="V284" i="20"/>
  <c r="V285" i="20"/>
  <c r="V286" i="20"/>
  <c r="V287" i="20"/>
  <c r="V288" i="20"/>
  <c r="V289" i="20"/>
  <c r="V290" i="20"/>
  <c r="V291" i="20"/>
  <c r="V292" i="20"/>
  <c r="V293" i="20"/>
  <c r="V294" i="20"/>
  <c r="V295" i="20"/>
  <c r="V296" i="20"/>
  <c r="V297" i="20"/>
  <c r="V298" i="20"/>
  <c r="V299" i="20"/>
  <c r="V300" i="20"/>
  <c r="V301" i="20"/>
  <c r="V302" i="20"/>
  <c r="V303" i="20"/>
  <c r="V304" i="20"/>
  <c r="V305" i="20"/>
  <c r="V306" i="20"/>
  <c r="V307" i="20"/>
  <c r="V308" i="20"/>
  <c r="V309" i="20"/>
  <c r="V310" i="20"/>
  <c r="V311" i="20"/>
  <c r="V312" i="20"/>
  <c r="V313" i="20"/>
  <c r="V314" i="20"/>
  <c r="V315" i="20"/>
  <c r="V316" i="20"/>
  <c r="V317" i="20"/>
  <c r="V318" i="20"/>
  <c r="V319" i="20"/>
  <c r="V320" i="20"/>
  <c r="V321" i="20"/>
  <c r="V322" i="20"/>
  <c r="V323" i="20"/>
  <c r="V324" i="20"/>
  <c r="V325" i="20"/>
  <c r="V326" i="20"/>
  <c r="V327" i="20"/>
  <c r="V328" i="20"/>
  <c r="V329" i="20"/>
  <c r="V330" i="20"/>
  <c r="V331" i="20"/>
  <c r="V332" i="20"/>
  <c r="V333" i="20"/>
  <c r="V334" i="20"/>
  <c r="V335" i="20"/>
  <c r="V336" i="20"/>
  <c r="V337" i="20"/>
  <c r="V338" i="20"/>
  <c r="V339" i="20"/>
  <c r="V340" i="20"/>
  <c r="V341" i="20"/>
  <c r="V342" i="20"/>
  <c r="V343" i="20"/>
  <c r="V344" i="20"/>
  <c r="V345" i="20"/>
  <c r="V346" i="20"/>
  <c r="V347" i="20"/>
  <c r="V348" i="20"/>
  <c r="V349" i="20"/>
  <c r="V350" i="20"/>
  <c r="V351" i="20"/>
  <c r="V352" i="20"/>
  <c r="V353" i="20"/>
  <c r="V354" i="20"/>
  <c r="V355" i="20"/>
  <c r="V356" i="20"/>
  <c r="V357" i="20"/>
  <c r="V358" i="20"/>
  <c r="V359" i="20"/>
  <c r="V360" i="20"/>
  <c r="V361" i="20"/>
  <c r="V362" i="20"/>
  <c r="V363" i="20"/>
  <c r="V364" i="20"/>
  <c r="V365" i="20"/>
  <c r="V366" i="20"/>
  <c r="V367" i="20"/>
  <c r="V368" i="20"/>
  <c r="V369" i="20"/>
  <c r="V370" i="20"/>
  <c r="V371" i="20"/>
  <c r="V372" i="20"/>
  <c r="V373" i="20"/>
  <c r="V374" i="20"/>
  <c r="V375" i="20"/>
  <c r="V376" i="20"/>
  <c r="V377" i="20"/>
  <c r="V378" i="20"/>
  <c r="V379" i="20"/>
  <c r="V380" i="20"/>
  <c r="V381" i="20"/>
  <c r="V382" i="20"/>
  <c r="V383" i="20"/>
  <c r="V384" i="20"/>
  <c r="V385" i="20"/>
  <c r="V386" i="20"/>
  <c r="V387" i="20"/>
  <c r="V388" i="20"/>
  <c r="V389" i="20"/>
  <c r="V390" i="20"/>
  <c r="V391" i="20"/>
  <c r="V392" i="20"/>
  <c r="V393" i="20"/>
  <c r="V394" i="20"/>
  <c r="V395" i="20"/>
  <c r="V396" i="20"/>
  <c r="V397" i="20"/>
  <c r="V398" i="20"/>
  <c r="V399" i="20"/>
  <c r="V400" i="20"/>
  <c r="V401" i="20"/>
  <c r="V402" i="20"/>
  <c r="V403" i="20"/>
  <c r="V404" i="20"/>
  <c r="V405" i="20"/>
  <c r="V406" i="20"/>
  <c r="V407" i="20"/>
  <c r="V408" i="20"/>
  <c r="V409" i="20"/>
  <c r="V410" i="20"/>
  <c r="V411" i="20"/>
  <c r="V412" i="20"/>
  <c r="V413" i="20"/>
  <c r="V414" i="20"/>
  <c r="V415" i="20"/>
  <c r="V416" i="20"/>
  <c r="V417" i="20"/>
  <c r="V418" i="20"/>
  <c r="V419" i="20"/>
  <c r="V420" i="20"/>
  <c r="V421" i="20"/>
  <c r="V422" i="20"/>
  <c r="V423" i="20"/>
  <c r="V424" i="20"/>
  <c r="V425" i="20"/>
  <c r="V426" i="20"/>
  <c r="V427" i="20"/>
  <c r="V428" i="20"/>
  <c r="V429" i="20"/>
  <c r="V430" i="20"/>
  <c r="V431" i="20"/>
  <c r="V432" i="20"/>
  <c r="V433" i="20"/>
  <c r="V434" i="20"/>
  <c r="V435" i="20"/>
  <c r="V436" i="20"/>
  <c r="V437" i="20"/>
  <c r="V438" i="20"/>
  <c r="V448" i="20"/>
  <c r="W448" i="20"/>
  <c r="X448" i="20"/>
  <c r="Y448" i="20"/>
  <c r="V449" i="20"/>
  <c r="W449" i="20"/>
  <c r="X449" i="20"/>
  <c r="V450" i="20"/>
  <c r="W450" i="20"/>
  <c r="X450" i="20"/>
  <c r="V451" i="20"/>
  <c r="W451" i="20"/>
  <c r="X451" i="20"/>
  <c r="V452" i="20"/>
  <c r="W452" i="20"/>
  <c r="X452" i="20"/>
  <c r="V453" i="20"/>
  <c r="W453" i="20"/>
  <c r="X453" i="20"/>
  <c r="V454" i="20"/>
  <c r="W454" i="20"/>
  <c r="X454" i="20"/>
  <c r="V455" i="20"/>
  <c r="W455" i="20"/>
  <c r="X455" i="20"/>
  <c r="V456" i="20"/>
  <c r="W456" i="20"/>
  <c r="X456" i="20"/>
  <c r="V457" i="20"/>
  <c r="W457" i="20"/>
  <c r="X457" i="20"/>
  <c r="V458" i="20"/>
  <c r="W458" i="20"/>
  <c r="X458" i="20"/>
  <c r="V459" i="20"/>
  <c r="W459" i="20"/>
  <c r="X459" i="20"/>
  <c r="Y459" i="20"/>
  <c r="V460" i="20"/>
  <c r="W460" i="20"/>
  <c r="X460" i="20"/>
  <c r="Y460" i="20"/>
  <c r="V461" i="20"/>
  <c r="W461" i="20"/>
  <c r="X461" i="20"/>
  <c r="Y461" i="20"/>
  <c r="V462" i="20"/>
  <c r="W462" i="20"/>
  <c r="X462" i="20"/>
  <c r="Y462" i="20"/>
  <c r="V463" i="20"/>
  <c r="W463" i="20"/>
  <c r="X463" i="20"/>
  <c r="Y463" i="20"/>
  <c r="V464" i="20"/>
  <c r="W464" i="20"/>
  <c r="X464" i="20"/>
  <c r="Y464" i="20"/>
  <c r="V465" i="20"/>
  <c r="W465" i="20"/>
  <c r="X465" i="20"/>
  <c r="Y465" i="20"/>
  <c r="V466" i="20"/>
  <c r="W466" i="20"/>
  <c r="X466" i="20"/>
  <c r="Y466" i="20"/>
  <c r="V467" i="20"/>
  <c r="W467" i="20"/>
  <c r="X467" i="20"/>
  <c r="Y467" i="20"/>
  <c r="V468" i="20"/>
  <c r="W468" i="20"/>
  <c r="X468" i="20"/>
  <c r="Y468" i="20"/>
  <c r="V469" i="20"/>
  <c r="W469" i="20"/>
  <c r="X469" i="20"/>
  <c r="Y469" i="20"/>
  <c r="V470" i="20"/>
  <c r="W470" i="20"/>
  <c r="X470" i="20"/>
  <c r="Y470" i="20"/>
  <c r="V471" i="20"/>
  <c r="W471" i="20"/>
  <c r="X471" i="20"/>
  <c r="Y471" i="20"/>
  <c r="V472" i="20"/>
  <c r="W472" i="20"/>
  <c r="X472" i="20"/>
  <c r="Y472" i="20"/>
  <c r="V473" i="20"/>
  <c r="W473" i="20"/>
  <c r="X473" i="20"/>
  <c r="Y473" i="20"/>
  <c r="V474" i="20"/>
  <c r="W474" i="20"/>
  <c r="X474" i="20"/>
  <c r="Y474" i="20"/>
  <c r="V475" i="20"/>
  <c r="W475" i="20"/>
  <c r="X475" i="20"/>
  <c r="Y475" i="20"/>
  <c r="V476" i="20"/>
  <c r="W476" i="20"/>
  <c r="X476" i="20"/>
  <c r="Y476" i="20"/>
  <c r="V477" i="20"/>
  <c r="W477" i="20"/>
  <c r="X477" i="20"/>
  <c r="Y477" i="20"/>
  <c r="V478" i="20"/>
  <c r="W478" i="20"/>
  <c r="X478" i="20"/>
  <c r="Y478" i="20"/>
  <c r="V479" i="20"/>
  <c r="W479" i="20"/>
  <c r="X479" i="20"/>
  <c r="Y479" i="20"/>
  <c r="V480" i="20"/>
  <c r="W480" i="20"/>
  <c r="X480" i="20"/>
  <c r="Y480" i="20"/>
  <c r="V481" i="20"/>
  <c r="W481" i="20"/>
  <c r="X481" i="20"/>
  <c r="Y481" i="20"/>
  <c r="V482" i="20"/>
  <c r="W482" i="20"/>
  <c r="X482" i="20"/>
  <c r="Y482" i="20"/>
  <c r="V483" i="20"/>
  <c r="W483" i="20"/>
  <c r="X483" i="20"/>
  <c r="Y483" i="20"/>
  <c r="V484" i="20"/>
  <c r="W484" i="20"/>
  <c r="X484" i="20"/>
  <c r="Y484" i="20"/>
  <c r="V485" i="20"/>
  <c r="W485" i="20"/>
  <c r="X485" i="20"/>
  <c r="Y485" i="20"/>
  <c r="V486" i="20"/>
  <c r="W486" i="20"/>
  <c r="X486" i="20"/>
  <c r="Y486" i="20"/>
  <c r="V487" i="20"/>
  <c r="W487" i="20"/>
  <c r="X487" i="20"/>
  <c r="Y487" i="20"/>
  <c r="V488" i="20"/>
  <c r="W488" i="20"/>
  <c r="X488" i="20"/>
  <c r="Y488" i="20"/>
  <c r="V489" i="20"/>
  <c r="W489" i="20"/>
  <c r="X489" i="20"/>
  <c r="Y489" i="20"/>
  <c r="V490" i="20"/>
  <c r="W490" i="20"/>
  <c r="X490" i="20"/>
  <c r="Y490" i="20"/>
  <c r="V491" i="20"/>
  <c r="W491" i="20"/>
  <c r="X491" i="20"/>
  <c r="Y491" i="20"/>
  <c r="V492" i="20"/>
  <c r="W492" i="20"/>
  <c r="X492" i="20"/>
  <c r="Y492" i="20"/>
  <c r="V493" i="20"/>
  <c r="W493" i="20"/>
  <c r="X493" i="20"/>
  <c r="Y493" i="20"/>
  <c r="V494" i="20"/>
  <c r="W494" i="20"/>
  <c r="X494" i="20"/>
  <c r="Y494" i="20"/>
  <c r="V495" i="20"/>
  <c r="W495" i="20"/>
  <c r="X495" i="20"/>
  <c r="Y495" i="20"/>
  <c r="V496" i="20"/>
  <c r="W496" i="20"/>
  <c r="X496" i="20"/>
  <c r="Y496" i="20"/>
  <c r="V497" i="20"/>
  <c r="W497" i="20"/>
  <c r="X497" i="20"/>
  <c r="Y497" i="20"/>
  <c r="V498" i="20"/>
  <c r="W498" i="20"/>
  <c r="X498" i="20"/>
  <c r="Y498" i="20"/>
  <c r="V499" i="20"/>
  <c r="W499" i="20"/>
  <c r="X499" i="20"/>
  <c r="Y499" i="20"/>
  <c r="V500" i="20"/>
  <c r="W500" i="20"/>
  <c r="X500" i="20"/>
  <c r="Y500" i="20"/>
  <c r="V501" i="20"/>
  <c r="W501" i="20"/>
  <c r="X501" i="20"/>
  <c r="Y501" i="20"/>
  <c r="V502" i="20"/>
  <c r="W502" i="20"/>
  <c r="X502" i="20"/>
  <c r="Y502" i="20"/>
  <c r="V503" i="20"/>
  <c r="W503" i="20"/>
  <c r="X503" i="20"/>
  <c r="Y503" i="20"/>
  <c r="V504" i="20"/>
  <c r="W504" i="20"/>
  <c r="X504" i="20"/>
  <c r="Y504" i="20"/>
  <c r="V505" i="20"/>
  <c r="W505" i="20"/>
  <c r="X505" i="20"/>
  <c r="Y505" i="20"/>
  <c r="V506" i="20"/>
  <c r="W506" i="20"/>
  <c r="X506" i="20"/>
  <c r="Y506" i="20"/>
  <c r="V507" i="20"/>
  <c r="W507" i="20"/>
  <c r="X507" i="20"/>
  <c r="Y507" i="20"/>
  <c r="V508" i="20"/>
  <c r="W508" i="20"/>
  <c r="X508" i="20"/>
  <c r="Y508" i="20"/>
  <c r="V509" i="20"/>
  <c r="W509" i="20"/>
  <c r="X509" i="20"/>
  <c r="Y509" i="20"/>
  <c r="V510" i="20"/>
  <c r="W510" i="20"/>
  <c r="X510" i="20"/>
  <c r="Y510" i="20"/>
  <c r="V511" i="20"/>
  <c r="W511" i="20"/>
  <c r="X511" i="20"/>
  <c r="Y511" i="20"/>
  <c r="V512" i="20"/>
  <c r="W512" i="20"/>
  <c r="X512" i="20"/>
  <c r="V513" i="20"/>
  <c r="W513" i="20"/>
  <c r="X513" i="20"/>
  <c r="Y513" i="20"/>
  <c r="V514" i="20"/>
  <c r="W514" i="20"/>
  <c r="X514" i="20"/>
  <c r="Y514" i="20"/>
  <c r="V515" i="20"/>
  <c r="W515" i="20"/>
  <c r="X515" i="20"/>
  <c r="Y515" i="20"/>
  <c r="V516" i="20"/>
  <c r="W516" i="20"/>
  <c r="X516" i="20"/>
  <c r="Y516" i="20"/>
  <c r="V517" i="20"/>
  <c r="W517" i="20"/>
  <c r="X517" i="20"/>
  <c r="Y517" i="20"/>
  <c r="V518" i="20"/>
  <c r="W518" i="20"/>
  <c r="X518" i="20"/>
  <c r="Y518" i="20"/>
  <c r="V519" i="20"/>
  <c r="W519" i="20"/>
  <c r="X519" i="20"/>
  <c r="Y519" i="20"/>
  <c r="V520" i="20"/>
  <c r="W520" i="20"/>
  <c r="X520" i="20"/>
  <c r="Y520" i="20"/>
  <c r="V521" i="20"/>
  <c r="W521" i="20"/>
  <c r="X521" i="20"/>
  <c r="Y521" i="20"/>
  <c r="V522" i="20"/>
  <c r="W522" i="20"/>
  <c r="X522" i="20"/>
  <c r="Y522" i="20"/>
  <c r="V523" i="20"/>
  <c r="W523" i="20"/>
  <c r="X523" i="20"/>
  <c r="Y523" i="20"/>
  <c r="V524" i="20"/>
  <c r="W524" i="20"/>
  <c r="X524" i="20"/>
  <c r="Y524" i="20"/>
  <c r="V525" i="20"/>
  <c r="W525" i="20"/>
  <c r="X525" i="20"/>
  <c r="Y525" i="20"/>
  <c r="V526" i="20"/>
  <c r="W526" i="20"/>
  <c r="X526" i="20"/>
  <c r="Y526" i="20"/>
  <c r="V527" i="20"/>
  <c r="W527" i="20"/>
  <c r="X527" i="20"/>
  <c r="Y527" i="20"/>
  <c r="V528" i="20"/>
  <c r="W528" i="20"/>
  <c r="X528" i="20"/>
  <c r="Y528" i="20"/>
  <c r="V529" i="20"/>
  <c r="W529" i="20"/>
  <c r="X529" i="20"/>
  <c r="Y529" i="20"/>
  <c r="V530" i="20"/>
  <c r="W530" i="20"/>
  <c r="X530" i="20"/>
  <c r="Y530" i="20"/>
  <c r="V531" i="20"/>
  <c r="W531" i="20"/>
  <c r="X531" i="20"/>
  <c r="Y531" i="20"/>
  <c r="V532" i="20"/>
  <c r="W532" i="20"/>
  <c r="X532" i="20"/>
  <c r="Y532" i="20"/>
  <c r="V533" i="20"/>
  <c r="W533" i="20"/>
  <c r="X533" i="20"/>
  <c r="Y533" i="20"/>
  <c r="V534" i="20"/>
  <c r="W534" i="20"/>
  <c r="X534" i="20"/>
  <c r="Y534" i="20"/>
  <c r="V535" i="20"/>
  <c r="W535" i="20"/>
  <c r="X535" i="20"/>
  <c r="Y535" i="20"/>
  <c r="V536" i="20"/>
  <c r="W536" i="20"/>
  <c r="X536" i="20"/>
  <c r="Y536" i="20"/>
  <c r="V537" i="20"/>
  <c r="W537" i="20"/>
  <c r="X537" i="20"/>
  <c r="Y537" i="20"/>
  <c r="V538" i="20"/>
  <c r="W538" i="20"/>
  <c r="X538" i="20"/>
  <c r="Y538" i="20"/>
  <c r="V539" i="20"/>
  <c r="W539" i="20"/>
  <c r="X539" i="20"/>
  <c r="Y539" i="20"/>
  <c r="V540" i="20"/>
  <c r="W540" i="20"/>
  <c r="X540" i="20"/>
  <c r="Y540" i="20"/>
  <c r="V541" i="20"/>
  <c r="W541" i="20"/>
  <c r="X541" i="20"/>
  <c r="Y541" i="20"/>
  <c r="V542" i="20"/>
  <c r="W542" i="20"/>
  <c r="X542" i="20"/>
  <c r="Y542" i="20"/>
  <c r="V543" i="20"/>
  <c r="W543" i="20"/>
  <c r="X543" i="20"/>
  <c r="Y543" i="20"/>
  <c r="V544" i="20"/>
  <c r="W544" i="20"/>
  <c r="X544" i="20"/>
  <c r="Y544" i="20"/>
  <c r="V545" i="20"/>
  <c r="W545" i="20"/>
  <c r="X545" i="20"/>
  <c r="Y545" i="20"/>
  <c r="V546" i="20"/>
  <c r="W546" i="20"/>
  <c r="X546" i="20"/>
  <c r="Y546" i="20"/>
  <c r="V547" i="20"/>
  <c r="W547" i="20"/>
  <c r="X547" i="20"/>
  <c r="Y547" i="20"/>
  <c r="V548" i="20"/>
  <c r="W548" i="20"/>
  <c r="X548" i="20"/>
  <c r="Y548" i="20"/>
  <c r="V549" i="20"/>
  <c r="W549" i="20"/>
  <c r="X549" i="20"/>
  <c r="Y549" i="20"/>
  <c r="V550" i="20"/>
  <c r="W550" i="20"/>
  <c r="X550" i="20"/>
  <c r="Y550" i="20"/>
  <c r="V551" i="20"/>
  <c r="W551" i="20"/>
  <c r="X551" i="20"/>
  <c r="Y551" i="20"/>
  <c r="V552" i="20"/>
  <c r="W552" i="20"/>
  <c r="X552" i="20"/>
  <c r="Y552" i="20"/>
  <c r="V553" i="20"/>
  <c r="W553" i="20"/>
  <c r="X553" i="20"/>
  <c r="Y553" i="20"/>
  <c r="V554" i="20"/>
  <c r="W554" i="20"/>
  <c r="X554" i="20"/>
  <c r="Y554" i="20"/>
  <c r="V555" i="20"/>
  <c r="W555" i="20"/>
  <c r="X555" i="20"/>
  <c r="Y555" i="20"/>
  <c r="V556" i="20"/>
  <c r="W556" i="20"/>
  <c r="X556" i="20"/>
  <c r="Y556" i="20"/>
  <c r="V557" i="20"/>
  <c r="W557" i="20"/>
  <c r="X557" i="20"/>
  <c r="Y557" i="20"/>
  <c r="V558" i="20"/>
  <c r="W558" i="20"/>
  <c r="X558" i="20"/>
  <c r="Y558" i="20"/>
  <c r="V559" i="20"/>
  <c r="W559" i="20"/>
  <c r="X559" i="20"/>
  <c r="Y559" i="20"/>
  <c r="V560" i="20"/>
  <c r="W560" i="20"/>
  <c r="X560" i="20"/>
  <c r="Y560" i="20"/>
  <c r="V561" i="20"/>
  <c r="W561" i="20"/>
  <c r="X561" i="20"/>
  <c r="Y561" i="20"/>
  <c r="V562" i="20"/>
  <c r="W562" i="20"/>
  <c r="X562" i="20"/>
  <c r="Y562" i="20"/>
  <c r="V563" i="20"/>
  <c r="W563" i="20"/>
  <c r="X563" i="20"/>
  <c r="Y563" i="20"/>
  <c r="V564" i="20"/>
  <c r="W564" i="20"/>
  <c r="X564" i="20"/>
  <c r="Y564" i="20"/>
  <c r="V565" i="20"/>
  <c r="W565" i="20"/>
  <c r="X565" i="20"/>
  <c r="Y565" i="20"/>
  <c r="V566" i="20"/>
  <c r="W566" i="20"/>
  <c r="X566" i="20"/>
  <c r="Y566" i="20"/>
  <c r="V567" i="20"/>
  <c r="W567" i="20"/>
  <c r="X567" i="20"/>
  <c r="Y567" i="20"/>
  <c r="V568" i="20"/>
  <c r="W568" i="20"/>
  <c r="X568" i="20"/>
  <c r="Y568" i="20"/>
  <c r="V569" i="20"/>
  <c r="W569" i="20"/>
  <c r="X569" i="20"/>
  <c r="V570" i="20"/>
  <c r="W570" i="20"/>
  <c r="X570" i="20"/>
  <c r="Y570" i="20"/>
  <c r="V571" i="20"/>
  <c r="W571" i="20"/>
  <c r="X571" i="20"/>
  <c r="Y571" i="20"/>
  <c r="V572" i="20"/>
  <c r="W572" i="20"/>
  <c r="X572" i="20"/>
  <c r="Y572" i="20"/>
  <c r="V573" i="20"/>
  <c r="W573" i="20"/>
  <c r="X573" i="20"/>
  <c r="Y573" i="20"/>
  <c r="V574" i="20"/>
  <c r="W574" i="20"/>
  <c r="X574" i="20"/>
  <c r="Y574" i="20"/>
  <c r="V575" i="20"/>
  <c r="W575" i="20"/>
  <c r="X575" i="20"/>
  <c r="Y575" i="20"/>
  <c r="V576" i="20"/>
  <c r="W576" i="20"/>
  <c r="X576" i="20"/>
  <c r="Y576" i="20"/>
  <c r="V577" i="20"/>
  <c r="W577" i="20"/>
  <c r="X577" i="20"/>
  <c r="Y577" i="20"/>
  <c r="V578" i="20"/>
  <c r="W578" i="20"/>
  <c r="X578" i="20"/>
  <c r="Y578" i="20"/>
  <c r="V579" i="20"/>
  <c r="W579" i="20"/>
  <c r="X579" i="20"/>
  <c r="Y579" i="20"/>
  <c r="V580" i="20"/>
  <c r="W580" i="20"/>
  <c r="X580" i="20"/>
  <c r="Y580" i="20"/>
  <c r="V581" i="20"/>
  <c r="W581" i="20"/>
  <c r="X581" i="20"/>
  <c r="Y581" i="20"/>
  <c r="V582" i="20"/>
  <c r="W582" i="20"/>
  <c r="X582" i="20"/>
  <c r="Y582" i="20"/>
  <c r="V583" i="20"/>
  <c r="W583" i="20"/>
  <c r="X583" i="20"/>
  <c r="Y583" i="20"/>
  <c r="V584" i="20"/>
  <c r="W584" i="20"/>
  <c r="X584" i="20"/>
  <c r="Y584" i="20"/>
  <c r="V585" i="20"/>
  <c r="W585" i="20"/>
  <c r="X585" i="20"/>
  <c r="Y585" i="20"/>
  <c r="V586" i="20"/>
  <c r="W586" i="20"/>
  <c r="X586" i="20"/>
  <c r="Y586" i="20"/>
  <c r="V587" i="20"/>
  <c r="W587" i="20"/>
  <c r="X587" i="20"/>
  <c r="Y587" i="20"/>
  <c r="V588" i="20"/>
  <c r="W588" i="20"/>
  <c r="X588" i="20"/>
  <c r="Y588" i="20"/>
  <c r="V589" i="20"/>
  <c r="W589" i="20"/>
  <c r="X589" i="20"/>
  <c r="Y589" i="20"/>
  <c r="V590" i="20"/>
  <c r="W590" i="20"/>
  <c r="X590" i="20"/>
  <c r="Y590" i="20"/>
  <c r="V591" i="20"/>
  <c r="W591" i="20"/>
  <c r="X591" i="20"/>
  <c r="Y591" i="20"/>
  <c r="V592" i="20"/>
  <c r="W592" i="20"/>
  <c r="X592" i="20"/>
  <c r="Y592" i="20"/>
  <c r="V593" i="20"/>
  <c r="W593" i="20"/>
  <c r="X593" i="20"/>
  <c r="Y593" i="20"/>
  <c r="V594" i="20"/>
  <c r="W594" i="20"/>
  <c r="X594" i="20"/>
  <c r="Y594" i="20"/>
  <c r="V595" i="20"/>
  <c r="W595" i="20"/>
  <c r="X595" i="20"/>
  <c r="Y595" i="20"/>
  <c r="V596" i="20"/>
  <c r="W596" i="20"/>
  <c r="X596" i="20"/>
  <c r="Y596" i="20"/>
  <c r="V597" i="20"/>
  <c r="W597" i="20"/>
  <c r="X597" i="20"/>
  <c r="Y597" i="20"/>
  <c r="V598" i="20"/>
  <c r="W598" i="20"/>
  <c r="X598" i="20"/>
  <c r="Y598" i="20"/>
  <c r="V599" i="20"/>
  <c r="W599" i="20"/>
  <c r="X599" i="20"/>
  <c r="Y599" i="20"/>
  <c r="V600" i="20"/>
  <c r="W600" i="20"/>
  <c r="X600" i="20"/>
  <c r="Y600" i="20"/>
  <c r="V601" i="20"/>
  <c r="W601" i="20"/>
  <c r="X601" i="20"/>
  <c r="Y601" i="20"/>
  <c r="V602" i="20"/>
  <c r="W602" i="20"/>
  <c r="X602" i="20"/>
  <c r="Y602" i="20"/>
  <c r="V603" i="20"/>
  <c r="W603" i="20"/>
  <c r="X603" i="20"/>
  <c r="Y603" i="20"/>
  <c r="V604" i="20"/>
  <c r="W604" i="20"/>
  <c r="X604" i="20"/>
  <c r="Y604" i="20"/>
  <c r="V605" i="20"/>
  <c r="W605" i="20"/>
  <c r="X605" i="20"/>
  <c r="Y605" i="20"/>
  <c r="V606" i="20"/>
  <c r="W606" i="20"/>
  <c r="X606" i="20"/>
  <c r="Y606" i="20"/>
  <c r="V607" i="20"/>
  <c r="W607" i="20"/>
  <c r="X607" i="20"/>
  <c r="Y607" i="20"/>
  <c r="V608" i="20"/>
  <c r="W608" i="20"/>
  <c r="X608" i="20"/>
  <c r="Y608" i="20"/>
  <c r="V609" i="20"/>
  <c r="W609" i="20"/>
  <c r="X609" i="20"/>
  <c r="Y609" i="20"/>
  <c r="V610" i="20"/>
  <c r="W610" i="20"/>
  <c r="X610" i="20"/>
  <c r="Y610" i="20"/>
  <c r="V611" i="20"/>
  <c r="W611" i="20"/>
  <c r="X611" i="20"/>
  <c r="Y611" i="20"/>
  <c r="V612" i="20"/>
  <c r="W612" i="20"/>
  <c r="X612" i="20"/>
  <c r="Y612" i="20"/>
  <c r="V613" i="20"/>
  <c r="W613" i="20"/>
  <c r="X613" i="20"/>
  <c r="Y613" i="20"/>
  <c r="V614" i="20"/>
  <c r="W614" i="20"/>
  <c r="X614" i="20"/>
  <c r="Y614" i="20"/>
  <c r="V615" i="20"/>
  <c r="W615" i="20"/>
  <c r="X615" i="20"/>
  <c r="Y615" i="20"/>
  <c r="V616" i="20"/>
  <c r="W616" i="20"/>
  <c r="X616" i="20"/>
  <c r="Y616" i="20"/>
  <c r="V617" i="20"/>
  <c r="W617" i="20"/>
  <c r="X617" i="20"/>
  <c r="Y617" i="20"/>
  <c r="V618" i="20"/>
  <c r="W618" i="20"/>
  <c r="X618" i="20"/>
  <c r="Y618" i="20"/>
  <c r="V619" i="20"/>
  <c r="W619" i="20"/>
  <c r="X619" i="20"/>
  <c r="Y619" i="20"/>
  <c r="V620" i="20"/>
  <c r="W620" i="20"/>
  <c r="X620" i="20"/>
  <c r="Y620" i="20"/>
  <c r="V621" i="20"/>
  <c r="W621" i="20"/>
  <c r="X621" i="20"/>
  <c r="Y621" i="20"/>
  <c r="V622" i="20"/>
  <c r="W622" i="20"/>
  <c r="X622" i="20"/>
  <c r="Y622" i="20"/>
  <c r="V623" i="20"/>
  <c r="W623" i="20"/>
  <c r="X623" i="20"/>
  <c r="Y623" i="20"/>
  <c r="V624" i="20"/>
  <c r="W624" i="20"/>
  <c r="X624" i="20"/>
  <c r="Y624" i="20"/>
  <c r="V625" i="20"/>
  <c r="W625" i="20"/>
  <c r="X625" i="20"/>
  <c r="Y625" i="20"/>
  <c r="V626" i="20"/>
  <c r="W626" i="20"/>
  <c r="X626" i="20"/>
  <c r="Y626" i="20"/>
  <c r="V627" i="20"/>
  <c r="W627" i="20"/>
  <c r="X627" i="20"/>
  <c r="Y627" i="20"/>
  <c r="V628" i="20"/>
  <c r="W628" i="20"/>
  <c r="X628" i="20"/>
  <c r="Y628" i="20"/>
  <c r="V629" i="20"/>
  <c r="W629" i="20"/>
  <c r="X629" i="20"/>
  <c r="Y629" i="20"/>
  <c r="V630" i="20"/>
  <c r="W630" i="20"/>
  <c r="X630" i="20"/>
  <c r="Y630" i="20"/>
  <c r="V631" i="20"/>
  <c r="W631" i="20"/>
  <c r="X631" i="20"/>
  <c r="Y631" i="20"/>
  <c r="V632" i="20"/>
  <c r="W632" i="20"/>
  <c r="X632" i="20"/>
  <c r="Y632" i="20"/>
  <c r="V633" i="20"/>
  <c r="W633" i="20"/>
  <c r="X633" i="20"/>
  <c r="Y633" i="20"/>
  <c r="V634" i="20"/>
  <c r="W634" i="20"/>
  <c r="X634" i="20"/>
  <c r="Y634" i="20"/>
  <c r="V635" i="20"/>
  <c r="W635" i="20"/>
  <c r="X635" i="20"/>
  <c r="Y635" i="20"/>
  <c r="V636" i="20"/>
  <c r="W636" i="20"/>
  <c r="X636" i="20"/>
  <c r="Y636" i="20"/>
  <c r="V637" i="20"/>
  <c r="W637" i="20"/>
  <c r="X637" i="20"/>
  <c r="Y637" i="20"/>
  <c r="V638" i="20"/>
  <c r="W638" i="20"/>
  <c r="X638" i="20"/>
  <c r="Y638" i="20"/>
  <c r="V639" i="20"/>
  <c r="W639" i="20"/>
  <c r="X639" i="20"/>
  <c r="Y639" i="20"/>
  <c r="V640" i="20"/>
  <c r="W640" i="20"/>
  <c r="X640" i="20"/>
  <c r="Y640" i="20"/>
  <c r="V641" i="20"/>
  <c r="W641" i="20"/>
  <c r="X641" i="20"/>
  <c r="Y641" i="20"/>
  <c r="V642" i="20"/>
  <c r="W642" i="20"/>
  <c r="X642" i="20"/>
  <c r="Y642" i="20"/>
  <c r="V643" i="20"/>
  <c r="W643" i="20"/>
  <c r="X643" i="20"/>
  <c r="Y643" i="20"/>
  <c r="V644" i="20"/>
  <c r="W644" i="20"/>
  <c r="X644" i="20"/>
  <c r="Y644" i="20"/>
  <c r="V645" i="20"/>
  <c r="W645" i="20"/>
  <c r="X645" i="20"/>
  <c r="Y645" i="20"/>
  <c r="V646" i="20"/>
  <c r="W646" i="20"/>
  <c r="X646" i="20"/>
  <c r="Y646" i="20"/>
  <c r="V647" i="20"/>
  <c r="W647" i="20"/>
  <c r="X647" i="20"/>
  <c r="Y647" i="20"/>
  <c r="V648" i="20"/>
  <c r="W648" i="20"/>
  <c r="X648" i="20"/>
  <c r="Y648" i="20"/>
  <c r="V649" i="20"/>
  <c r="W649" i="20"/>
  <c r="X649" i="20"/>
  <c r="Y649" i="20"/>
  <c r="V650" i="20"/>
  <c r="W650" i="20"/>
  <c r="X650" i="20"/>
  <c r="Y650" i="20"/>
  <c r="V651" i="20"/>
  <c r="W651" i="20"/>
  <c r="X651" i="20"/>
  <c r="Y651" i="20"/>
  <c r="V652" i="20"/>
  <c r="W652" i="20"/>
  <c r="X652" i="20"/>
  <c r="Y652" i="20"/>
  <c r="V653" i="20"/>
  <c r="W653" i="20"/>
  <c r="X653" i="20"/>
  <c r="Y653" i="20"/>
  <c r="V654" i="20"/>
  <c r="W654" i="20"/>
  <c r="X654" i="20"/>
  <c r="Y654" i="20"/>
  <c r="V655" i="20"/>
  <c r="W655" i="20"/>
  <c r="X655" i="20"/>
  <c r="Y655" i="20"/>
  <c r="V656" i="20"/>
  <c r="W656" i="20"/>
  <c r="X656" i="20"/>
  <c r="Y656" i="20"/>
  <c r="V657" i="20"/>
  <c r="W657" i="20"/>
  <c r="X657" i="20"/>
  <c r="Y657" i="20"/>
  <c r="V658" i="20"/>
  <c r="W658" i="20"/>
  <c r="X658" i="20"/>
  <c r="Y658" i="20"/>
  <c r="V659" i="20"/>
  <c r="W659" i="20"/>
  <c r="X659" i="20"/>
  <c r="Y659" i="20"/>
  <c r="V660" i="20"/>
  <c r="W660" i="20"/>
  <c r="X660" i="20"/>
  <c r="Y660" i="20"/>
  <c r="V661" i="20"/>
  <c r="W661" i="20"/>
  <c r="X661" i="20"/>
  <c r="Y661" i="20"/>
  <c r="V662" i="20"/>
  <c r="W662" i="20"/>
  <c r="X662" i="20"/>
  <c r="Y662" i="20"/>
  <c r="V663" i="20"/>
  <c r="W663" i="20"/>
  <c r="X663" i="20"/>
  <c r="Y663" i="20"/>
  <c r="V664" i="20"/>
  <c r="W664" i="20"/>
  <c r="X664" i="20"/>
  <c r="Y664" i="20"/>
  <c r="V665" i="20"/>
  <c r="W665" i="20"/>
  <c r="X665" i="20"/>
  <c r="Y665" i="20"/>
  <c r="V666" i="20"/>
  <c r="W666" i="20"/>
  <c r="X666" i="20"/>
  <c r="Y666" i="20"/>
  <c r="V667" i="20"/>
  <c r="W667" i="20"/>
  <c r="X667" i="20"/>
  <c r="Y667" i="20"/>
  <c r="V668" i="20"/>
  <c r="W668" i="20"/>
  <c r="X668" i="20"/>
  <c r="Y668" i="20"/>
  <c r="V669" i="20"/>
  <c r="W669" i="20"/>
  <c r="X669" i="20"/>
  <c r="Y669" i="20"/>
  <c r="V670" i="20"/>
  <c r="W670" i="20"/>
  <c r="X670" i="20"/>
  <c r="Y670" i="20"/>
  <c r="V671" i="20"/>
  <c r="W671" i="20"/>
  <c r="X671" i="20"/>
  <c r="Y671" i="20"/>
  <c r="V672" i="20"/>
  <c r="W672" i="20"/>
  <c r="X672" i="20"/>
  <c r="Y672" i="20"/>
  <c r="V673" i="20"/>
  <c r="W673" i="20"/>
  <c r="X673" i="20"/>
  <c r="Y673" i="20"/>
  <c r="V674" i="20"/>
  <c r="W674" i="20"/>
  <c r="X674" i="20"/>
  <c r="Y674" i="20"/>
  <c r="V675" i="20"/>
  <c r="W675" i="20"/>
  <c r="X675" i="20"/>
  <c r="Y675" i="20"/>
  <c r="V676" i="20"/>
  <c r="W676" i="20"/>
  <c r="X676" i="20"/>
  <c r="Y676" i="20"/>
  <c r="V677" i="20"/>
  <c r="W677" i="20"/>
  <c r="X677" i="20"/>
  <c r="Y677" i="20"/>
  <c r="V678" i="20"/>
  <c r="W678" i="20"/>
  <c r="X678" i="20"/>
  <c r="Y678" i="20"/>
  <c r="V679" i="20"/>
  <c r="W679" i="20"/>
  <c r="X679" i="20"/>
  <c r="Y679" i="20"/>
  <c r="V680" i="20"/>
  <c r="W680" i="20"/>
  <c r="X680" i="20"/>
  <c r="Y680" i="20"/>
  <c r="V681" i="20"/>
  <c r="W681" i="20"/>
  <c r="X681" i="20"/>
  <c r="Y681" i="20"/>
  <c r="V682" i="20"/>
  <c r="W682" i="20"/>
  <c r="X682" i="20"/>
  <c r="Y682" i="20"/>
  <c r="V683" i="20"/>
  <c r="W683" i="20"/>
  <c r="X683" i="20"/>
  <c r="Y683" i="20"/>
  <c r="V684" i="20"/>
  <c r="W684" i="20"/>
  <c r="X684" i="20"/>
  <c r="Y684" i="20"/>
  <c r="V685" i="20"/>
  <c r="W685" i="20"/>
  <c r="X685" i="20"/>
  <c r="Y685" i="20"/>
  <c r="V686" i="20"/>
  <c r="W686" i="20"/>
  <c r="X686" i="20"/>
  <c r="Y686" i="20"/>
  <c r="V687" i="20"/>
  <c r="W687" i="20"/>
  <c r="X687" i="20"/>
  <c r="V688" i="20"/>
  <c r="W688" i="20"/>
  <c r="X688" i="20"/>
  <c r="Y688" i="20"/>
  <c r="V689" i="20"/>
  <c r="W689" i="20"/>
  <c r="X689" i="20"/>
  <c r="V690" i="20"/>
  <c r="W690" i="20"/>
  <c r="X690" i="20"/>
  <c r="Y690" i="20"/>
  <c r="V691" i="20"/>
  <c r="W691" i="20"/>
  <c r="X691" i="20"/>
  <c r="V692" i="20"/>
  <c r="W692" i="20"/>
  <c r="X692" i="20"/>
  <c r="Y692" i="20"/>
  <c r="V693" i="20"/>
  <c r="W693" i="20"/>
  <c r="X693" i="20"/>
  <c r="Y693" i="20"/>
  <c r="V694" i="20"/>
  <c r="W694" i="20"/>
  <c r="X694" i="20"/>
  <c r="Y694" i="20"/>
  <c r="V695" i="20"/>
  <c r="W695" i="20"/>
  <c r="X695" i="20"/>
  <c r="Y695" i="20"/>
  <c r="V696" i="20"/>
  <c r="W696" i="20"/>
  <c r="X696" i="20"/>
  <c r="Y696" i="20"/>
  <c r="V697" i="20"/>
  <c r="W697" i="20"/>
  <c r="X697" i="20"/>
  <c r="Y697" i="20"/>
  <c r="V698" i="20"/>
  <c r="W698" i="20"/>
  <c r="X698" i="20"/>
  <c r="Y698" i="20"/>
  <c r="V699" i="20"/>
  <c r="W699" i="20"/>
  <c r="X699" i="20"/>
  <c r="Y699" i="20"/>
  <c r="V700" i="20"/>
  <c r="W700" i="20"/>
  <c r="X700" i="20"/>
  <c r="Y700" i="20"/>
  <c r="V701" i="20"/>
  <c r="W701" i="20"/>
  <c r="X701" i="20"/>
  <c r="Y701" i="20"/>
  <c r="V702" i="20"/>
  <c r="W702" i="20"/>
  <c r="X702" i="20"/>
  <c r="Y702" i="20"/>
  <c r="V703" i="20"/>
  <c r="W703" i="20"/>
  <c r="X703" i="20"/>
  <c r="Y703" i="20"/>
  <c r="V704" i="20"/>
  <c r="W704" i="20"/>
  <c r="X704" i="20"/>
  <c r="Y704" i="20"/>
  <c r="V705" i="20"/>
  <c r="W705" i="20"/>
  <c r="X705" i="20"/>
  <c r="Y705" i="20"/>
  <c r="V706" i="20"/>
  <c r="W706" i="20"/>
  <c r="X706" i="20"/>
  <c r="Y706" i="20"/>
  <c r="V707" i="20"/>
  <c r="W707" i="20"/>
  <c r="X707" i="20"/>
  <c r="Y707" i="20"/>
  <c r="V708" i="20"/>
  <c r="W708" i="20"/>
  <c r="X708" i="20"/>
  <c r="Y708" i="20"/>
  <c r="V709" i="20"/>
  <c r="W709" i="20"/>
  <c r="X709" i="20"/>
  <c r="Y709" i="20"/>
  <c r="V710" i="20"/>
  <c r="W710" i="20"/>
  <c r="X710" i="20"/>
  <c r="Y710" i="20"/>
  <c r="V711" i="20"/>
  <c r="W711" i="20"/>
  <c r="X711" i="20"/>
  <c r="Y711" i="20"/>
  <c r="V712" i="20"/>
  <c r="W712" i="20"/>
  <c r="X712" i="20"/>
  <c r="Y712" i="20"/>
  <c r="V713" i="20"/>
  <c r="W713" i="20"/>
  <c r="X713" i="20"/>
  <c r="Y713" i="20"/>
  <c r="V714" i="20"/>
  <c r="W714" i="20"/>
  <c r="X714" i="20"/>
  <c r="Y714" i="20"/>
  <c r="V715" i="20"/>
  <c r="W715" i="20"/>
  <c r="X715" i="20"/>
  <c r="Y715" i="20"/>
  <c r="V716" i="20"/>
  <c r="W716" i="20"/>
  <c r="X716" i="20"/>
  <c r="Y716" i="20"/>
  <c r="V717" i="20"/>
  <c r="W717" i="20"/>
  <c r="X717" i="20"/>
  <c r="Y717" i="20"/>
  <c r="V718" i="20"/>
  <c r="W718" i="20"/>
  <c r="X718" i="20"/>
  <c r="Y718" i="20"/>
  <c r="V719" i="20"/>
  <c r="W719" i="20"/>
  <c r="X719" i="20"/>
  <c r="Y719" i="20"/>
  <c r="V720" i="20"/>
  <c r="W720" i="20"/>
  <c r="X720" i="20"/>
  <c r="Y720" i="20"/>
  <c r="V721" i="20"/>
  <c r="W721" i="20"/>
  <c r="X721" i="20"/>
  <c r="Y721" i="20"/>
  <c r="V722" i="20"/>
  <c r="W722" i="20"/>
  <c r="X722" i="20"/>
  <c r="Y722" i="20"/>
  <c r="V723" i="20"/>
  <c r="W723" i="20"/>
  <c r="X723" i="20"/>
  <c r="Y723" i="20"/>
  <c r="V724" i="20"/>
  <c r="W724" i="20"/>
  <c r="X724" i="20"/>
  <c r="Y724" i="20"/>
  <c r="V725" i="20"/>
  <c r="W725" i="20"/>
  <c r="X725" i="20"/>
  <c r="Y725" i="20"/>
  <c r="V726" i="20"/>
  <c r="W726" i="20"/>
  <c r="X726" i="20"/>
  <c r="Y726" i="20"/>
  <c r="V727" i="20"/>
  <c r="W727" i="20"/>
  <c r="X727" i="20"/>
  <c r="Y727" i="20"/>
  <c r="V728" i="20"/>
  <c r="W728" i="20"/>
  <c r="X728" i="20"/>
  <c r="Y728" i="20"/>
  <c r="V729" i="20"/>
  <c r="W729" i="20"/>
  <c r="X729" i="20"/>
  <c r="Y729" i="20"/>
  <c r="V730" i="20"/>
  <c r="W730" i="20"/>
  <c r="X730" i="20"/>
  <c r="Y730" i="20"/>
  <c r="V731" i="20"/>
  <c r="W731" i="20"/>
  <c r="X731" i="20"/>
  <c r="Y731" i="20"/>
  <c r="V732" i="20"/>
  <c r="W732" i="20"/>
  <c r="X732" i="20"/>
  <c r="Y732" i="20"/>
  <c r="V733" i="20"/>
  <c r="W733" i="20"/>
  <c r="X733" i="20"/>
  <c r="Y733" i="20"/>
  <c r="V734" i="20"/>
  <c r="W734" i="20"/>
  <c r="X734" i="20"/>
  <c r="Y734" i="20"/>
  <c r="V735" i="20"/>
  <c r="W735" i="20"/>
  <c r="X735" i="20"/>
  <c r="Y735" i="20"/>
  <c r="V736" i="20"/>
  <c r="W736" i="20"/>
  <c r="X736" i="20"/>
  <c r="Y736" i="20"/>
  <c r="V737" i="20"/>
  <c r="V738" i="20"/>
  <c r="W738" i="20"/>
  <c r="X738" i="20"/>
  <c r="Y738" i="20"/>
  <c r="V739" i="20"/>
  <c r="V740" i="20"/>
  <c r="W740" i="20"/>
  <c r="X740" i="20"/>
  <c r="Y740" i="20"/>
  <c r="V741" i="20"/>
  <c r="W741" i="20"/>
  <c r="X741" i="20"/>
  <c r="Y741" i="20"/>
  <c r="V742" i="20"/>
  <c r="W742" i="20"/>
  <c r="X742" i="20"/>
  <c r="Y742" i="20"/>
  <c r="V743" i="20"/>
  <c r="W743" i="20"/>
  <c r="X743" i="20"/>
  <c r="Y743" i="20"/>
  <c r="V744" i="20"/>
  <c r="W744" i="20"/>
  <c r="X744" i="20"/>
  <c r="Y744" i="20"/>
  <c r="V745" i="20"/>
  <c r="W745" i="20"/>
  <c r="X745" i="20"/>
  <c r="Y745" i="20"/>
  <c r="V746" i="20"/>
  <c r="W746" i="20"/>
  <c r="X746" i="20"/>
  <c r="Y746" i="20"/>
  <c r="V747" i="20"/>
  <c r="W747" i="20"/>
  <c r="X747" i="20"/>
  <c r="Y747" i="20"/>
  <c r="V748" i="20"/>
  <c r="W748" i="20"/>
  <c r="X748" i="20"/>
  <c r="Y748" i="20"/>
  <c r="V749" i="20"/>
  <c r="W749" i="20"/>
  <c r="X749" i="20"/>
  <c r="Y749" i="20"/>
  <c r="V750" i="20"/>
  <c r="W750" i="20"/>
  <c r="X750" i="20"/>
  <c r="Y750" i="20"/>
  <c r="V751" i="20"/>
  <c r="W751" i="20"/>
  <c r="X751" i="20"/>
  <c r="Y751" i="20"/>
  <c r="V752" i="20"/>
  <c r="W752" i="20"/>
  <c r="X752" i="20"/>
  <c r="Y752" i="20"/>
  <c r="V753" i="20"/>
  <c r="W753" i="20"/>
  <c r="X753" i="20"/>
  <c r="Y753" i="20"/>
  <c r="V754" i="20"/>
  <c r="W754" i="20"/>
  <c r="X754" i="20"/>
  <c r="Y754" i="20"/>
  <c r="V755" i="20"/>
  <c r="W755" i="20"/>
  <c r="X755" i="20"/>
  <c r="Y755" i="20"/>
  <c r="V756" i="20"/>
  <c r="W756" i="20"/>
  <c r="X756" i="20"/>
  <c r="Y756" i="20"/>
  <c r="V757" i="20"/>
  <c r="W757" i="20"/>
  <c r="X757" i="20"/>
  <c r="Y757" i="20"/>
  <c r="V758" i="20"/>
  <c r="W758" i="20"/>
  <c r="X758" i="20"/>
  <c r="Y758" i="20"/>
  <c r="V759" i="20"/>
  <c r="W759" i="20"/>
  <c r="X759" i="20"/>
  <c r="Y759" i="20"/>
  <c r="V760" i="20"/>
  <c r="W760" i="20"/>
  <c r="X760" i="20"/>
  <c r="Y760" i="20"/>
  <c r="V761" i="20"/>
  <c r="W761" i="20"/>
  <c r="X761" i="20"/>
  <c r="Y761" i="20"/>
  <c r="V762" i="20"/>
  <c r="W762" i="20"/>
  <c r="X762" i="20"/>
  <c r="Y762" i="20"/>
  <c r="V763" i="20"/>
  <c r="W763" i="20"/>
  <c r="X763" i="20"/>
  <c r="Y763" i="20"/>
  <c r="V764" i="20"/>
  <c r="W764" i="20"/>
  <c r="X764" i="20"/>
  <c r="Y764" i="20"/>
  <c r="V765" i="20"/>
  <c r="W765" i="20"/>
  <c r="X765" i="20"/>
  <c r="Y765" i="20"/>
  <c r="V766" i="20"/>
  <c r="W766" i="20"/>
  <c r="X766" i="20"/>
  <c r="Y766" i="20"/>
  <c r="V767" i="20"/>
  <c r="W767" i="20"/>
  <c r="X767" i="20"/>
  <c r="Y767" i="20"/>
  <c r="V768" i="20"/>
  <c r="W768" i="20"/>
  <c r="X768" i="20"/>
  <c r="Y768" i="20"/>
  <c r="V769" i="20"/>
  <c r="W769" i="20"/>
  <c r="X769" i="20"/>
  <c r="Y769" i="20"/>
  <c r="V770" i="20"/>
  <c r="W770" i="20"/>
  <c r="X770" i="20"/>
  <c r="Y770" i="20"/>
  <c r="V771" i="20"/>
  <c r="W771" i="20"/>
  <c r="X771" i="20"/>
  <c r="Y771" i="20"/>
  <c r="V772" i="20"/>
  <c r="W772" i="20"/>
  <c r="X772" i="20"/>
  <c r="Y772" i="20"/>
  <c r="V773" i="20"/>
  <c r="W773" i="20"/>
  <c r="X773" i="20"/>
  <c r="Y773" i="20"/>
  <c r="V774" i="20"/>
  <c r="W774" i="20"/>
  <c r="X774" i="20"/>
  <c r="Y774" i="20"/>
  <c r="V775" i="20"/>
  <c r="W775" i="20"/>
  <c r="X775" i="20"/>
  <c r="Y775" i="20"/>
  <c r="V776" i="20"/>
  <c r="W776" i="20"/>
  <c r="X776" i="20"/>
  <c r="Y776" i="20"/>
  <c r="V777" i="20"/>
  <c r="W777" i="20"/>
  <c r="X777" i="20"/>
  <c r="Y777" i="20"/>
  <c r="V778" i="20"/>
  <c r="W778" i="20"/>
  <c r="X778" i="20"/>
  <c r="Y778" i="20"/>
  <c r="V779" i="20"/>
  <c r="W779" i="20"/>
  <c r="X779" i="20"/>
  <c r="Y779" i="20"/>
  <c r="V780" i="20"/>
  <c r="W780" i="20"/>
  <c r="X780" i="20"/>
  <c r="Y780" i="20"/>
  <c r="V781" i="20"/>
  <c r="W781" i="20"/>
  <c r="X781" i="20"/>
  <c r="Y781" i="20"/>
  <c r="V782" i="20"/>
  <c r="W782" i="20"/>
  <c r="X782" i="20"/>
  <c r="Y782" i="20"/>
  <c r="V783" i="20"/>
  <c r="W783" i="20"/>
  <c r="X783" i="20"/>
  <c r="Y783" i="20"/>
  <c r="V784" i="20"/>
  <c r="W784" i="20"/>
  <c r="X784" i="20"/>
  <c r="Y784" i="20"/>
  <c r="V785" i="20"/>
  <c r="W785" i="20"/>
  <c r="X785" i="20"/>
  <c r="Y785" i="20"/>
  <c r="V786" i="20"/>
  <c r="W786" i="20"/>
  <c r="X786" i="20"/>
  <c r="Y786" i="20"/>
  <c r="V787" i="20"/>
  <c r="W787" i="20"/>
  <c r="X787" i="20"/>
  <c r="Y787" i="20"/>
  <c r="V788" i="20"/>
  <c r="W788" i="20"/>
  <c r="X788" i="20"/>
  <c r="Y788" i="20"/>
  <c r="V789" i="20"/>
  <c r="W789" i="20"/>
  <c r="X789" i="20"/>
  <c r="Y789" i="20"/>
  <c r="V790" i="20"/>
  <c r="W790" i="20"/>
  <c r="X790" i="20"/>
  <c r="Y790" i="20"/>
  <c r="V791" i="20"/>
  <c r="W791" i="20"/>
  <c r="X791" i="20"/>
  <c r="Y791" i="20"/>
  <c r="V792" i="20"/>
  <c r="W792" i="20"/>
  <c r="X792" i="20"/>
  <c r="Y792" i="20"/>
  <c r="V793" i="20"/>
  <c r="W793" i="20"/>
  <c r="X793" i="20"/>
  <c r="Y793" i="20"/>
  <c r="V794" i="20"/>
  <c r="W794" i="20"/>
  <c r="X794" i="20"/>
  <c r="Y794" i="20"/>
  <c r="V795" i="20"/>
  <c r="W795" i="20"/>
  <c r="X795" i="20"/>
  <c r="Y795" i="20"/>
  <c r="V796" i="20"/>
  <c r="W796" i="20"/>
  <c r="X796" i="20"/>
  <c r="Y796" i="20"/>
  <c r="V797" i="20"/>
  <c r="W797" i="20"/>
  <c r="X797" i="20"/>
  <c r="Y797" i="20"/>
  <c r="V798" i="20"/>
  <c r="W798" i="20"/>
  <c r="X798" i="20"/>
  <c r="Y798" i="20"/>
  <c r="V799" i="20"/>
  <c r="W799" i="20"/>
  <c r="X799" i="20"/>
  <c r="Y799" i="20"/>
  <c r="V800" i="20"/>
  <c r="W800" i="20"/>
  <c r="X800" i="20"/>
  <c r="Y800" i="20"/>
  <c r="V801" i="20"/>
  <c r="W801" i="20"/>
  <c r="X801" i="20"/>
  <c r="Y801" i="20"/>
  <c r="V802" i="20"/>
  <c r="W802" i="20"/>
  <c r="X802" i="20"/>
  <c r="Y802" i="20"/>
  <c r="V803" i="20"/>
  <c r="W803" i="20"/>
  <c r="X803" i="20"/>
  <c r="Y803" i="20"/>
  <c r="V804" i="20"/>
  <c r="W804" i="20"/>
  <c r="X804" i="20"/>
  <c r="Y804" i="20"/>
  <c r="V805" i="20"/>
  <c r="W805" i="20"/>
  <c r="X805" i="20"/>
  <c r="Y805" i="20"/>
  <c r="V806" i="20"/>
  <c r="W806" i="20"/>
  <c r="X806" i="20"/>
  <c r="Y806" i="20"/>
  <c r="V807" i="20"/>
  <c r="W807" i="20"/>
  <c r="X807" i="20"/>
  <c r="Y807" i="20"/>
  <c r="V808" i="20"/>
  <c r="W808" i="20"/>
  <c r="X808" i="20"/>
  <c r="Y808" i="20"/>
  <c r="V809" i="20"/>
  <c r="W809" i="20"/>
  <c r="X809" i="20"/>
  <c r="Y809" i="20"/>
  <c r="V810" i="20"/>
  <c r="W810" i="20"/>
  <c r="X810" i="20"/>
  <c r="Y810" i="20"/>
  <c r="V811" i="20"/>
  <c r="W811" i="20"/>
  <c r="X811" i="20"/>
  <c r="Y811" i="20"/>
  <c r="V812" i="20"/>
  <c r="W812" i="20"/>
  <c r="X812" i="20"/>
  <c r="Y812" i="20"/>
  <c r="V813" i="20"/>
  <c r="W813" i="20"/>
  <c r="X813" i="20"/>
  <c r="Y813" i="20"/>
  <c r="V814" i="20"/>
  <c r="W814" i="20"/>
  <c r="X814" i="20"/>
  <c r="Y814" i="20"/>
  <c r="V815" i="20"/>
  <c r="W815" i="20"/>
  <c r="X815" i="20"/>
  <c r="Y815" i="20"/>
  <c r="V816" i="20"/>
  <c r="W816" i="20"/>
  <c r="X816" i="20"/>
  <c r="Y816" i="20"/>
  <c r="V817" i="20"/>
  <c r="W817" i="20"/>
  <c r="X817" i="20"/>
  <c r="Y817" i="20"/>
  <c r="V818" i="20"/>
  <c r="W818" i="20"/>
  <c r="X818" i="20"/>
  <c r="Y818" i="20"/>
  <c r="V819" i="20"/>
  <c r="W819" i="20"/>
  <c r="X819" i="20"/>
  <c r="Y819" i="20"/>
  <c r="V820" i="20"/>
  <c r="W820" i="20"/>
  <c r="X820" i="20"/>
  <c r="Y820" i="20"/>
  <c r="V821" i="20"/>
  <c r="W821" i="20"/>
  <c r="X821" i="20"/>
  <c r="Y821" i="20"/>
  <c r="V822" i="20"/>
  <c r="W822" i="20"/>
  <c r="X822" i="20"/>
  <c r="Y822" i="20"/>
  <c r="V823" i="20"/>
  <c r="W823" i="20"/>
  <c r="X823" i="20"/>
  <c r="Y823" i="20"/>
  <c r="V824" i="20"/>
  <c r="W824" i="20"/>
  <c r="X824" i="20"/>
  <c r="Y824" i="20"/>
  <c r="V825" i="20"/>
  <c r="W825" i="20"/>
  <c r="X825" i="20"/>
  <c r="Y825" i="20"/>
  <c r="V826" i="20"/>
  <c r="W826" i="20"/>
  <c r="X826" i="20"/>
  <c r="Y826" i="20"/>
  <c r="V827" i="20"/>
  <c r="W827" i="20"/>
  <c r="X827" i="20"/>
  <c r="Y827" i="20"/>
  <c r="V837" i="20"/>
  <c r="V838" i="20"/>
  <c r="V839" i="20"/>
  <c r="V840" i="20"/>
  <c r="V841" i="20"/>
  <c r="V842" i="20"/>
  <c r="V843" i="20"/>
  <c r="V844" i="20"/>
  <c r="V845" i="20"/>
  <c r="V846" i="20"/>
  <c r="V856" i="20"/>
  <c r="W856" i="20"/>
  <c r="X856" i="20"/>
  <c r="V857" i="20"/>
  <c r="W857" i="20"/>
  <c r="X857" i="20"/>
  <c r="Y857" i="20"/>
  <c r="V858" i="20"/>
  <c r="W858" i="20"/>
  <c r="X858" i="20"/>
  <c r="V859" i="20"/>
  <c r="W859" i="20"/>
  <c r="X859" i="20"/>
  <c r="V860" i="20"/>
  <c r="W860" i="20"/>
  <c r="X860" i="20"/>
  <c r="V861" i="20"/>
  <c r="W861" i="20"/>
  <c r="X861" i="20"/>
  <c r="V862" i="20"/>
  <c r="W862" i="20"/>
  <c r="X862" i="20"/>
  <c r="V863" i="20"/>
  <c r="W863" i="20"/>
  <c r="X863" i="20"/>
  <c r="V864" i="20"/>
  <c r="W864" i="20"/>
  <c r="X864" i="20"/>
  <c r="V865" i="20"/>
  <c r="W865" i="20"/>
  <c r="X865" i="20"/>
  <c r="V866" i="20"/>
  <c r="W866" i="20"/>
  <c r="X866" i="20"/>
  <c r="V867" i="20"/>
  <c r="W867" i="20"/>
  <c r="X867" i="20"/>
  <c r="V868" i="20"/>
  <c r="W868" i="20"/>
  <c r="X868" i="20"/>
  <c r="Y868" i="20"/>
  <c r="V869" i="20"/>
  <c r="V870" i="20"/>
  <c r="W870" i="20"/>
  <c r="X870" i="20"/>
  <c r="Y870" i="20"/>
  <c r="V871" i="20"/>
  <c r="W871" i="20"/>
  <c r="X871" i="20"/>
  <c r="Y871" i="20"/>
  <c r="V872" i="20"/>
  <c r="W872" i="20"/>
  <c r="X872" i="20"/>
  <c r="Y872" i="20"/>
  <c r="V873" i="20"/>
  <c r="W873" i="20"/>
  <c r="X873" i="20"/>
  <c r="Y873" i="20"/>
  <c r="V874" i="20"/>
  <c r="W874" i="20"/>
  <c r="X874" i="20"/>
  <c r="Y874" i="20"/>
  <c r="V875" i="20"/>
  <c r="W875" i="20"/>
  <c r="X875" i="20"/>
  <c r="Y875" i="20"/>
  <c r="V876" i="20"/>
  <c r="W876" i="20"/>
  <c r="X876" i="20"/>
  <c r="Y876" i="20"/>
  <c r="V877" i="20"/>
  <c r="W877" i="20"/>
  <c r="X877" i="20"/>
  <c r="Y877" i="20"/>
  <c r="V878" i="20"/>
  <c r="W878" i="20"/>
  <c r="X878" i="20"/>
  <c r="Y878" i="20"/>
  <c r="V879" i="20"/>
  <c r="W879" i="20"/>
  <c r="X879" i="20"/>
  <c r="Y879" i="20"/>
  <c r="V880" i="20"/>
  <c r="W880" i="20"/>
  <c r="X880" i="20"/>
  <c r="Y880" i="20"/>
  <c r="V881" i="20"/>
  <c r="W881" i="20"/>
  <c r="X881" i="20"/>
  <c r="Y881" i="20"/>
  <c r="V882" i="20"/>
  <c r="W882" i="20"/>
  <c r="X882" i="20"/>
  <c r="Y882" i="20"/>
  <c r="V883" i="20"/>
  <c r="W883" i="20"/>
  <c r="X883" i="20"/>
  <c r="Y883" i="20"/>
  <c r="V884" i="20"/>
  <c r="W884" i="20"/>
  <c r="X884" i="20"/>
  <c r="Y884" i="20"/>
  <c r="V885" i="20"/>
  <c r="W885" i="20"/>
  <c r="X885" i="20"/>
  <c r="Y885" i="20"/>
  <c r="V886" i="20"/>
  <c r="W886" i="20"/>
  <c r="X886" i="20"/>
  <c r="Y886" i="20"/>
  <c r="V887" i="20"/>
  <c r="W887" i="20"/>
  <c r="X887" i="20"/>
  <c r="Y887" i="20"/>
  <c r="V888" i="20"/>
  <c r="W888" i="20"/>
  <c r="X888" i="20"/>
  <c r="Y888" i="20"/>
  <c r="V889" i="20"/>
  <c r="W889" i="20"/>
  <c r="X889" i="20"/>
  <c r="Y889" i="20"/>
  <c r="V890" i="20"/>
  <c r="W890" i="20"/>
  <c r="X890" i="20"/>
  <c r="Y890" i="20"/>
  <c r="V891" i="20"/>
  <c r="W891" i="20"/>
  <c r="X891" i="20"/>
  <c r="Y891" i="20"/>
  <c r="V892" i="20"/>
  <c r="W892" i="20"/>
  <c r="X892" i="20"/>
  <c r="Y892" i="20"/>
  <c r="V893" i="20"/>
  <c r="W893" i="20"/>
  <c r="X893" i="20"/>
  <c r="Y893" i="20"/>
  <c r="V894" i="20"/>
  <c r="W894" i="20"/>
  <c r="X894" i="20"/>
  <c r="Y894" i="20"/>
  <c r="V895" i="20"/>
  <c r="W895" i="20"/>
  <c r="X895" i="20"/>
  <c r="Y895" i="20"/>
  <c r="V896" i="20"/>
  <c r="W896" i="20"/>
  <c r="X896" i="20"/>
  <c r="Y896" i="20"/>
  <c r="V897" i="20"/>
  <c r="W897" i="20"/>
  <c r="X897" i="20"/>
  <c r="Y897" i="20"/>
  <c r="V898" i="20"/>
  <c r="W898" i="20"/>
  <c r="X898" i="20"/>
  <c r="Y898" i="20"/>
  <c r="V899" i="20"/>
  <c r="W899" i="20"/>
  <c r="X899" i="20"/>
  <c r="Y899" i="20"/>
  <c r="V900" i="20"/>
  <c r="W900" i="20"/>
  <c r="X900" i="20"/>
  <c r="Y900" i="20"/>
  <c r="V901" i="20"/>
  <c r="W901" i="20"/>
  <c r="X901" i="20"/>
  <c r="Y901" i="20"/>
  <c r="V902" i="20"/>
  <c r="W902" i="20"/>
  <c r="X902" i="20"/>
  <c r="Y902" i="20"/>
  <c r="V903" i="20"/>
  <c r="W903" i="20"/>
  <c r="X903" i="20"/>
  <c r="Y903" i="20"/>
  <c r="V904" i="20"/>
  <c r="W904" i="20"/>
  <c r="X904" i="20"/>
  <c r="Y904" i="20"/>
  <c r="V905" i="20"/>
  <c r="W905" i="20"/>
  <c r="X905" i="20"/>
  <c r="Y905" i="20"/>
  <c r="V906" i="20"/>
  <c r="W906" i="20"/>
  <c r="X906" i="20"/>
  <c r="Y906" i="20"/>
  <c r="V907" i="20"/>
  <c r="W907" i="20"/>
  <c r="X907" i="20"/>
  <c r="Y907" i="20"/>
  <c r="V908" i="20"/>
  <c r="W908" i="20"/>
  <c r="X908" i="20"/>
  <c r="Y908" i="20"/>
  <c r="V909" i="20"/>
  <c r="W909" i="20"/>
  <c r="X909" i="20"/>
  <c r="Y909" i="20"/>
  <c r="V910" i="20"/>
  <c r="W910" i="20"/>
  <c r="X910" i="20"/>
  <c r="Y910" i="20"/>
  <c r="V911" i="20"/>
  <c r="W911" i="20"/>
  <c r="X911" i="20"/>
  <c r="Y911" i="20"/>
  <c r="V912" i="20"/>
  <c r="W912" i="20"/>
  <c r="X912" i="20"/>
  <c r="Y912" i="20"/>
  <c r="V913" i="20"/>
  <c r="W913" i="20"/>
  <c r="X913" i="20"/>
  <c r="Y913" i="20"/>
  <c r="V914" i="20"/>
  <c r="W914" i="20"/>
  <c r="X914" i="20"/>
  <c r="Y914" i="20"/>
  <c r="V915" i="20"/>
  <c r="W915" i="20"/>
  <c r="X915" i="20"/>
  <c r="Y915" i="20"/>
  <c r="V916" i="20"/>
  <c r="W916" i="20"/>
  <c r="X916" i="20"/>
  <c r="Y916" i="20"/>
  <c r="V917" i="20"/>
  <c r="W917" i="20"/>
  <c r="X917" i="20"/>
  <c r="Y917" i="20"/>
  <c r="V918" i="20"/>
  <c r="W918" i="20"/>
  <c r="X918" i="20"/>
  <c r="Y918" i="20"/>
  <c r="V919" i="20"/>
  <c r="W919" i="20"/>
  <c r="X919" i="20"/>
  <c r="Y919" i="20"/>
  <c r="V920" i="20"/>
  <c r="W920" i="20"/>
  <c r="X920" i="20"/>
  <c r="Y920" i="20"/>
  <c r="V921" i="20"/>
  <c r="W921" i="20"/>
  <c r="X921" i="20"/>
  <c r="Y921" i="20"/>
  <c r="V922" i="20"/>
  <c r="W922" i="20"/>
  <c r="X922" i="20"/>
  <c r="Y922" i="20"/>
  <c r="V923" i="20"/>
  <c r="W923" i="20"/>
  <c r="X923" i="20"/>
  <c r="Y923" i="20"/>
  <c r="V924" i="20"/>
  <c r="W924" i="20"/>
  <c r="X924" i="20"/>
  <c r="Y924" i="20"/>
  <c r="V925" i="20"/>
  <c r="W925" i="20"/>
  <c r="X925" i="20"/>
  <c r="Y925" i="20"/>
  <c r="V926" i="20"/>
  <c r="W926" i="20"/>
  <c r="X926" i="20"/>
  <c r="Y926" i="20"/>
  <c r="V927" i="20"/>
  <c r="W927" i="20"/>
  <c r="X927" i="20"/>
  <c r="Y927" i="20"/>
  <c r="V928" i="20"/>
  <c r="W928" i="20"/>
  <c r="X928" i="20"/>
  <c r="Y928" i="20"/>
  <c r="V929" i="20"/>
  <c r="W929" i="20"/>
  <c r="X929" i="20"/>
  <c r="Y929" i="20"/>
  <c r="V930" i="20"/>
  <c r="W930" i="20"/>
  <c r="X930" i="20"/>
  <c r="Y930" i="20"/>
  <c r="V931" i="20"/>
  <c r="W931" i="20"/>
  <c r="X931" i="20"/>
  <c r="Y931" i="20"/>
  <c r="V932" i="20"/>
  <c r="W932" i="20"/>
  <c r="X932" i="20"/>
  <c r="V933" i="20"/>
  <c r="W933" i="20"/>
  <c r="X933" i="20"/>
  <c r="Y933" i="20"/>
  <c r="V934" i="20"/>
  <c r="W934" i="20"/>
  <c r="X934" i="20"/>
  <c r="Y934" i="20"/>
  <c r="V935" i="20"/>
  <c r="W935" i="20"/>
  <c r="X935" i="20"/>
  <c r="Y935" i="20"/>
  <c r="V936" i="20"/>
  <c r="W936" i="20"/>
  <c r="X936" i="20"/>
  <c r="Y936" i="20"/>
  <c r="V937" i="20"/>
  <c r="W937" i="20"/>
  <c r="X937" i="20"/>
  <c r="Y937" i="20"/>
  <c r="V938" i="20"/>
  <c r="W938" i="20"/>
  <c r="X938" i="20"/>
  <c r="Y938" i="20"/>
  <c r="V939" i="20"/>
  <c r="W939" i="20"/>
  <c r="X939" i="20"/>
  <c r="Y939" i="20"/>
  <c r="V940" i="20"/>
  <c r="W940" i="20"/>
  <c r="X940" i="20"/>
  <c r="Y940" i="20"/>
  <c r="V941" i="20"/>
  <c r="W941" i="20"/>
  <c r="X941" i="20"/>
  <c r="Y941" i="20"/>
  <c r="V942" i="20"/>
  <c r="W942" i="20"/>
  <c r="X942" i="20"/>
  <c r="Y942" i="20"/>
  <c r="V943" i="20"/>
  <c r="W943" i="20"/>
  <c r="X943" i="20"/>
  <c r="Y943" i="20"/>
  <c r="V944" i="20"/>
  <c r="W944" i="20"/>
  <c r="X944" i="20"/>
  <c r="Y944" i="20"/>
  <c r="V945" i="20"/>
  <c r="W945" i="20"/>
  <c r="X945" i="20"/>
  <c r="Y945" i="20"/>
  <c r="V946" i="20"/>
  <c r="W946" i="20"/>
  <c r="X946" i="20"/>
  <c r="Y946" i="20"/>
  <c r="V947" i="20"/>
  <c r="W947" i="20"/>
  <c r="X947" i="20"/>
  <c r="Y947" i="20"/>
  <c r="V948" i="20"/>
  <c r="W948" i="20"/>
  <c r="X948" i="20"/>
  <c r="Y948" i="20"/>
  <c r="V949" i="20"/>
  <c r="W949" i="20"/>
  <c r="X949" i="20"/>
  <c r="Y949" i="20"/>
  <c r="V950" i="20"/>
  <c r="W950" i="20"/>
  <c r="X950" i="20"/>
  <c r="Y950" i="20"/>
  <c r="V951" i="20"/>
  <c r="W951" i="20"/>
  <c r="X951" i="20"/>
  <c r="Y951" i="20"/>
  <c r="V952" i="20"/>
  <c r="W952" i="20"/>
  <c r="X952" i="20"/>
  <c r="Y952" i="20"/>
  <c r="V953" i="20"/>
  <c r="W953" i="20"/>
  <c r="X953" i="20"/>
  <c r="Y953" i="20"/>
  <c r="V954" i="20"/>
  <c r="W954" i="20"/>
  <c r="X954" i="20"/>
  <c r="Y954" i="20"/>
  <c r="V955" i="20"/>
  <c r="W955" i="20"/>
  <c r="X955" i="20"/>
  <c r="Y955" i="20"/>
  <c r="V956" i="20"/>
  <c r="W956" i="20"/>
  <c r="X956" i="20"/>
  <c r="Y956" i="20"/>
  <c r="V957" i="20"/>
  <c r="W957" i="20"/>
  <c r="X957" i="20"/>
  <c r="Y957" i="20"/>
  <c r="V958" i="20"/>
  <c r="W958" i="20"/>
  <c r="X958" i="20"/>
  <c r="Y958" i="20"/>
  <c r="V959" i="20"/>
  <c r="W959" i="20"/>
  <c r="X959" i="20"/>
  <c r="Y959" i="20"/>
  <c r="V960" i="20"/>
  <c r="W960" i="20"/>
  <c r="X960" i="20"/>
  <c r="Y960" i="20"/>
  <c r="V961" i="20"/>
  <c r="W961" i="20"/>
  <c r="X961" i="20"/>
  <c r="Y961" i="20"/>
  <c r="V962" i="20"/>
  <c r="W962" i="20"/>
  <c r="X962" i="20"/>
  <c r="Y962" i="20"/>
  <c r="V963" i="20"/>
  <c r="W963" i="20"/>
  <c r="X963" i="20"/>
  <c r="Y963" i="20"/>
  <c r="V964" i="20"/>
  <c r="W964" i="20"/>
  <c r="X964" i="20"/>
  <c r="Y964" i="20"/>
  <c r="V965" i="20"/>
  <c r="W965" i="20"/>
  <c r="X965" i="20"/>
  <c r="Y965" i="20"/>
  <c r="V966" i="20"/>
  <c r="W966" i="20"/>
  <c r="X966" i="20"/>
  <c r="Y966" i="20"/>
  <c r="V967" i="20"/>
  <c r="W967" i="20"/>
  <c r="X967" i="20"/>
  <c r="Y967" i="20"/>
  <c r="V968" i="20"/>
  <c r="W968" i="20"/>
  <c r="X968" i="20"/>
  <c r="Y968" i="20"/>
  <c r="V969" i="20"/>
  <c r="W969" i="20"/>
  <c r="X969" i="20"/>
  <c r="Y969" i="20"/>
  <c r="V970" i="20"/>
  <c r="W970" i="20"/>
  <c r="X970" i="20"/>
  <c r="Y970" i="20"/>
  <c r="V971" i="20"/>
  <c r="W971" i="20"/>
  <c r="X971" i="20"/>
  <c r="Y971" i="20"/>
  <c r="V972" i="20"/>
  <c r="W972" i="20"/>
  <c r="X972" i="20"/>
  <c r="Y972" i="20"/>
  <c r="V973" i="20"/>
  <c r="W973" i="20"/>
  <c r="X973" i="20"/>
  <c r="Y973" i="20"/>
  <c r="V974" i="20"/>
  <c r="W974" i="20"/>
  <c r="X974" i="20"/>
  <c r="Y974" i="20"/>
  <c r="V975" i="20"/>
  <c r="W975" i="20"/>
  <c r="X975" i="20"/>
  <c r="Y975" i="20"/>
  <c r="V976" i="20"/>
  <c r="W976" i="20"/>
  <c r="X976" i="20"/>
  <c r="Y976" i="20"/>
  <c r="V977" i="20"/>
  <c r="W977" i="20"/>
  <c r="X977" i="20"/>
  <c r="Y977" i="20"/>
  <c r="V978" i="20"/>
  <c r="W978" i="20"/>
  <c r="X978" i="20"/>
  <c r="Y978" i="20"/>
  <c r="V979" i="20"/>
  <c r="W979" i="20"/>
  <c r="X979" i="20"/>
  <c r="Y979" i="20"/>
  <c r="V980" i="20"/>
  <c r="W980" i="20"/>
  <c r="X980" i="20"/>
  <c r="Y980" i="20"/>
  <c r="V981" i="20"/>
  <c r="W981" i="20"/>
  <c r="X981" i="20"/>
  <c r="Y981" i="20"/>
  <c r="V982" i="20"/>
  <c r="W982" i="20"/>
  <c r="X982" i="20"/>
  <c r="Y982" i="20"/>
  <c r="V983" i="20"/>
  <c r="W983" i="20"/>
  <c r="X983" i="20"/>
  <c r="Y983" i="20"/>
  <c r="V984" i="20"/>
  <c r="W984" i="20"/>
  <c r="X984" i="20"/>
  <c r="Y984" i="20"/>
  <c r="V985" i="20"/>
  <c r="W985" i="20"/>
  <c r="X985" i="20"/>
  <c r="Y985" i="20"/>
  <c r="V986" i="20"/>
  <c r="W986" i="20"/>
  <c r="X986" i="20"/>
  <c r="Y986" i="20"/>
  <c r="V987" i="20"/>
  <c r="W987" i="20"/>
  <c r="X987" i="20"/>
  <c r="Y987" i="20"/>
  <c r="V988" i="20"/>
  <c r="W988" i="20"/>
  <c r="X988" i="20"/>
  <c r="Y988" i="20"/>
  <c r="V989" i="20"/>
  <c r="W989" i="20"/>
  <c r="X989" i="20"/>
  <c r="Y989" i="20"/>
  <c r="V990" i="20"/>
  <c r="W990" i="20"/>
  <c r="X990" i="20"/>
  <c r="Y990" i="20"/>
  <c r="V991" i="20"/>
  <c r="W991" i="20"/>
  <c r="X991" i="20"/>
  <c r="Y991" i="20"/>
  <c r="V992" i="20"/>
  <c r="W992" i="20"/>
  <c r="X992" i="20"/>
  <c r="Y992" i="20"/>
  <c r="V993" i="20"/>
  <c r="W993" i="20"/>
  <c r="X993" i="20"/>
  <c r="Y993" i="20"/>
  <c r="V994" i="20"/>
  <c r="W994" i="20"/>
  <c r="X994" i="20"/>
  <c r="Y994" i="20"/>
  <c r="V995" i="20"/>
  <c r="W995" i="20"/>
  <c r="X995" i="20"/>
  <c r="Y995" i="20"/>
  <c r="V996" i="20"/>
  <c r="W996" i="20"/>
  <c r="X996" i="20"/>
  <c r="Y996" i="20"/>
  <c r="V997" i="20"/>
  <c r="W997" i="20"/>
  <c r="X997" i="20"/>
  <c r="Y997" i="20"/>
  <c r="V998" i="20"/>
  <c r="W998" i="20"/>
  <c r="X998" i="20"/>
  <c r="V999" i="20"/>
  <c r="W999" i="20"/>
  <c r="X999" i="20"/>
  <c r="Y999" i="20"/>
  <c r="V1000" i="20"/>
  <c r="W1000" i="20"/>
  <c r="X1000" i="20"/>
  <c r="Y1000" i="20"/>
  <c r="V1001" i="20"/>
  <c r="W1001" i="20"/>
  <c r="X1001" i="20"/>
  <c r="Y1001" i="20"/>
  <c r="V1002" i="20"/>
  <c r="W1002" i="20"/>
  <c r="X1002" i="20"/>
  <c r="Y1002" i="20"/>
  <c r="V1003" i="20"/>
  <c r="W1003" i="20"/>
  <c r="X1003" i="20"/>
  <c r="Y1003" i="20"/>
  <c r="V1004" i="20"/>
  <c r="W1004" i="20"/>
  <c r="X1004" i="20"/>
  <c r="Y1004" i="20"/>
  <c r="V1005" i="20"/>
  <c r="W1005" i="20"/>
  <c r="X1005" i="20"/>
  <c r="Y1005" i="20"/>
  <c r="V1006" i="20"/>
  <c r="W1006" i="20"/>
  <c r="X1006" i="20"/>
  <c r="Y1006" i="20"/>
  <c r="V1007" i="20"/>
  <c r="W1007" i="20"/>
  <c r="X1007" i="20"/>
  <c r="Y1007" i="20"/>
  <c r="V1008" i="20"/>
  <c r="W1008" i="20"/>
  <c r="X1008" i="20"/>
  <c r="Y1008" i="20"/>
  <c r="V1009" i="20"/>
  <c r="W1009" i="20"/>
  <c r="X1009" i="20"/>
  <c r="Y1009" i="20"/>
  <c r="V1010" i="20"/>
  <c r="W1010" i="20"/>
  <c r="X1010" i="20"/>
  <c r="Y1010" i="20"/>
  <c r="V1011" i="20"/>
  <c r="W1011" i="20"/>
  <c r="X1011" i="20"/>
  <c r="Y1011" i="20"/>
  <c r="V1012" i="20"/>
  <c r="W1012" i="20"/>
  <c r="X1012" i="20"/>
  <c r="Y1012" i="20"/>
  <c r="V1013" i="20"/>
  <c r="W1013" i="20"/>
  <c r="X1013" i="20"/>
  <c r="Y1013" i="20"/>
  <c r="V1014" i="20"/>
  <c r="W1014" i="20"/>
  <c r="X1014" i="20"/>
  <c r="Y1014" i="20"/>
  <c r="V1015" i="20"/>
  <c r="W1015" i="20"/>
  <c r="X1015" i="20"/>
  <c r="Y1015" i="20"/>
  <c r="V1016" i="20"/>
  <c r="W1016" i="20"/>
  <c r="X1016" i="20"/>
  <c r="Y1016" i="20"/>
  <c r="V1017" i="20"/>
  <c r="W1017" i="20"/>
  <c r="X1017" i="20"/>
  <c r="Y1017" i="20"/>
  <c r="V1018" i="20"/>
  <c r="W1018" i="20"/>
  <c r="X1018" i="20"/>
  <c r="Y1018" i="20"/>
  <c r="V1019" i="20"/>
  <c r="W1019" i="20"/>
  <c r="X1019" i="20"/>
  <c r="Y1019" i="20"/>
  <c r="V1020" i="20"/>
  <c r="W1020" i="20"/>
  <c r="X1020" i="20"/>
  <c r="Y1020" i="20"/>
  <c r="V1021" i="20"/>
  <c r="W1021" i="20"/>
  <c r="X1021" i="20"/>
  <c r="Y1021" i="20"/>
  <c r="V1022" i="20"/>
  <c r="W1022" i="20"/>
  <c r="X1022" i="20"/>
  <c r="Y1022" i="20"/>
  <c r="V1023" i="20"/>
  <c r="W1023" i="20"/>
  <c r="X1023" i="20"/>
  <c r="Y1023" i="20"/>
  <c r="V1024" i="20"/>
  <c r="W1024" i="20"/>
  <c r="X1024" i="20"/>
  <c r="Y1024" i="20"/>
  <c r="V1025" i="20"/>
  <c r="W1025" i="20"/>
  <c r="X1025" i="20"/>
  <c r="Y1025" i="20"/>
  <c r="V1026" i="20"/>
  <c r="W1026" i="20"/>
  <c r="X1026" i="20"/>
  <c r="Y1026" i="20"/>
  <c r="V1027" i="20"/>
  <c r="W1027" i="20"/>
  <c r="X1027" i="20"/>
  <c r="Y1027" i="20"/>
  <c r="V1028" i="20"/>
  <c r="W1028" i="20"/>
  <c r="X1028" i="20"/>
  <c r="Y1028" i="20"/>
  <c r="V1029" i="20"/>
  <c r="W1029" i="20"/>
  <c r="X1029" i="20"/>
  <c r="Y1029" i="20"/>
  <c r="V1030" i="20"/>
  <c r="W1030" i="20"/>
  <c r="X1030" i="20"/>
  <c r="Y1030" i="20"/>
  <c r="V1031" i="20"/>
  <c r="W1031" i="20"/>
  <c r="X1031" i="20"/>
  <c r="Y1031" i="20"/>
  <c r="V1032" i="20"/>
  <c r="W1032" i="20"/>
  <c r="X1032" i="20"/>
  <c r="Y1032" i="20"/>
  <c r="V1033" i="20"/>
  <c r="W1033" i="20"/>
  <c r="X1033" i="20"/>
  <c r="Y1033" i="20"/>
  <c r="V1034" i="20"/>
  <c r="W1034" i="20"/>
  <c r="X1034" i="20"/>
  <c r="Y1034" i="20"/>
  <c r="V1035" i="20"/>
  <c r="W1035" i="20"/>
  <c r="X1035" i="20"/>
  <c r="Y1035" i="20"/>
  <c r="V1036" i="20"/>
  <c r="W1036" i="20"/>
  <c r="X1036" i="20"/>
  <c r="Y1036" i="20"/>
  <c r="V1037" i="20"/>
  <c r="W1037" i="20"/>
  <c r="X1037" i="20"/>
  <c r="Y1037" i="20"/>
  <c r="V1038" i="20"/>
  <c r="W1038" i="20"/>
  <c r="X1038" i="20"/>
  <c r="Y1038" i="20"/>
  <c r="V1039" i="20"/>
  <c r="W1039" i="20"/>
  <c r="X1039" i="20"/>
  <c r="Y1039" i="20"/>
  <c r="V1040" i="20"/>
  <c r="W1040" i="20"/>
  <c r="X1040" i="20"/>
  <c r="Y1040" i="20"/>
  <c r="V1041" i="20"/>
  <c r="W1041" i="20"/>
  <c r="X1041" i="20"/>
  <c r="Y1041" i="20"/>
  <c r="V1042" i="20"/>
  <c r="W1042" i="20"/>
  <c r="X1042" i="20"/>
  <c r="Y1042" i="20"/>
  <c r="V1043" i="20"/>
  <c r="W1043" i="20"/>
  <c r="X1043" i="20"/>
  <c r="Y1043" i="20"/>
  <c r="V1044" i="20"/>
  <c r="W1044" i="20"/>
  <c r="X1044" i="20"/>
  <c r="Y1044" i="20"/>
  <c r="V1045" i="20"/>
  <c r="W1045" i="20"/>
  <c r="X1045" i="20"/>
  <c r="Y1045" i="20"/>
  <c r="V1046" i="20"/>
  <c r="W1046" i="20"/>
  <c r="X1046" i="20"/>
  <c r="Y1046" i="20"/>
  <c r="V1047" i="20"/>
  <c r="W1047" i="20"/>
  <c r="X1047" i="20"/>
  <c r="Y1047" i="20"/>
  <c r="V1048" i="20"/>
  <c r="W1048" i="20"/>
  <c r="X1048" i="20"/>
  <c r="Y1048" i="20"/>
  <c r="V1049" i="20"/>
  <c r="W1049" i="20"/>
  <c r="X1049" i="20"/>
  <c r="Y1049" i="20"/>
  <c r="V1050" i="20"/>
  <c r="W1050" i="20"/>
  <c r="X1050" i="20"/>
  <c r="Y1050" i="20"/>
  <c r="V1051" i="20"/>
  <c r="W1051" i="20"/>
  <c r="X1051" i="20"/>
  <c r="Y1051" i="20"/>
  <c r="V1052" i="20"/>
  <c r="W1052" i="20"/>
  <c r="X1052" i="20"/>
  <c r="Y1052" i="20"/>
  <c r="V1053" i="20"/>
  <c r="W1053" i="20"/>
  <c r="X1053" i="20"/>
  <c r="Y1053" i="20"/>
  <c r="V1054" i="20"/>
  <c r="W1054" i="20"/>
  <c r="X1054" i="20"/>
  <c r="Y1054" i="20"/>
  <c r="V1055" i="20"/>
  <c r="W1055" i="20"/>
  <c r="X1055" i="20"/>
  <c r="Y1055" i="20"/>
  <c r="V1056" i="20"/>
  <c r="W1056" i="20"/>
  <c r="X1056" i="20"/>
  <c r="Y1056" i="20"/>
  <c r="V1057" i="20"/>
  <c r="W1057" i="20"/>
  <c r="X1057" i="20"/>
  <c r="Y1057" i="20"/>
  <c r="V1058" i="20"/>
  <c r="W1058" i="20"/>
  <c r="X1058" i="20"/>
  <c r="Y1058" i="20"/>
  <c r="V1059" i="20"/>
  <c r="W1059" i="20"/>
  <c r="X1059" i="20"/>
  <c r="Y1059" i="20"/>
  <c r="V1060" i="20"/>
  <c r="W1060" i="20"/>
  <c r="X1060" i="20"/>
  <c r="Y1060" i="20"/>
  <c r="V1061" i="20"/>
  <c r="W1061" i="20"/>
  <c r="X1061" i="20"/>
  <c r="Y1061" i="20"/>
  <c r="V1062" i="20"/>
  <c r="W1062" i="20"/>
  <c r="X1062" i="20"/>
  <c r="Y1062" i="20"/>
  <c r="V1063" i="20"/>
  <c r="W1063" i="20"/>
  <c r="X1063" i="20"/>
  <c r="Y1063" i="20"/>
  <c r="V1064" i="20"/>
  <c r="W1064" i="20"/>
  <c r="X1064" i="20"/>
  <c r="Y1064" i="20"/>
  <c r="V1065" i="20"/>
  <c r="W1065" i="20"/>
  <c r="X1065" i="20"/>
  <c r="Y1065" i="20"/>
  <c r="V1066" i="20"/>
  <c r="W1066" i="20"/>
  <c r="X1066" i="20"/>
  <c r="Y1066" i="20"/>
  <c r="V1067" i="20"/>
  <c r="W1067" i="20"/>
  <c r="X1067" i="20"/>
  <c r="Y1067" i="20"/>
  <c r="V1068" i="20"/>
  <c r="W1068" i="20"/>
  <c r="X1068" i="20"/>
  <c r="Y1068" i="20"/>
  <c r="V1069" i="20"/>
  <c r="W1069" i="20"/>
  <c r="X1069" i="20"/>
  <c r="Y1069" i="20"/>
  <c r="V1070" i="20"/>
  <c r="W1070" i="20"/>
  <c r="X1070" i="20"/>
  <c r="Y1070" i="20"/>
  <c r="V1071" i="20"/>
  <c r="W1071" i="20"/>
  <c r="X1071" i="20"/>
  <c r="Y1071" i="20"/>
  <c r="V1072" i="20"/>
  <c r="W1072" i="20"/>
  <c r="X1072" i="20"/>
  <c r="Y1072" i="20"/>
  <c r="V1073" i="20"/>
  <c r="W1073" i="20"/>
  <c r="X1073" i="20"/>
  <c r="Y1073" i="20"/>
  <c r="V1074" i="20"/>
  <c r="W1074" i="20"/>
  <c r="X1074" i="20"/>
  <c r="Y1074" i="20"/>
  <c r="V1075" i="20"/>
  <c r="W1075" i="20"/>
  <c r="X1075" i="20"/>
  <c r="Y1075" i="20"/>
  <c r="V1076" i="20"/>
  <c r="W1076" i="20"/>
  <c r="X1076" i="20"/>
  <c r="Y1076" i="20"/>
  <c r="V1077" i="20"/>
  <c r="W1077" i="20"/>
  <c r="X1077" i="20"/>
  <c r="Y1077" i="20"/>
  <c r="V1078" i="20"/>
  <c r="W1078" i="20"/>
  <c r="X1078" i="20"/>
  <c r="Y1078" i="20"/>
  <c r="V1079" i="20"/>
  <c r="W1079" i="20"/>
  <c r="X1079" i="20"/>
  <c r="Y1079" i="20"/>
  <c r="V1080" i="20"/>
  <c r="W1080" i="20"/>
  <c r="X1080" i="20"/>
  <c r="Y1080" i="20"/>
  <c r="V1081" i="20"/>
  <c r="W1081" i="20"/>
  <c r="X1081" i="20"/>
  <c r="Y1081" i="20"/>
  <c r="V1082" i="20"/>
  <c r="W1082" i="20"/>
  <c r="X1082" i="20"/>
  <c r="Y1082" i="20"/>
  <c r="V1083" i="20"/>
  <c r="W1083" i="20"/>
  <c r="X1083" i="20"/>
  <c r="Y1083" i="20"/>
  <c r="V1084" i="20"/>
  <c r="W1084" i="20"/>
  <c r="X1084" i="20"/>
  <c r="Y1084" i="20"/>
  <c r="V1085" i="20"/>
  <c r="W1085" i="20"/>
  <c r="X1085" i="20"/>
  <c r="Y1085" i="20"/>
  <c r="V1086" i="20"/>
  <c r="W1086" i="20"/>
  <c r="X1086" i="20"/>
  <c r="Y1086" i="20"/>
  <c r="V1087" i="20"/>
  <c r="W1087" i="20"/>
  <c r="X1087" i="20"/>
  <c r="Y1087" i="20"/>
  <c r="V1088" i="20"/>
  <c r="W1088" i="20"/>
  <c r="X1088" i="20"/>
  <c r="Y1088" i="20"/>
  <c r="V1089" i="20"/>
  <c r="W1089" i="20"/>
  <c r="X1089" i="20"/>
  <c r="Y1089" i="20"/>
  <c r="V1090" i="20"/>
  <c r="W1090" i="20"/>
  <c r="X1090" i="20"/>
  <c r="Y1090" i="20"/>
  <c r="V1091" i="20"/>
  <c r="W1091" i="20"/>
  <c r="X1091" i="20"/>
  <c r="Y1091" i="20"/>
  <c r="V1092" i="20"/>
  <c r="W1092" i="20"/>
  <c r="X1092" i="20"/>
  <c r="Y1092" i="20"/>
  <c r="V1093" i="20"/>
  <c r="W1093" i="20"/>
  <c r="X1093" i="20"/>
  <c r="Y1093" i="20"/>
  <c r="V1094" i="20"/>
  <c r="W1094" i="20"/>
  <c r="X1094" i="20"/>
  <c r="Y1094" i="20"/>
  <c r="V1095" i="20"/>
  <c r="W1095" i="20"/>
  <c r="X1095" i="20"/>
  <c r="Y1095" i="20"/>
  <c r="V1096" i="20"/>
  <c r="W1096" i="20"/>
  <c r="X1096" i="20"/>
  <c r="Y1096" i="20"/>
  <c r="V1097" i="20"/>
  <c r="W1097" i="20"/>
  <c r="X1097" i="20"/>
  <c r="Y1097" i="20"/>
  <c r="V1098" i="20"/>
  <c r="W1098" i="20"/>
  <c r="X1098" i="20"/>
  <c r="Y1098" i="20"/>
  <c r="V1099" i="20"/>
  <c r="W1099" i="20"/>
  <c r="X1099" i="20"/>
  <c r="Y1099" i="20"/>
  <c r="V1100" i="20"/>
  <c r="W1100" i="20"/>
  <c r="X1100" i="20"/>
  <c r="Y1100" i="20"/>
  <c r="V1101" i="20"/>
  <c r="W1101" i="20"/>
  <c r="X1101" i="20"/>
  <c r="Y1101" i="20"/>
  <c r="V1102" i="20"/>
  <c r="W1102" i="20"/>
  <c r="X1102" i="20"/>
  <c r="Y1102" i="20"/>
  <c r="V1103" i="20"/>
  <c r="W1103" i="20"/>
  <c r="X1103" i="20"/>
  <c r="Y1103" i="20"/>
  <c r="V1104" i="20"/>
  <c r="W1104" i="20"/>
  <c r="X1104" i="20"/>
  <c r="Y1104" i="20"/>
  <c r="V1105" i="20"/>
  <c r="W1105" i="20"/>
  <c r="X1105" i="20"/>
  <c r="Y1105" i="20"/>
  <c r="V1106" i="20"/>
  <c r="W1106" i="20"/>
  <c r="X1106" i="20"/>
  <c r="Y1106" i="20"/>
  <c r="V1107" i="20"/>
  <c r="W1107" i="20"/>
  <c r="X1107" i="20"/>
  <c r="Y1107" i="20"/>
  <c r="V1108" i="20"/>
  <c r="W1108" i="20"/>
  <c r="X1108" i="20"/>
  <c r="Y1108" i="20"/>
  <c r="V1109" i="20"/>
  <c r="W1109" i="20"/>
  <c r="X1109" i="20"/>
  <c r="Y1109" i="20"/>
  <c r="V1110" i="20"/>
  <c r="W1110" i="20"/>
  <c r="X1110" i="20"/>
  <c r="Y1110" i="20"/>
  <c r="V1111" i="20"/>
  <c r="W1111" i="20"/>
  <c r="X1111" i="20"/>
  <c r="Y1111" i="20"/>
  <c r="V1112" i="20"/>
  <c r="W1112" i="20"/>
  <c r="X1112" i="20"/>
  <c r="Y1112" i="20"/>
  <c r="V1113" i="20"/>
  <c r="W1113" i="20"/>
  <c r="X1113" i="20"/>
  <c r="Y1113" i="20"/>
  <c r="V1114" i="20"/>
  <c r="W1114" i="20"/>
  <c r="X1114" i="20"/>
  <c r="Y1114" i="20"/>
  <c r="V1115" i="20"/>
  <c r="W1115" i="20"/>
  <c r="X1115" i="20"/>
  <c r="Y1115" i="20"/>
  <c r="V1116" i="20"/>
  <c r="W1116" i="20"/>
  <c r="X1116" i="20"/>
  <c r="Y1116" i="20"/>
  <c r="V1117" i="20"/>
  <c r="W1117" i="20"/>
  <c r="X1117" i="20"/>
  <c r="Y1117" i="20"/>
  <c r="V1118" i="20"/>
  <c r="W1118" i="20"/>
  <c r="X1118" i="20"/>
  <c r="Y1118" i="20"/>
  <c r="V1119" i="20"/>
  <c r="W1119" i="20"/>
  <c r="X1119" i="20"/>
  <c r="Y1119" i="20"/>
  <c r="V1120" i="20"/>
  <c r="W1120" i="20"/>
  <c r="X1120" i="20"/>
  <c r="Y1120" i="20"/>
  <c r="V1121" i="20"/>
  <c r="W1121" i="20"/>
  <c r="X1121" i="20"/>
  <c r="Y1121" i="20"/>
  <c r="V1122" i="20"/>
  <c r="W1122" i="20"/>
  <c r="X1122" i="20"/>
  <c r="Y1122" i="20"/>
  <c r="V1123" i="20"/>
  <c r="W1123" i="20"/>
  <c r="X1123" i="20"/>
  <c r="Y1123" i="20"/>
  <c r="V1124" i="20"/>
  <c r="W1124" i="20"/>
  <c r="X1124" i="20"/>
  <c r="Y1124" i="20"/>
  <c r="V1125" i="20"/>
  <c r="W1125" i="20"/>
  <c r="X1125" i="20"/>
  <c r="Y1125" i="20"/>
  <c r="V1126" i="20"/>
  <c r="W1126" i="20"/>
  <c r="X1126" i="20"/>
  <c r="Y1126" i="20"/>
  <c r="V1127" i="20"/>
  <c r="W1127" i="20"/>
  <c r="X1127" i="20"/>
  <c r="Y1127" i="20"/>
  <c r="V1128" i="20"/>
  <c r="W1128" i="20"/>
  <c r="X1128" i="20"/>
  <c r="Y1128" i="20"/>
  <c r="V1129" i="20"/>
  <c r="W1129" i="20"/>
  <c r="X1129" i="20"/>
  <c r="Y1129" i="20"/>
  <c r="V1130" i="20"/>
  <c r="W1130" i="20"/>
  <c r="X1130" i="20"/>
  <c r="Y1130" i="20"/>
  <c r="V1131" i="20"/>
  <c r="W1131" i="20"/>
  <c r="X1131" i="20"/>
  <c r="Y1131" i="20"/>
  <c r="V1132" i="20"/>
  <c r="W1132" i="20"/>
  <c r="X1132" i="20"/>
  <c r="Y1132" i="20"/>
  <c r="V1133" i="20"/>
  <c r="W1133" i="20"/>
  <c r="X1133" i="20"/>
  <c r="Y1133" i="20"/>
  <c r="V1134" i="20"/>
  <c r="W1134" i="20"/>
  <c r="X1134" i="20"/>
  <c r="Y1134" i="20"/>
  <c r="V1135" i="20"/>
  <c r="W1135" i="20"/>
  <c r="X1135" i="20"/>
  <c r="Y1135" i="20"/>
  <c r="V1136" i="20"/>
  <c r="W1136" i="20"/>
  <c r="X1136" i="20"/>
  <c r="Y1136" i="20"/>
  <c r="V1137" i="20"/>
  <c r="W1137" i="20"/>
  <c r="X1137" i="20"/>
  <c r="Y1137" i="20"/>
  <c r="V1138" i="20"/>
  <c r="W1138" i="20"/>
  <c r="X1138" i="20"/>
  <c r="Y1138" i="20"/>
  <c r="V1139" i="20"/>
  <c r="W1139" i="20"/>
  <c r="X1139" i="20"/>
  <c r="Y1139" i="20"/>
  <c r="V1140" i="20"/>
  <c r="W1140" i="20"/>
  <c r="X1140" i="20"/>
  <c r="Y1140" i="20"/>
  <c r="V1141" i="20"/>
  <c r="W1141" i="20"/>
  <c r="X1141" i="20"/>
  <c r="Y1141" i="20"/>
  <c r="V1142" i="20"/>
  <c r="W1142" i="20"/>
  <c r="X1142" i="20"/>
  <c r="Y1142" i="20"/>
  <c r="V1143" i="20"/>
  <c r="W1143" i="20"/>
  <c r="X1143" i="20"/>
  <c r="Y1143" i="20"/>
  <c r="V1144" i="20"/>
  <c r="W1144" i="20"/>
  <c r="X1144" i="20"/>
  <c r="Y1144" i="20"/>
  <c r="V1145" i="20"/>
  <c r="W1145" i="20"/>
  <c r="X1145" i="20"/>
  <c r="Y1145" i="20"/>
  <c r="V1146" i="20"/>
  <c r="W1146" i="20"/>
  <c r="X1146" i="20"/>
  <c r="Y1146" i="20"/>
  <c r="V1147" i="20"/>
  <c r="W1147" i="20"/>
  <c r="X1147" i="20"/>
  <c r="Y1147" i="20"/>
  <c r="V1148" i="20"/>
  <c r="W1148" i="20"/>
  <c r="X1148" i="20"/>
  <c r="Y1148" i="20"/>
  <c r="V1149" i="20"/>
  <c r="W1149" i="20"/>
  <c r="X1149" i="20"/>
  <c r="Y1149" i="20"/>
  <c r="V1150" i="20"/>
  <c r="W1150" i="20"/>
  <c r="X1150" i="20"/>
  <c r="Y1150" i="20"/>
  <c r="V1151" i="20"/>
  <c r="W1151" i="20"/>
  <c r="X1151" i="20"/>
  <c r="Y1151" i="20"/>
  <c r="V1152" i="20"/>
  <c r="W1152" i="20"/>
  <c r="X1152" i="20"/>
  <c r="Y1152" i="20"/>
  <c r="V1153" i="20"/>
  <c r="W1153" i="20"/>
  <c r="X1153" i="20"/>
  <c r="Y1153" i="20"/>
  <c r="V1154" i="20"/>
  <c r="W1154" i="20"/>
  <c r="X1154" i="20"/>
  <c r="Y1154" i="20"/>
  <c r="V1155" i="20"/>
  <c r="W1155" i="20"/>
  <c r="X1155" i="20"/>
  <c r="Y1155" i="20"/>
  <c r="V1156" i="20"/>
  <c r="W1156" i="20"/>
  <c r="X1156" i="20"/>
  <c r="Y1156" i="20"/>
  <c r="V1157" i="20"/>
  <c r="W1157" i="20"/>
  <c r="X1157" i="20"/>
  <c r="Y1157" i="20"/>
  <c r="V1158" i="20"/>
  <c r="W1158" i="20"/>
  <c r="X1158" i="20"/>
  <c r="Y1158" i="20"/>
  <c r="V1159" i="20"/>
  <c r="W1159" i="20"/>
  <c r="X1159" i="20"/>
  <c r="Y1159" i="20"/>
  <c r="V1160" i="20"/>
  <c r="W1160" i="20"/>
  <c r="X1160" i="20"/>
  <c r="Y1160" i="20"/>
  <c r="V1161" i="20"/>
  <c r="W1161" i="20"/>
  <c r="X1161" i="20"/>
  <c r="Y1161" i="20"/>
  <c r="V1162" i="20"/>
  <c r="W1162" i="20"/>
  <c r="X1162" i="20"/>
  <c r="Y1162" i="20"/>
  <c r="V1163" i="20"/>
  <c r="W1163" i="20"/>
  <c r="X1163" i="20"/>
  <c r="Y1163" i="20"/>
  <c r="V1164" i="20"/>
  <c r="W1164" i="20"/>
  <c r="X1164" i="20"/>
  <c r="Y1164" i="20"/>
  <c r="V1165" i="20"/>
  <c r="W1165" i="20"/>
  <c r="X1165" i="20"/>
  <c r="Y1165" i="20"/>
  <c r="V1166" i="20"/>
  <c r="W1166" i="20"/>
  <c r="X1166" i="20"/>
  <c r="Y1166" i="20"/>
  <c r="V1167" i="20"/>
  <c r="W1167" i="20"/>
  <c r="X1167" i="20"/>
  <c r="Y1167" i="20"/>
  <c r="V1168" i="20"/>
  <c r="W1168" i="20"/>
  <c r="X1168" i="20"/>
  <c r="Y1168" i="20"/>
  <c r="V1169" i="20"/>
  <c r="W1169" i="20"/>
  <c r="X1169" i="20"/>
  <c r="Y1169" i="20"/>
  <c r="V1170" i="20"/>
  <c r="W1170" i="20"/>
  <c r="X1170" i="20"/>
  <c r="Y1170" i="20"/>
  <c r="V1171" i="20"/>
  <c r="W1171" i="20"/>
  <c r="X1171" i="20"/>
  <c r="Y1171" i="20"/>
  <c r="V1172" i="20"/>
  <c r="W1172" i="20"/>
  <c r="X1172" i="20"/>
  <c r="Y1172" i="20"/>
  <c r="V1173" i="20"/>
  <c r="W1173" i="20"/>
  <c r="X1173" i="20"/>
  <c r="Y1173" i="20"/>
  <c r="V1174" i="20"/>
  <c r="W1174" i="20"/>
  <c r="X1174" i="20"/>
  <c r="Y1174" i="20"/>
  <c r="V1175" i="20"/>
  <c r="W1175" i="20"/>
  <c r="X1175" i="20"/>
  <c r="Y1175" i="20"/>
  <c r="V1176" i="20"/>
  <c r="W1176" i="20"/>
  <c r="X1176" i="20"/>
  <c r="Y1176" i="20"/>
  <c r="V1177" i="20"/>
  <c r="W1177" i="20"/>
  <c r="X1177" i="20"/>
  <c r="Y1177" i="20"/>
  <c r="V1178" i="20"/>
  <c r="W1178" i="20"/>
  <c r="X1178" i="20"/>
  <c r="Y1178" i="20"/>
  <c r="V1179" i="20"/>
  <c r="W1179" i="20"/>
  <c r="X1179" i="20"/>
  <c r="Y1179" i="20"/>
  <c r="V1180" i="20"/>
  <c r="W1180" i="20"/>
  <c r="X1180" i="20"/>
  <c r="Y1180" i="20"/>
  <c r="V1181" i="20"/>
  <c r="W1181" i="20"/>
  <c r="X1181" i="20"/>
  <c r="Y1181" i="20"/>
  <c r="V1182" i="20"/>
  <c r="W1182" i="20"/>
  <c r="X1182" i="20"/>
  <c r="Y1182" i="20"/>
  <c r="V1183" i="20"/>
  <c r="W1183" i="20"/>
  <c r="X1183" i="20"/>
  <c r="Y1183" i="20"/>
  <c r="V1184" i="20"/>
  <c r="W1184" i="20"/>
  <c r="X1184" i="20"/>
  <c r="Y1184" i="20"/>
  <c r="V1185" i="20"/>
  <c r="W1185" i="20"/>
  <c r="X1185" i="20"/>
  <c r="Y1185" i="20"/>
  <c r="V1186" i="20"/>
  <c r="W1186" i="20"/>
  <c r="X1186" i="20"/>
  <c r="Y1186" i="20"/>
  <c r="V1187" i="20"/>
  <c r="W1187" i="20"/>
  <c r="X1187" i="20"/>
  <c r="Y1187" i="20"/>
  <c r="V1188" i="20"/>
  <c r="W1188" i="20"/>
  <c r="X1188" i="20"/>
  <c r="Y1188" i="20"/>
  <c r="V1189" i="20"/>
  <c r="W1189" i="20"/>
  <c r="X1189" i="20"/>
  <c r="Y1189" i="20"/>
  <c r="V1190" i="20"/>
  <c r="W1190" i="20"/>
  <c r="X1190" i="20"/>
  <c r="Y1190" i="20"/>
  <c r="V1191" i="20"/>
  <c r="W1191" i="20"/>
  <c r="X1191" i="20"/>
  <c r="Y1191" i="20"/>
  <c r="V1192" i="20"/>
  <c r="W1192" i="20"/>
  <c r="X1192" i="20"/>
  <c r="Y1192" i="20"/>
  <c r="V1193" i="20"/>
  <c r="W1193" i="20"/>
  <c r="X1193" i="20"/>
  <c r="Y1193" i="20"/>
  <c r="V1194" i="20"/>
  <c r="W1194" i="20"/>
  <c r="X1194" i="20"/>
  <c r="Y1194" i="20"/>
  <c r="V1195" i="20"/>
  <c r="W1195" i="20"/>
  <c r="X1195" i="20"/>
  <c r="Y1195" i="20"/>
  <c r="V1205" i="20"/>
  <c r="W1205" i="20"/>
  <c r="X1205" i="20"/>
  <c r="V1206" i="20"/>
  <c r="W1206" i="20"/>
  <c r="X1206" i="20"/>
  <c r="V1207" i="20"/>
  <c r="W1207" i="20"/>
  <c r="X1207" i="20"/>
  <c r="V1208" i="20"/>
  <c r="V1209" i="20"/>
  <c r="V1210" i="20"/>
  <c r="V1211" i="20"/>
  <c r="V1221" i="20"/>
  <c r="W1221" i="20"/>
  <c r="X1221" i="20"/>
  <c r="V1222" i="20"/>
  <c r="W1222" i="20"/>
  <c r="X1222" i="20"/>
  <c r="V1223" i="20"/>
  <c r="W1223" i="20"/>
  <c r="X1223" i="20"/>
  <c r="V1224" i="20"/>
  <c r="W1224" i="20"/>
  <c r="X1224" i="20"/>
  <c r="V1225" i="20"/>
  <c r="W1225" i="20"/>
  <c r="X1225" i="20"/>
  <c r="V1226" i="20"/>
  <c r="W1226" i="20"/>
  <c r="X1226" i="20"/>
  <c r="V1227" i="20"/>
  <c r="W1227" i="20"/>
  <c r="X1227" i="20"/>
  <c r="V1228" i="20"/>
  <c r="W1228" i="20"/>
  <c r="X1228" i="20"/>
  <c r="V1229" i="20"/>
  <c r="W1229" i="20"/>
  <c r="X1229" i="20"/>
  <c r="V1230" i="20"/>
  <c r="W1230" i="20"/>
  <c r="X1230" i="20"/>
  <c r="V1231" i="20"/>
  <c r="W1231" i="20"/>
  <c r="X1231" i="20"/>
  <c r="V1232" i="20"/>
  <c r="W1232" i="20"/>
  <c r="X1232" i="20"/>
  <c r="V1233" i="20"/>
  <c r="W1233" i="20"/>
  <c r="X1233" i="20"/>
  <c r="V1234" i="20"/>
  <c r="W1234" i="20"/>
  <c r="X1234" i="20"/>
  <c r="V1235" i="20"/>
  <c r="V1245" i="20"/>
  <c r="V1246" i="20"/>
  <c r="V1247" i="20"/>
  <c r="V1248" i="20"/>
  <c r="V1249" i="20"/>
  <c r="V1250" i="20"/>
  <c r="V1251" i="20"/>
  <c r="V1252" i="20"/>
  <c r="V1253" i="20"/>
  <c r="V1254" i="20"/>
  <c r="V1255" i="20"/>
  <c r="V1256" i="20"/>
  <c r="V1257" i="20"/>
  <c r="V1258" i="20"/>
  <c r="V1259" i="20"/>
  <c r="V1260" i="20"/>
  <c r="V1261" i="20"/>
  <c r="V1262" i="20"/>
  <c r="V1263" i="20"/>
  <c r="V1264" i="20"/>
  <c r="V1265" i="20"/>
  <c r="V1266" i="20"/>
  <c r="V1267" i="20"/>
  <c r="V1268" i="20"/>
  <c r="V1269" i="20"/>
  <c r="V1270" i="20"/>
  <c r="V1271" i="20"/>
  <c r="V1272" i="20"/>
  <c r="V1273" i="20"/>
  <c r="V1274" i="20"/>
  <c r="V1275" i="20"/>
  <c r="V1276" i="20"/>
  <c r="V1277" i="20"/>
  <c r="V1278" i="20"/>
  <c r="V1279" i="20"/>
  <c r="V1280" i="20"/>
  <c r="V1281" i="20"/>
  <c r="V1282" i="20"/>
  <c r="V1283" i="20"/>
  <c r="V1284" i="20"/>
  <c r="V1285" i="20"/>
  <c r="V1286" i="20"/>
  <c r="V1287" i="20"/>
  <c r="V1288" i="20"/>
  <c r="V1289" i="20"/>
  <c r="V1290" i="20"/>
  <c r="V1291" i="20"/>
  <c r="V1292" i="20"/>
  <c r="V1293" i="20"/>
  <c r="V1294" i="20"/>
  <c r="V1295" i="20"/>
  <c r="V1296" i="20"/>
  <c r="V1297" i="20"/>
  <c r="V1298" i="20"/>
  <c r="V1299" i="20"/>
  <c r="V1300" i="20"/>
  <c r="V1301" i="20"/>
  <c r="V1302" i="20"/>
  <c r="V1303" i="20"/>
  <c r="V1304" i="20"/>
  <c r="V1305" i="20"/>
  <c r="V1306" i="20"/>
  <c r="V1307" i="20"/>
  <c r="V1308" i="20"/>
  <c r="V1309" i="20"/>
  <c r="V1310" i="20"/>
  <c r="V1311" i="20"/>
  <c r="V1312" i="20"/>
  <c r="V1313" i="20"/>
  <c r="V1314" i="20"/>
  <c r="V1315" i="20"/>
  <c r="V1316" i="20"/>
  <c r="V1317" i="20"/>
  <c r="V1318" i="20"/>
  <c r="V1319" i="20"/>
  <c r="V1320" i="20"/>
  <c r="V1321" i="20"/>
  <c r="V1322" i="20"/>
  <c r="V1323" i="20"/>
  <c r="V1324" i="20"/>
  <c r="V1325" i="20"/>
  <c r="V1326" i="20"/>
  <c r="V1327" i="20"/>
  <c r="V1328" i="20"/>
  <c r="V1329" i="20"/>
  <c r="V1330" i="20"/>
  <c r="V1331" i="20"/>
  <c r="V1332" i="20"/>
  <c r="V1333" i="20"/>
  <c r="V1334" i="20"/>
  <c r="V1335" i="20"/>
  <c r="V1336" i="20"/>
  <c r="V1337" i="20"/>
  <c r="V1338" i="20"/>
  <c r="V1339" i="20"/>
  <c r="V1340" i="20"/>
  <c r="V1341" i="20"/>
  <c r="V1342" i="20"/>
  <c r="V1343" i="20"/>
  <c r="V1344" i="20"/>
  <c r="V1345" i="20"/>
  <c r="V1346" i="20"/>
  <c r="V1347" i="20"/>
  <c r="V1348" i="20"/>
  <c r="V1349" i="20"/>
  <c r="V1350" i="20"/>
  <c r="V1351" i="20"/>
  <c r="V1352" i="20"/>
  <c r="V1353" i="20"/>
  <c r="V1354" i="20"/>
  <c r="V1355" i="20"/>
  <c r="V1356" i="20"/>
  <c r="V1357" i="20"/>
  <c r="V1358" i="20"/>
  <c r="V1359" i="20"/>
  <c r="V1360" i="20"/>
  <c r="V1361" i="20"/>
  <c r="V1362" i="20"/>
  <c r="V1363" i="20"/>
  <c r="V1364" i="20"/>
  <c r="V1365" i="20"/>
  <c r="V1366" i="20"/>
  <c r="V1367" i="20"/>
  <c r="V1368" i="20"/>
  <c r="V1369" i="20"/>
  <c r="V1370" i="20"/>
  <c r="V1371" i="20"/>
  <c r="V1372" i="20"/>
  <c r="V1373" i="20"/>
  <c r="V1374" i="20"/>
  <c r="V1375" i="20"/>
  <c r="V1376" i="20"/>
  <c r="V1377" i="20"/>
  <c r="V1378" i="20"/>
  <c r="V1379" i="20"/>
  <c r="V1380" i="20"/>
  <c r="V1381" i="20"/>
  <c r="V1382" i="20"/>
  <c r="V1383" i="20"/>
  <c r="V1384" i="20"/>
  <c r="V1385" i="20"/>
  <c r="V1386" i="20"/>
  <c r="V1387" i="20"/>
  <c r="V1388" i="20"/>
  <c r="V1389" i="20"/>
  <c r="V1390" i="20"/>
  <c r="V1391" i="20"/>
  <c r="V1392" i="20"/>
  <c r="V1393" i="20"/>
  <c r="V1394" i="20"/>
  <c r="V1395" i="20"/>
  <c r="V1396" i="20"/>
  <c r="V1397" i="20"/>
  <c r="V1398" i="20"/>
  <c r="V1399" i="20"/>
  <c r="V1400" i="20"/>
  <c r="V1401" i="20"/>
  <c r="V1402" i="20"/>
  <c r="V1403" i="20"/>
  <c r="V1404" i="20"/>
  <c r="V1405" i="20"/>
  <c r="V1406" i="20"/>
  <c r="V1407" i="20"/>
  <c r="V1408" i="20"/>
  <c r="V1409" i="20"/>
  <c r="V1410" i="20"/>
  <c r="V1411" i="20"/>
  <c r="V1412" i="20"/>
  <c r="V1413" i="20"/>
  <c r="V1414" i="20"/>
  <c r="V1415" i="20"/>
  <c r="V1416" i="20"/>
  <c r="V1417" i="20"/>
  <c r="V1418" i="20"/>
  <c r="V1419" i="20"/>
  <c r="V1420" i="20"/>
  <c r="V1421" i="20"/>
  <c r="V1422" i="20"/>
  <c r="V1423" i="20"/>
  <c r="V1424" i="20"/>
  <c r="V1425" i="20"/>
  <c r="V1426" i="20"/>
  <c r="V1427" i="20"/>
  <c r="V1428" i="20"/>
  <c r="V1429" i="20"/>
  <c r="V1430" i="20"/>
  <c r="V1431" i="20"/>
  <c r="V1432" i="20"/>
  <c r="V1433" i="20"/>
  <c r="V1434" i="20"/>
  <c r="V1435" i="20"/>
  <c r="V1436" i="20"/>
  <c r="V1437" i="20"/>
  <c r="V1438" i="20"/>
  <c r="V1439" i="20"/>
  <c r="V1440" i="20"/>
  <c r="V1441" i="20"/>
  <c r="V1442" i="20"/>
  <c r="V1443" i="20"/>
  <c r="V1444" i="20"/>
  <c r="V1445" i="20"/>
  <c r="V1446" i="20"/>
  <c r="V1447" i="20"/>
  <c r="V1448" i="20"/>
  <c r="V1449" i="20"/>
  <c r="V1450" i="20"/>
  <c r="V1451" i="20"/>
  <c r="V1452" i="20"/>
  <c r="V1453" i="20"/>
  <c r="V1454" i="20"/>
  <c r="V1455" i="20"/>
  <c r="V1456" i="20"/>
  <c r="V1457" i="20"/>
  <c r="V1458" i="20"/>
  <c r="V1459" i="20"/>
  <c r="V1460" i="20"/>
  <c r="V1461" i="20"/>
  <c r="V1462" i="20"/>
  <c r="V1463" i="20"/>
  <c r="V1464" i="20"/>
  <c r="V1465" i="20"/>
  <c r="V1466" i="20"/>
  <c r="V1467" i="20"/>
  <c r="V1468" i="20"/>
  <c r="V1469" i="20"/>
  <c r="V1470" i="20"/>
  <c r="V1471" i="20"/>
  <c r="V1472" i="20"/>
  <c r="V1473" i="20"/>
  <c r="V1474" i="20"/>
  <c r="V1475" i="20"/>
  <c r="V1476" i="20"/>
  <c r="V1477" i="20"/>
  <c r="V1478" i="20"/>
  <c r="V1479" i="20"/>
  <c r="V1480" i="20"/>
  <c r="V1481" i="20"/>
  <c r="V1482" i="20"/>
  <c r="V1483" i="20"/>
  <c r="V1484" i="20"/>
  <c r="V1485" i="20"/>
  <c r="V1486" i="20"/>
  <c r="V1487" i="20"/>
  <c r="V1488" i="20"/>
  <c r="V1489" i="20"/>
  <c r="V1490" i="20"/>
  <c r="V1491" i="20"/>
  <c r="V1492" i="20"/>
  <c r="V1493" i="20"/>
  <c r="V1494" i="20"/>
  <c r="V1495" i="20"/>
  <c r="V1496" i="20"/>
  <c r="V1497" i="20"/>
  <c r="V1498" i="20"/>
  <c r="V1499" i="20"/>
  <c r="V1500" i="20"/>
  <c r="V1501" i="20"/>
  <c r="V1502" i="20"/>
  <c r="V1503" i="20"/>
  <c r="V1504" i="20"/>
  <c r="V1505" i="20"/>
  <c r="V1506" i="20"/>
  <c r="V1507" i="20"/>
  <c r="V1508" i="20"/>
  <c r="V1509" i="20"/>
  <c r="V1510" i="20"/>
  <c r="V1511" i="20"/>
  <c r="V1512" i="20"/>
  <c r="V1513" i="20"/>
  <c r="V1514" i="20"/>
  <c r="V1515" i="20"/>
  <c r="V1516" i="20"/>
  <c r="V1517" i="20"/>
  <c r="V1518" i="20"/>
  <c r="V1519" i="20"/>
  <c r="V1520" i="20"/>
  <c r="V1521" i="20"/>
  <c r="V1522" i="20"/>
  <c r="V1523" i="20"/>
  <c r="V1524" i="20"/>
  <c r="V1525" i="20"/>
  <c r="V1526" i="20"/>
  <c r="V1527" i="20"/>
  <c r="V1528" i="20"/>
  <c r="V1529" i="20"/>
  <c r="V1530" i="20"/>
  <c r="V1531" i="20"/>
  <c r="V1532" i="20"/>
  <c r="V1533" i="20"/>
  <c r="V1534" i="20"/>
  <c r="V1535" i="20"/>
  <c r="V1536" i="20"/>
  <c r="V1537" i="20"/>
  <c r="V1538" i="20"/>
  <c r="V1539" i="20"/>
  <c r="V1540" i="20"/>
  <c r="V1541" i="20"/>
  <c r="V1542" i="20"/>
  <c r="V1543" i="20"/>
  <c r="V1544" i="20"/>
  <c r="V1545" i="20"/>
  <c r="V1546" i="20"/>
  <c r="V1547" i="20"/>
  <c r="V1548" i="20"/>
  <c r="V1549" i="20"/>
  <c r="V1550" i="20"/>
  <c r="V1551" i="20"/>
  <c r="V1552" i="20"/>
  <c r="V1553" i="20"/>
  <c r="V1554" i="20"/>
  <c r="V1555" i="20"/>
  <c r="V1556" i="20"/>
  <c r="V1557" i="20"/>
  <c r="V1558" i="20"/>
  <c r="V1559" i="20"/>
  <c r="V1560" i="20"/>
  <c r="V1561" i="20"/>
  <c r="V1562" i="20"/>
  <c r="V1563" i="20"/>
  <c r="V1564" i="20"/>
  <c r="V1565" i="20"/>
  <c r="V1566" i="20"/>
  <c r="V1567" i="20"/>
  <c r="V1568" i="20"/>
  <c r="V1569" i="20"/>
  <c r="V1570" i="20"/>
  <c r="V1580" i="20"/>
  <c r="V1581" i="20"/>
  <c r="V1582" i="20"/>
  <c r="V1583" i="20"/>
  <c r="V1584" i="20"/>
  <c r="V1585" i="20"/>
  <c r="V1586" i="20"/>
  <c r="V1587" i="20"/>
  <c r="V1588" i="20"/>
  <c r="V1589" i="20"/>
  <c r="V1590" i="20"/>
  <c r="V1591" i="20"/>
  <c r="V1592" i="20"/>
  <c r="V1593" i="20"/>
  <c r="V1594" i="20"/>
  <c r="V1595" i="20"/>
  <c r="V1596" i="20"/>
  <c r="V1597" i="20"/>
  <c r="V1598" i="20"/>
  <c r="V1599" i="20"/>
  <c r="V1600" i="20"/>
  <c r="V1601" i="20"/>
  <c r="V1602" i="20"/>
  <c r="V1603" i="20"/>
  <c r="V1604" i="20"/>
  <c r="V1605" i="20"/>
  <c r="V1606" i="20"/>
  <c r="V1607" i="20"/>
  <c r="V1608" i="20"/>
  <c r="V1609" i="20"/>
  <c r="V1610" i="20"/>
  <c r="V1611" i="20"/>
  <c r="V1612" i="20"/>
  <c r="V1613" i="20"/>
  <c r="V1614" i="20"/>
  <c r="V1615" i="20"/>
  <c r="V1616" i="20"/>
  <c r="V1617" i="20"/>
  <c r="V1618" i="20"/>
  <c r="V1619" i="20"/>
  <c r="V1620" i="20"/>
  <c r="V1621" i="20"/>
  <c r="V1622" i="20"/>
  <c r="V1623" i="20"/>
  <c r="V1624" i="20"/>
  <c r="V1625" i="20"/>
  <c r="V1626" i="20"/>
  <c r="V1627" i="20"/>
  <c r="V1628" i="20"/>
  <c r="V1629" i="20"/>
  <c r="V1630" i="20"/>
  <c r="V1631" i="20"/>
  <c r="V1632" i="20"/>
  <c r="V1633" i="20"/>
  <c r="V1634" i="20"/>
  <c r="V1635" i="20"/>
  <c r="V1636" i="20"/>
  <c r="V1637" i="20"/>
  <c r="V1638" i="20"/>
  <c r="V1639" i="20"/>
  <c r="V1640" i="20"/>
  <c r="V1641" i="20"/>
  <c r="V1642" i="20"/>
  <c r="V1643" i="20"/>
  <c r="V1644" i="20"/>
  <c r="V1655" i="20"/>
  <c r="W1655" i="20"/>
  <c r="X1655" i="20"/>
  <c r="V1656" i="20"/>
  <c r="W1656" i="20"/>
  <c r="X1656" i="20"/>
  <c r="V1657" i="20"/>
  <c r="W1657" i="20"/>
  <c r="X1657" i="20"/>
  <c r="V1658" i="20"/>
  <c r="W1658" i="20"/>
  <c r="X1658" i="20"/>
  <c r="V1659" i="20"/>
  <c r="W1659" i="20"/>
  <c r="X1659" i="20"/>
  <c r="V1660" i="20"/>
  <c r="W1660" i="20"/>
  <c r="X1660" i="20"/>
  <c r="V1661" i="20"/>
  <c r="W1661" i="20"/>
  <c r="X1661" i="20"/>
  <c r="V1662" i="20"/>
  <c r="W1662" i="20"/>
  <c r="X1662" i="20"/>
  <c r="V1663" i="20"/>
  <c r="W1663" i="20"/>
  <c r="X1663" i="20"/>
  <c r="V1664" i="20"/>
  <c r="W1664" i="20"/>
  <c r="X1664" i="20"/>
  <c r="V1665" i="20"/>
  <c r="W1665" i="20"/>
  <c r="X1665" i="20"/>
  <c r="V1666" i="20"/>
  <c r="W1666" i="20"/>
  <c r="X1666" i="20"/>
  <c r="V1667" i="20"/>
  <c r="W1667" i="20"/>
  <c r="X1667" i="20"/>
  <c r="V1668" i="20"/>
  <c r="W1668" i="20"/>
  <c r="X1668" i="20"/>
  <c r="V1669" i="20"/>
  <c r="W1669" i="20"/>
  <c r="X1669" i="20"/>
  <c r="V1670" i="20"/>
  <c r="W1670" i="20"/>
  <c r="X1670" i="20"/>
  <c r="V1671" i="20"/>
  <c r="W1671" i="20"/>
  <c r="X1671" i="20"/>
  <c r="V1672" i="20"/>
  <c r="W1672" i="20"/>
  <c r="X1672" i="20"/>
  <c r="V1673" i="20"/>
  <c r="W1673" i="20"/>
  <c r="X1673" i="20"/>
  <c r="V1674" i="20"/>
  <c r="W1674" i="20"/>
  <c r="X1674" i="20"/>
  <c r="V1675" i="20"/>
  <c r="W1675" i="20"/>
  <c r="X1675" i="20"/>
  <c r="V1676" i="20"/>
  <c r="W1676" i="20"/>
  <c r="X1676" i="20"/>
  <c r="V1677" i="20"/>
  <c r="W1677" i="20"/>
  <c r="X1677" i="20"/>
  <c r="V1678" i="20"/>
  <c r="W1678" i="20"/>
  <c r="X1678" i="20"/>
  <c r="V1679" i="20"/>
  <c r="W1679" i="20"/>
  <c r="X1679" i="20"/>
  <c r="V1680" i="20"/>
  <c r="W1680" i="20"/>
  <c r="X1680" i="20"/>
  <c r="V1681" i="20"/>
  <c r="W1681" i="20"/>
  <c r="X1681" i="20"/>
  <c r="V1682" i="20"/>
  <c r="V1683" i="20"/>
  <c r="V1684" i="20"/>
  <c r="V1685" i="20"/>
  <c r="V1686" i="20"/>
  <c r="V1687" i="20"/>
  <c r="V1688" i="20"/>
  <c r="V1689" i="20"/>
  <c r="V1690" i="20"/>
  <c r="V1691" i="20"/>
  <c r="V1692" i="20"/>
  <c r="V1693" i="20"/>
  <c r="V1694" i="20"/>
  <c r="V1695" i="20"/>
  <c r="V1696" i="20"/>
  <c r="V1697" i="20"/>
  <c r="V1698" i="20"/>
  <c r="V1699" i="20"/>
  <c r="V1700" i="20"/>
  <c r="V1701" i="20"/>
  <c r="V1702" i="20"/>
  <c r="V1703" i="20"/>
  <c r="V1704" i="20"/>
  <c r="V1705" i="20"/>
  <c r="V1706" i="20"/>
  <c r="V1707" i="20"/>
  <c r="V1708" i="20"/>
  <c r="V1709" i="20"/>
  <c r="V1710" i="20"/>
  <c r="V1711" i="20"/>
  <c r="V1712" i="20"/>
  <c r="V1713" i="20"/>
  <c r="V1714" i="20"/>
  <c r="V1715" i="20"/>
  <c r="V1716" i="20"/>
  <c r="V1717" i="20"/>
  <c r="V1718" i="20"/>
  <c r="V1719" i="20"/>
  <c r="V1720" i="20"/>
  <c r="V1721" i="20"/>
  <c r="V1722" i="20"/>
  <c r="V1723" i="20"/>
  <c r="V1724" i="20"/>
  <c r="V1725" i="20"/>
  <c r="V1726" i="20"/>
  <c r="V1736" i="20"/>
  <c r="W1736" i="20"/>
  <c r="X1736" i="20"/>
  <c r="V1746" i="20"/>
  <c r="W1746" i="20"/>
  <c r="X1746" i="20"/>
  <c r="V1747" i="20"/>
  <c r="W1747" i="20"/>
  <c r="X1747" i="20"/>
  <c r="Y1747" i="20"/>
  <c r="V1748" i="20"/>
  <c r="W1748" i="20"/>
  <c r="X1748" i="20"/>
  <c r="B4" i="15"/>
  <c r="D12" i="5"/>
  <c r="D11" i="5"/>
  <c r="B4" i="14"/>
  <c r="A1" i="11"/>
  <c r="B4" i="5"/>
  <c r="E2" i="5"/>
  <c r="H2" i="1"/>
  <c r="B4" i="1"/>
  <c r="C25" i="9"/>
  <c r="G8" i="5"/>
  <c r="G24" i="21"/>
  <c r="Y1736" i="20"/>
  <c r="Y1738" i="20"/>
  <c r="X1738" i="20"/>
  <c r="X1237" i="20"/>
  <c r="X1213" i="20"/>
  <c r="X1728" i="20"/>
  <c r="X1646" i="20"/>
  <c r="Y829" i="20"/>
  <c r="J14" i="9"/>
  <c r="X829" i="20"/>
  <c r="X58" i="20"/>
  <c r="Y1746" i="20"/>
  <c r="Y1750" i="20"/>
  <c r="J23" i="9"/>
  <c r="K23" i="9"/>
  <c r="K10" i="9"/>
  <c r="K11" i="9"/>
  <c r="K12" i="9"/>
  <c r="K13" i="9"/>
  <c r="K14" i="9"/>
  <c r="Y856" i="20"/>
  <c r="Y1197" i="20"/>
  <c r="J16" i="9"/>
  <c r="K16" i="9"/>
  <c r="K17" i="9"/>
  <c r="K18" i="9"/>
  <c r="K19" i="9"/>
  <c r="K20" i="9"/>
  <c r="K21" i="9"/>
  <c r="K25" i="9"/>
  <c r="X1750" i="20"/>
  <c r="X1572" i="20"/>
  <c r="X1197" i="20"/>
  <c r="X848" i="20"/>
  <c r="X440" i="20"/>
  <c r="X218" i="20"/>
  <c r="X101" i="20"/>
  <c r="X240" i="20"/>
  <c r="D14" i="11"/>
  <c r="D7" i="11"/>
  <c r="D6" i="11"/>
  <c r="M23" i="9"/>
  <c r="N23" i="9"/>
  <c r="O23" i="9"/>
  <c r="P23" i="9"/>
  <c r="M15" i="9"/>
  <c r="N15" i="9"/>
  <c r="O15" i="9"/>
  <c r="P15" i="9"/>
  <c r="Q15" i="9"/>
  <c r="R15" i="9"/>
  <c r="S15" i="9"/>
  <c r="T15" i="9"/>
  <c r="U15" i="9"/>
  <c r="V15" i="9"/>
  <c r="W15" i="9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8" i="16"/>
  <c r="A9" i="16"/>
  <c r="A10" i="16"/>
  <c r="A11" i="16"/>
  <c r="A12" i="16"/>
  <c r="A13" i="16"/>
  <c r="A14" i="16"/>
  <c r="D9" i="5"/>
  <c r="W17" i="9"/>
  <c r="X17" i="9"/>
  <c r="Y17" i="9"/>
  <c r="Z17" i="9"/>
  <c r="AA17" i="9"/>
  <c r="AB17" i="9"/>
  <c r="AC17" i="9"/>
  <c r="AD17" i="9"/>
  <c r="A22" i="5"/>
  <c r="A23" i="5"/>
  <c r="A27" i="5"/>
  <c r="A28" i="5"/>
  <c r="A29" i="5"/>
  <c r="A30" i="5"/>
  <c r="A31" i="5"/>
  <c r="A33" i="5"/>
  <c r="A34" i="5"/>
  <c r="A35" i="5"/>
  <c r="A37" i="5"/>
  <c r="A38" i="5"/>
  <c r="A39" i="5"/>
  <c r="A41" i="5"/>
  <c r="AE17" i="9"/>
  <c r="AF17" i="9"/>
  <c r="AG17" i="9"/>
  <c r="AH17" i="9"/>
  <c r="AI17" i="9"/>
  <c r="D25" i="9"/>
  <c r="G9" i="5"/>
  <c r="D8" i="5"/>
  <c r="M10" i="9"/>
  <c r="N10" i="9"/>
  <c r="O10" i="9"/>
  <c r="P10" i="9"/>
  <c r="Q10" i="9"/>
  <c r="R10" i="9"/>
  <c r="S10" i="9"/>
  <c r="T10" i="9"/>
  <c r="U10" i="9"/>
  <c r="V10" i="9"/>
  <c r="W10" i="9"/>
  <c r="X10" i="9"/>
  <c r="Y10" i="9"/>
  <c r="Z10" i="9"/>
  <c r="AA10" i="9"/>
  <c r="AB10" i="9"/>
  <c r="M20" i="9"/>
  <c r="N20" i="9"/>
  <c r="O20" i="9"/>
  <c r="P20" i="9"/>
  <c r="Q20" i="9"/>
  <c r="R20" i="9"/>
  <c r="S20" i="9"/>
  <c r="T20" i="9"/>
  <c r="U20" i="9"/>
  <c r="V20" i="9"/>
  <c r="W20" i="9"/>
  <c r="M21" i="9"/>
  <c r="N21" i="9"/>
  <c r="O21" i="9"/>
  <c r="P21" i="9"/>
  <c r="Q21" i="9"/>
  <c r="R21" i="9"/>
  <c r="S21" i="9"/>
  <c r="T21" i="9"/>
  <c r="U21" i="9"/>
  <c r="M24" i="9"/>
  <c r="N24" i="9"/>
  <c r="O24" i="9"/>
  <c r="P24" i="9"/>
  <c r="Q24" i="9"/>
  <c r="R24" i="9"/>
  <c r="S24" i="9"/>
  <c r="T24" i="9"/>
  <c r="U24" i="9"/>
  <c r="V24" i="9"/>
  <c r="W24" i="9"/>
  <c r="X24" i="9"/>
  <c r="Y24" i="9"/>
  <c r="Z24" i="9"/>
  <c r="AA24" i="9"/>
  <c r="AB24" i="9"/>
  <c r="AC24" i="9"/>
  <c r="AD24" i="9"/>
  <c r="AE24" i="9"/>
  <c r="AF24" i="9"/>
  <c r="AG24" i="9"/>
  <c r="AH24" i="9"/>
  <c r="AI24" i="9"/>
  <c r="AI25" i="9"/>
  <c r="M9" i="9"/>
  <c r="N9" i="9"/>
  <c r="O9" i="9"/>
  <c r="P9" i="9"/>
  <c r="Q9" i="9"/>
  <c r="D13" i="5"/>
  <c r="D16" i="5"/>
  <c r="R9" i="9"/>
  <c r="S9" i="9"/>
  <c r="T9" i="9"/>
  <c r="U9" i="9"/>
  <c r="V9" i="9"/>
  <c r="W9" i="9"/>
  <c r="X9" i="9"/>
  <c r="Y9" i="9"/>
  <c r="Z9" i="9"/>
  <c r="D17" i="5"/>
  <c r="D19" i="5"/>
  <c r="AA9" i="9"/>
  <c r="AB9" i="9"/>
  <c r="M16" i="9"/>
  <c r="N16" i="9"/>
  <c r="O16" i="9"/>
  <c r="P16" i="9"/>
  <c r="Q16" i="9"/>
  <c r="R16" i="9"/>
  <c r="S16" i="9"/>
  <c r="T16" i="9"/>
  <c r="U16" i="9"/>
  <c r="V16" i="9"/>
  <c r="W16" i="9"/>
  <c r="X16" i="9"/>
  <c r="Y16" i="9"/>
  <c r="Z16" i="9"/>
  <c r="AA16" i="9"/>
  <c r="AB16" i="9"/>
  <c r="AC16" i="9"/>
  <c r="AD16" i="9"/>
  <c r="AE16" i="9"/>
  <c r="AF16" i="9"/>
  <c r="AG16" i="9"/>
  <c r="AH16" i="9"/>
  <c r="M18" i="9"/>
  <c r="N18" i="9"/>
  <c r="O18" i="9"/>
  <c r="E25" i="9"/>
  <c r="M13" i="9"/>
  <c r="N13" i="9"/>
  <c r="O13" i="9"/>
  <c r="P13" i="9"/>
  <c r="Q13" i="9"/>
  <c r="R13" i="9"/>
  <c r="S13" i="9"/>
  <c r="T13" i="9"/>
  <c r="U13" i="9"/>
  <c r="V13" i="9"/>
  <c r="W13" i="9"/>
  <c r="X13" i="9"/>
  <c r="M19" i="9"/>
  <c r="N19" i="9"/>
  <c r="O19" i="9"/>
  <c r="P19" i="9"/>
  <c r="Q19" i="9"/>
  <c r="R19" i="9"/>
  <c r="S19" i="9"/>
  <c r="T19" i="9"/>
  <c r="U19" i="9"/>
  <c r="V19" i="9"/>
  <c r="W19" i="9"/>
  <c r="X19" i="9"/>
  <c r="M22" i="9"/>
  <c r="N22" i="9"/>
  <c r="O22" i="9"/>
  <c r="P22" i="9"/>
  <c r="F25" i="9"/>
  <c r="M17" i="9"/>
  <c r="N17" i="9"/>
  <c r="O17" i="9"/>
  <c r="P17" i="9"/>
  <c r="Q17" i="9"/>
  <c r="R17" i="9"/>
  <c r="S17" i="9"/>
  <c r="T17" i="9"/>
  <c r="U17" i="9"/>
  <c r="G25" i="9"/>
  <c r="M12" i="9"/>
  <c r="N12" i="9"/>
  <c r="O12" i="9"/>
  <c r="P12" i="9"/>
  <c r="Q12" i="9"/>
  <c r="R12" i="9"/>
  <c r="S12" i="9"/>
  <c r="T12" i="9"/>
  <c r="U12" i="9"/>
  <c r="V12" i="9"/>
  <c r="W12" i="9"/>
  <c r="M14" i="9"/>
  <c r="N14" i="9"/>
  <c r="O14" i="9"/>
  <c r="P14" i="9"/>
  <c r="Q14" i="9"/>
  <c r="R14" i="9"/>
  <c r="S14" i="9"/>
  <c r="T14" i="9"/>
  <c r="U14" i="9"/>
  <c r="V14" i="9"/>
  <c r="W14" i="9"/>
  <c r="K26" i="9"/>
  <c r="M11" i="9"/>
  <c r="N11" i="9"/>
  <c r="M25" i="9"/>
  <c r="N25" i="9"/>
  <c r="O11" i="9"/>
  <c r="O25" i="9"/>
  <c r="P11" i="9"/>
  <c r="P25" i="9"/>
  <c r="Q11" i="9"/>
  <c r="R11" i="9"/>
  <c r="Q25" i="9"/>
  <c r="S11" i="9"/>
  <c r="R25" i="9"/>
  <c r="S25" i="9"/>
  <c r="T11" i="9"/>
  <c r="T25" i="9"/>
  <c r="U11" i="9"/>
  <c r="V11" i="9"/>
  <c r="U25" i="9"/>
  <c r="W11" i="9"/>
  <c r="V25" i="9"/>
  <c r="W25" i="9"/>
  <c r="X11" i="9"/>
  <c r="X25" i="9"/>
  <c r="Y11" i="9"/>
  <c r="Z11" i="9"/>
  <c r="Y25" i="9"/>
  <c r="AA11" i="9"/>
  <c r="Z25" i="9"/>
  <c r="AA25" i="9"/>
  <c r="AB11" i="9"/>
  <c r="AB25" i="9"/>
  <c r="AC11" i="9"/>
  <c r="AC25" i="9"/>
  <c r="AD11" i="9"/>
  <c r="AD25" i="9"/>
  <c r="AE11" i="9"/>
  <c r="AE25" i="9"/>
  <c r="AF11" i="9"/>
  <c r="AF25" i="9"/>
  <c r="AG11" i="9"/>
  <c r="AG25" i="9"/>
  <c r="AH11" i="9"/>
  <c r="AH25" i="9"/>
</calcChain>
</file>

<file path=xl/sharedStrings.xml><?xml version="1.0" encoding="utf-8"?>
<sst xmlns="http://schemas.openxmlformats.org/spreadsheetml/2006/main" count="2408" uniqueCount="390">
  <si>
    <t>Fountaintown Gas Company</t>
  </si>
  <si>
    <t>EXHIBITS</t>
  </si>
  <si>
    <t>CAUSE NO. 45032-S8</t>
  </si>
  <si>
    <t>TABLE OF CONTENTS</t>
  </si>
  <si>
    <t>Exhibit 1</t>
  </si>
  <si>
    <t>Page 1</t>
  </si>
  <si>
    <t>Page 2</t>
  </si>
  <si>
    <t>Page 3</t>
  </si>
  <si>
    <t>Accumulated Depreciation Federal Tax Balance @ 12/31/17</t>
  </si>
  <si>
    <t>Page 4</t>
  </si>
  <si>
    <t>Accumulated Depreciation State Tax Balance @ 12/31/17</t>
  </si>
  <si>
    <t>Page 5</t>
  </si>
  <si>
    <t>State Deferred Tax Estimate</t>
  </si>
  <si>
    <t>Page 6</t>
  </si>
  <si>
    <t xml:space="preserve">Deferred Income Tax </t>
  </si>
  <si>
    <t>Exhibit 2</t>
  </si>
  <si>
    <t xml:space="preserve">Depreciation Expense - Book </t>
  </si>
  <si>
    <t xml:space="preserve">Depreciation Expense - Federal  </t>
  </si>
  <si>
    <t>Page 4 - 15</t>
  </si>
  <si>
    <t>Remaining Lives Calculation</t>
  </si>
  <si>
    <t>Exhibit 3</t>
  </si>
  <si>
    <t>Refundable Excess Deferred Income Taxes Calculation</t>
  </si>
  <si>
    <t>Exhibit 4</t>
  </si>
  <si>
    <t>Summary of Revenue Over Collection</t>
  </si>
  <si>
    <t>Calculation of Revenue Refund Tracker</t>
  </si>
  <si>
    <t>Page 3 -6</t>
  </si>
  <si>
    <t>Monthly Revenue Over Collection</t>
  </si>
  <si>
    <t xml:space="preserve">EXHIBIT 1 </t>
  </si>
  <si>
    <t>PAGE 1</t>
  </si>
  <si>
    <t>Deferred Tax Asset/Liability</t>
  </si>
  <si>
    <t xml:space="preserve">Line </t>
  </si>
  <si>
    <t>After Tax Act</t>
  </si>
  <si>
    <t>Prior to Tax Act</t>
  </si>
  <si>
    <t>Net Book Value,  Exhibit 1 Page 2</t>
  </si>
  <si>
    <t>proof</t>
  </si>
  <si>
    <t>Plant Costs per Federal Depr Report, Exhibit 1 Page 3</t>
  </si>
  <si>
    <t>Other Adjustments,  Exhibit 1 Page 6:</t>
  </si>
  <si>
    <t>Accrued Wages</t>
  </si>
  <si>
    <t>Unbilled revenue</t>
  </si>
  <si>
    <t>Difference in NBV ((Sum Line 2 - 7 )- Line 1))</t>
  </si>
  <si>
    <t>State Deferred Tax Estimate, Exhibit 1 Page 4</t>
  </si>
  <si>
    <t>NBV less State Deferred Tax Estimate (Line 6 - Line 8)</t>
  </si>
  <si>
    <t>Tax Rate</t>
  </si>
  <si>
    <t>Current Period Deferred (Line 8 * Line 9)</t>
  </si>
  <si>
    <t>Deferred Tax under old rate</t>
  </si>
  <si>
    <t>Deferred Tax under new rate (Line 10)</t>
  </si>
  <si>
    <t>Reg Liability  (Line 11 - Line 12)</t>
  </si>
  <si>
    <t>Unprotected Accumulated Deferred Income Tax ("ADIT")</t>
  </si>
  <si>
    <t>Capitalized Payroll Taxes</t>
  </si>
  <si>
    <t>Unamortized Rate Case &amp; Accrued SRC</t>
  </si>
  <si>
    <t>Unprotected ADIT</t>
  </si>
  <si>
    <t>Unprotected ADIT After Tax Act</t>
  </si>
  <si>
    <t>Unprotected ADIT Prior to Tax Act</t>
  </si>
  <si>
    <t xml:space="preserve">Unprotected excess ADIT  </t>
  </si>
  <si>
    <t>State Deferred Tax Estimate (Exhibit 1 Page 4)</t>
  </si>
  <si>
    <t>Change in tax rates (34% - 21%)</t>
  </si>
  <si>
    <t>Total Unprotected excess ADIT  (Line 21 + Line 24)</t>
  </si>
  <si>
    <t>Proof</t>
  </si>
  <si>
    <t>PAGE 2</t>
  </si>
  <si>
    <t>Trial Balance</t>
  </si>
  <si>
    <t>Line</t>
  </si>
  <si>
    <t>Account</t>
  </si>
  <si>
    <t>101.374</t>
  </si>
  <si>
    <t>Land and land rights</t>
  </si>
  <si>
    <t>101.376</t>
  </si>
  <si>
    <t>Mains</t>
  </si>
  <si>
    <t>101.378</t>
  </si>
  <si>
    <t>Regulating stations equipment</t>
  </si>
  <si>
    <t>101.380</t>
  </si>
  <si>
    <t>Services</t>
  </si>
  <si>
    <t>101.381</t>
  </si>
  <si>
    <t>Meters</t>
  </si>
  <si>
    <t>101.383</t>
  </si>
  <si>
    <t>House regulators</t>
  </si>
  <si>
    <t>101.385</t>
  </si>
  <si>
    <t>Measure/reg industrial</t>
  </si>
  <si>
    <t>101.387</t>
  </si>
  <si>
    <t>Other Equipment</t>
  </si>
  <si>
    <t>102.376</t>
  </si>
  <si>
    <t>Distribution mains - IURC</t>
  </si>
  <si>
    <t>102.378</t>
  </si>
  <si>
    <t>Meas &amp; reg station equip - IURC</t>
  </si>
  <si>
    <t>102.380</t>
  </si>
  <si>
    <t>Services - IURC</t>
  </si>
  <si>
    <t>102.381</t>
  </si>
  <si>
    <t>Meters - IURC</t>
  </si>
  <si>
    <t>102.382</t>
  </si>
  <si>
    <t>Meter installations - IURC</t>
  </si>
  <si>
    <t>102.383</t>
  </si>
  <si>
    <t>House regulators - IURC</t>
  </si>
  <si>
    <t>103.376</t>
  </si>
  <si>
    <t>Distribution mains - Soya</t>
  </si>
  <si>
    <t>103.378</t>
  </si>
  <si>
    <t>Meas &amp; reg station equip - Soya</t>
  </si>
  <si>
    <t>103.381</t>
  </si>
  <si>
    <t>Meters - Soya</t>
  </si>
  <si>
    <t>103.382</t>
  </si>
  <si>
    <t>Meter installations - Soya</t>
  </si>
  <si>
    <t>103.383</t>
  </si>
  <si>
    <t>House regulators - Soya</t>
  </si>
  <si>
    <t>121.390</t>
  </si>
  <si>
    <t>Structures and improvements</t>
  </si>
  <si>
    <t>121.391</t>
  </si>
  <si>
    <t>Office furniture and fixtures</t>
  </si>
  <si>
    <t>121.392</t>
  </si>
  <si>
    <t>Transportation equipment</t>
  </si>
  <si>
    <t>121.394</t>
  </si>
  <si>
    <t>Tools and shop equipment</t>
  </si>
  <si>
    <t>121.396</t>
  </si>
  <si>
    <t>Power operated equipment</t>
  </si>
  <si>
    <t>121.397</t>
  </si>
  <si>
    <t>Communication equipment</t>
  </si>
  <si>
    <t>121.398</t>
  </si>
  <si>
    <t>Miscellaneous equipment</t>
  </si>
  <si>
    <t>121.399</t>
  </si>
  <si>
    <t>Computer equipment</t>
  </si>
  <si>
    <t>122.108</t>
  </si>
  <si>
    <t>Accumulated depreciation - plant</t>
  </si>
  <si>
    <t>122.182</t>
  </si>
  <si>
    <t>Accumulated depreciation - general</t>
  </si>
  <si>
    <t>PAGE 3</t>
  </si>
  <si>
    <t>PAGE 4</t>
  </si>
  <si>
    <t>State</t>
  </si>
  <si>
    <t>Net Book Value (Exhibit 1 Page 1)</t>
  </si>
  <si>
    <t>State Net Book Value  (Exhibit 1 Page 5)</t>
  </si>
  <si>
    <t>Other Adjustments:</t>
  </si>
  <si>
    <t>Tax rate</t>
  </si>
  <si>
    <t>State Deferred Tax Estimate (Line 9 * Line 8)</t>
  </si>
  <si>
    <t>PAGE 5</t>
  </si>
  <si>
    <t>PAGE 6</t>
  </si>
  <si>
    <t>DEFERRED STATE TAX ASSET/(LIABILITY) PER BALANCE SHEET</t>
  </si>
  <si>
    <t>ST LIABILITY</t>
  </si>
  <si>
    <t>LT LIABILITY</t>
  </si>
  <si>
    <t>ST 
ASSET</t>
  </si>
  <si>
    <t>LT 
ASSET</t>
  </si>
  <si>
    <t>DEPRECIATION</t>
  </si>
  <si>
    <t>NET BOOK VALUE - BOOKS</t>
  </si>
  <si>
    <t>NET BOOK VALUE - TAX</t>
  </si>
  <si>
    <t>DIFFERENCE</t>
  </si>
  <si>
    <t>ACCRUED OFFICER SALARY</t>
  </si>
  <si>
    <t>UNBILLED REVENUE</t>
  </si>
  <si>
    <t>UNAMORTIZED RATE CASE</t>
  </si>
  <si>
    <t>UNAMORTIZED ENERGY EFFICIENCY EXPENSE</t>
  </si>
  <si>
    <t>TOTAL DEFERRALS</t>
  </si>
  <si>
    <t>STATE TAX AT</t>
  </si>
  <si>
    <t xml:space="preserve"> DEFERRED STATE TAX ASSET/(LIABILITY)</t>
  </si>
  <si>
    <t>PROOF</t>
  </si>
  <si>
    <t>DEFERRED FEDERAL TAX ASSET/(LIABILITY) PER BALANCE SHEET</t>
  </si>
  <si>
    <t>ST ASSET</t>
  </si>
  <si>
    <t>LT ASSET</t>
  </si>
  <si>
    <t>ACCRUED SALARY</t>
  </si>
  <si>
    <t>FEDERAL TAX (NET OF STATE) AT</t>
  </si>
  <si>
    <t>Difference</t>
  </si>
  <si>
    <t>TOTAL FEDERAL DEFERRED TAX ASSET/(LIABILITY)</t>
  </si>
  <si>
    <t>EXHIBIT 2</t>
  </si>
  <si>
    <t xml:space="preserve">Average Rate Assumption Method ("ARAM") </t>
  </si>
  <si>
    <t>Book NBV</t>
  </si>
  <si>
    <t>Federal NAV</t>
  </si>
  <si>
    <t>Diff</t>
  </si>
  <si>
    <t>Ave. Life</t>
  </si>
  <si>
    <t>Amortizaiton</t>
  </si>
  <si>
    <t>Year 1</t>
  </si>
  <si>
    <t>Year 2</t>
  </si>
  <si>
    <t>Year 3</t>
  </si>
  <si>
    <t>Year 4</t>
  </si>
  <si>
    <t>Year 5</t>
  </si>
  <si>
    <t>Year 6</t>
  </si>
  <si>
    <t>Year 7</t>
  </si>
  <si>
    <t>Year 8</t>
  </si>
  <si>
    <t>Year 9</t>
  </si>
  <si>
    <t>Year 10</t>
  </si>
  <si>
    <t>Year 11</t>
  </si>
  <si>
    <t>Year 12</t>
  </si>
  <si>
    <t>Year 13</t>
  </si>
  <si>
    <t>Year 14</t>
  </si>
  <si>
    <t>Year 15</t>
  </si>
  <si>
    <t>Year 16</t>
  </si>
  <si>
    <t>Year 17</t>
  </si>
  <si>
    <t>Year 18</t>
  </si>
  <si>
    <t>Year 19</t>
  </si>
  <si>
    <t>Year 20</t>
  </si>
  <si>
    <t>Year 21</t>
  </si>
  <si>
    <t>Year 22</t>
  </si>
  <si>
    <t>Year 23</t>
  </si>
  <si>
    <t>Auto</t>
  </si>
  <si>
    <t>Communication</t>
  </si>
  <si>
    <t>Computer</t>
  </si>
  <si>
    <t>Furniture</t>
  </si>
  <si>
    <t xml:space="preserve">House Regulators </t>
  </si>
  <si>
    <t>Measures</t>
  </si>
  <si>
    <t xml:space="preserve">Meters </t>
  </si>
  <si>
    <t>Misc</t>
  </si>
  <si>
    <t>Power</t>
  </si>
  <si>
    <t>Structures</t>
  </si>
  <si>
    <t>Tools</t>
  </si>
  <si>
    <t>Unassigned</t>
  </si>
  <si>
    <t>Valuation</t>
  </si>
  <si>
    <t>(Exhibit 2 Page 2)</t>
  </si>
  <si>
    <t>(Exhibit 2 Page 3)</t>
  </si>
  <si>
    <t xml:space="preserve">Breakout of Net Book Value </t>
  </si>
  <si>
    <t>Cost 
Basis</t>
  </si>
  <si>
    <t>Accumulated Depreciation</t>
  </si>
  <si>
    <t>Net Book 
Value</t>
  </si>
  <si>
    <t xml:space="preserve">Cost and accumulated depreciation amounts match book depreciation </t>
  </si>
  <si>
    <t>reports at 12/31/17.</t>
  </si>
  <si>
    <t xml:space="preserve">Breakout of Net Asset Value </t>
  </si>
  <si>
    <t>Federal Cost 
Basis</t>
  </si>
  <si>
    <t>Fedreal Accumulated Depreciation</t>
  </si>
  <si>
    <t>Net Asset 
Value</t>
  </si>
  <si>
    <t xml:space="preserve">Cost and accumulated depreciation amounts match federal depreciation </t>
  </si>
  <si>
    <t>Book Depreciation Expense - Calculation of Remaining Useful Lives</t>
  </si>
  <si>
    <t>System No.</t>
  </si>
  <si>
    <t>Date In Service</t>
  </si>
  <si>
    <t>Method / Conv.</t>
  </si>
  <si>
    <t>Life</t>
  </si>
  <si>
    <t>Cost / Other Basis</t>
  </si>
  <si>
    <t>Bus./ Inv. %</t>
  </si>
  <si>
    <t>Beg. Accum. Depreciation/ (Sec. 179)</t>
  </si>
  <si>
    <t>Current Depreciation/ 
(Sec. 179)</t>
  </si>
  <si>
    <t>Total Depreciation/ 
(Sec. 179)</t>
  </si>
  <si>
    <t>Fully Disposed</t>
  </si>
  <si>
    <t>Remaining
 Years</t>
  </si>
  <si>
    <t>Without
 0s</t>
  </si>
  <si>
    <t>AUTO</t>
  </si>
  <si>
    <t>SL / N/A</t>
  </si>
  <si>
    <t>M / HY</t>
  </si>
  <si>
    <t>Subtotal: AUTO</t>
  </si>
  <si>
    <t>Average Life Remaining</t>
  </si>
  <si>
    <t>Less dispositions and exchanges:</t>
  </si>
  <si>
    <t>Net for: AUTO</t>
  </si>
  <si>
    <t>COMMUNICATIONS</t>
  </si>
  <si>
    <t>Remaining Years</t>
  </si>
  <si>
    <t>Without 0s</t>
  </si>
  <si>
    <t>Subtotal: COMMUNICATIONS</t>
  </si>
  <si>
    <t>Net for: COMMUNICATIONS</t>
  </si>
  <si>
    <t>COMPUTERS</t>
  </si>
  <si>
    <t>Subtotal: COMPUTERS</t>
  </si>
  <si>
    <t>Net for: COMPUTERS</t>
  </si>
  <si>
    <t>FURNITURE</t>
  </si>
  <si>
    <t>Subtotal: FURNITURE</t>
  </si>
  <si>
    <t>Net for: FURNITURE</t>
  </si>
  <si>
    <t>HOUSE REGULATOR</t>
  </si>
  <si>
    <t>Subtotal: HOUSE REGULATOR</t>
  </si>
  <si>
    <t>Net for: HOUSE REGULATOR</t>
  </si>
  <si>
    <t>MAINS</t>
  </si>
  <si>
    <t>S</t>
  </si>
  <si>
    <t>SYD / N/A</t>
  </si>
  <si>
    <t>M / MQ</t>
  </si>
  <si>
    <t>SL / FM</t>
  </si>
  <si>
    <t>Subtotal: MAINS</t>
  </si>
  <si>
    <t>Net for: MAINS</t>
  </si>
  <si>
    <t>MEASURES</t>
  </si>
  <si>
    <t>Subtotal: MEASURES</t>
  </si>
  <si>
    <t>Net for: MEASURES</t>
  </si>
  <si>
    <t>METERS</t>
  </si>
  <si>
    <t>Subtotal: METERS</t>
  </si>
  <si>
    <t>Net for: METERS</t>
  </si>
  <si>
    <t>MISCELLANEOUS</t>
  </si>
  <si>
    <t>Subtotal: MISCELLANEOUS</t>
  </si>
  <si>
    <t>Net for: MISCELLANEOUS</t>
  </si>
  <si>
    <t>POWER</t>
  </si>
  <si>
    <t>Subtotal: POWER</t>
  </si>
  <si>
    <t>Net for: POWER</t>
  </si>
  <si>
    <t>SERVICES</t>
  </si>
  <si>
    <t>Subtotal: SERVICES</t>
  </si>
  <si>
    <t>Net for: SERVICES</t>
  </si>
  <si>
    <t>STRUCTURES</t>
  </si>
  <si>
    <t>Subtotal: STRUCTURES</t>
  </si>
  <si>
    <t>Net for: STRUCTURES</t>
  </si>
  <si>
    <t>TOOLS</t>
  </si>
  <si>
    <t>Subtotal: TOOLS</t>
  </si>
  <si>
    <t>Net for: TOOLS</t>
  </si>
  <si>
    <t>No Calc / N/A</t>
  </si>
  <si>
    <t>Subtotal: Unassigned</t>
  </si>
  <si>
    <t>Net for: Unassigned</t>
  </si>
  <si>
    <t>VALUATION</t>
  </si>
  <si>
    <t>Remaining 
Years</t>
  </si>
  <si>
    <t>Subtotal: VALUATION</t>
  </si>
  <si>
    <t>Net for: VALUATION</t>
  </si>
  <si>
    <t xml:space="preserve">Subtotal: </t>
  </si>
  <si>
    <t xml:space="preserve">Grand Totals: </t>
  </si>
  <si>
    <t>EXHIBIT 3</t>
  </si>
  <si>
    <t>PER BOOK</t>
  </si>
  <si>
    <t>PER 1120</t>
  </si>
  <si>
    <t>DEPRECIATION - STATE</t>
  </si>
  <si>
    <t>DEPRECIATION - FED</t>
  </si>
  <si>
    <t>GAIN ON SALE OF ASSET - STATE</t>
  </si>
  <si>
    <t>GAIN ON SALE OF ASSET - FED</t>
  </si>
  <si>
    <t>ACCRD SALARY 07</t>
  </si>
  <si>
    <t>ACCRD SALARY 08</t>
  </si>
  <si>
    <t>UNBILLED REV 07</t>
  </si>
  <si>
    <t>UNBILLED REV 08</t>
  </si>
  <si>
    <t>DEFERRED NTA COSTS</t>
  </si>
  <si>
    <t>TOTAL</t>
  </si>
  <si>
    <t xml:space="preserve">STATE RATE </t>
  </si>
  <si>
    <t xml:space="preserve">          STATE DEFERRED</t>
  </si>
  <si>
    <t>STATE DEFERRED</t>
  </si>
  <si>
    <t>FEDERAL AMOUNT</t>
  </si>
  <si>
    <t xml:space="preserve">FED RATE </t>
  </si>
  <si>
    <t xml:space="preserve">          FEDERAL DEFERRED</t>
  </si>
  <si>
    <t>AMORTIZATION FROM 1998</t>
  </si>
  <si>
    <t>TOTAL DEFERRED</t>
  </si>
  <si>
    <t>BALANCE @ 12/31/07</t>
  </si>
  <si>
    <t>BALANCE @ 12/31/08</t>
  </si>
  <si>
    <t>Remove short term items</t>
  </si>
  <si>
    <t>Long term protected taxes</t>
  </si>
  <si>
    <t>Tax rate 2008</t>
  </si>
  <si>
    <t>Long term protected deferred tax items</t>
  </si>
  <si>
    <t>2018 tax rate</t>
  </si>
  <si>
    <t>Deferred taxes at 21%</t>
  </si>
  <si>
    <t>Refundable Excess Deferred Taxes</t>
  </si>
  <si>
    <t>First 4 Months of 2018 Summary</t>
  </si>
  <si>
    <t>EXHIBIT 4</t>
  </si>
  <si>
    <t>Customer</t>
  </si>
  <si>
    <t>Step-Rate</t>
  </si>
  <si>
    <t>Form C</t>
  </si>
  <si>
    <t>Step Therms</t>
  </si>
  <si>
    <t>Pre-TAJCA</t>
  </si>
  <si>
    <t>Post-TAJCA</t>
  </si>
  <si>
    <t>Rate</t>
  </si>
  <si>
    <t>Over</t>
  </si>
  <si>
    <t>NTA</t>
  </si>
  <si>
    <t>NTA Rate</t>
  </si>
  <si>
    <t>Net</t>
  </si>
  <si>
    <t>Blocks</t>
  </si>
  <si>
    <t>Count</t>
  </si>
  <si>
    <t>Therms</t>
  </si>
  <si>
    <t>Adjustments</t>
  </si>
  <si>
    <t>Redistribution</t>
  </si>
  <si>
    <t>Final</t>
  </si>
  <si>
    <t>Rates</t>
  </si>
  <si>
    <t>Collection</t>
  </si>
  <si>
    <t>Rate Diff</t>
  </si>
  <si>
    <t>Overcollection</t>
  </si>
  <si>
    <t xml:space="preserve"> </t>
  </si>
  <si>
    <t>Residential</t>
  </si>
  <si>
    <t>1-10</t>
  </si>
  <si>
    <t>&gt; 10</t>
  </si>
  <si>
    <t>General Service</t>
  </si>
  <si>
    <t>Small Commerical</t>
  </si>
  <si>
    <t>10-100</t>
  </si>
  <si>
    <t>&gt; 100</t>
  </si>
  <si>
    <t>Large Commerical</t>
  </si>
  <si>
    <t xml:space="preserve">Industrial </t>
  </si>
  <si>
    <t>&gt; 1</t>
  </si>
  <si>
    <t>General Transportation</t>
  </si>
  <si>
    <t>Contract Transportation</t>
  </si>
  <si>
    <t>1-40,000</t>
  </si>
  <si>
    <t>&gt;40,000</t>
  </si>
  <si>
    <t>Totals</t>
  </si>
  <si>
    <t>Determination of Refund Credit Tracker</t>
  </si>
  <si>
    <t>Weather</t>
  </si>
  <si>
    <t>Metered</t>
  </si>
  <si>
    <t xml:space="preserve">NTA  </t>
  </si>
  <si>
    <t>Adjusted</t>
  </si>
  <si>
    <t>Tariff</t>
  </si>
  <si>
    <t>January</t>
  </si>
  <si>
    <t>Volume</t>
  </si>
  <si>
    <t>%</t>
  </si>
  <si>
    <t>RS</t>
  </si>
  <si>
    <t>GS</t>
  </si>
  <si>
    <t>B</t>
  </si>
  <si>
    <t>C</t>
  </si>
  <si>
    <t>D</t>
  </si>
  <si>
    <t>GTS</t>
  </si>
  <si>
    <t>General Services</t>
  </si>
  <si>
    <t>Sm Comm</t>
  </si>
  <si>
    <t>Lg Comm</t>
  </si>
  <si>
    <t>Industrial</t>
  </si>
  <si>
    <t xml:space="preserve">Total GCA </t>
  </si>
  <si>
    <t>Total Transport</t>
  </si>
  <si>
    <t>February</t>
  </si>
  <si>
    <t>Total All Volumes</t>
  </si>
  <si>
    <t>March</t>
  </si>
  <si>
    <t>April</t>
  </si>
  <si>
    <t>Estimated Tariff Sales January - April, 2019</t>
  </si>
  <si>
    <t>Refund Due Customers</t>
  </si>
  <si>
    <t>Refund Tracker Per Therm</t>
  </si>
  <si>
    <t>January 2018</t>
  </si>
  <si>
    <t>Step Dth</t>
  </si>
  <si>
    <t>Dth</t>
  </si>
  <si>
    <t>10 - 100</t>
  </si>
  <si>
    <t>&gt;100</t>
  </si>
  <si>
    <t>Feb 2018</t>
  </si>
  <si>
    <t>1 - 10000</t>
  </si>
  <si>
    <t>&gt; 10000</t>
  </si>
  <si>
    <t>10000 - 90000</t>
  </si>
  <si>
    <t>&gt; 100000</t>
  </si>
  <si>
    <t>March 2018</t>
  </si>
  <si>
    <t>April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</si>
</sst>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9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???,??0.00"/>
    <numFmt numFmtId="165" formatCode="&quot;$&quot;??,??0.00"/>
    <numFmt numFmtId="166" formatCode="&quot;$&quot;0.00"/>
    <numFmt numFmtId="167" formatCode="\(&quot;$&quot;??,??0.00\);\(&quot;$&quot;??,??0.00\)"/>
    <numFmt numFmtId="168" formatCode="&quot;$&quot;?,??0.00"/>
    <numFmt numFmtId="169" formatCode="\(&quot;$&quot;?,???,??0.00\);\(&quot;$&quot;?,???,??0.00\)"/>
    <numFmt numFmtId="170" formatCode="\(&quot;$&quot;???,??0.00\);\(&quot;$&quot;???,??0.00\)"/>
    <numFmt numFmtId="171" formatCode="_(* #,##0_);_(* \(#,##0\);_(* &quot;-&quot;??_);_(@_)"/>
    <numFmt numFmtId="172" formatCode="0.0%"/>
    <numFmt numFmtId="173" formatCode="[$-409]mmmm\ d\,\ yyyy;@"/>
    <numFmt numFmtId="174" formatCode="#,##0.0000"/>
    <numFmt numFmtId="175" formatCode="_(&quot;$&quot;* #,##0_);_(&quot;$&quot;* \(#,##0\);_(&quot;$&quot;* &quot;-&quot;??_);_(@_)"/>
    <numFmt numFmtId="176" formatCode="m/d/yy"/>
    <numFmt numFmtId="177" formatCode="[$-409]mmm\-yy;@"/>
    <numFmt numFmtId="178" formatCode="_(* #,##0.00000_);_(* \(#,##0.00000\);_(* &quot;-&quot;??_);_(@_)"/>
    <numFmt numFmtId="179" formatCode="0.00000"/>
    <numFmt numFmtId="180" formatCode="_(&quot;$&quot;* #,##0.0000_);_(&quot;$&quot;* \(#,##0.0000\);_(&quot;$&quot;* &quot;-&quot;??_);_(@_)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Arial"/>
      <family val="2"/>
    </font>
    <font>
      <sz val="10"/>
      <name val="Arial"/>
      <family val="2"/>
    </font>
    <font>
      <b/>
      <sz val="20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11"/>
      <color theme="1"/>
      <name val="Times New Roman"/>
      <family val="1"/>
    </font>
    <font>
      <u/>
      <sz val="11"/>
      <color theme="1"/>
      <name val="Times New Roman"/>
      <family val="1"/>
    </font>
    <font>
      <sz val="11"/>
      <name val="Times New Roman"/>
      <family val="1"/>
    </font>
    <font>
      <sz val="11"/>
      <color rgb="FF0000FF"/>
      <name val="Times New Roman"/>
      <family val="1"/>
    </font>
    <font>
      <b/>
      <sz val="10"/>
      <color indexed="8"/>
      <name val="Times New Roman"/>
      <family val="1"/>
    </font>
    <font>
      <b/>
      <sz val="11"/>
      <color theme="1"/>
      <name val="Times New Roman"/>
      <family val="1"/>
    </font>
    <font>
      <sz val="10"/>
      <name val="Times New Roman"/>
      <family val="1"/>
    </font>
    <font>
      <b/>
      <sz val="11"/>
      <name val="Times New Roman"/>
      <family val="1"/>
    </font>
    <font>
      <sz val="11"/>
      <color indexed="8"/>
      <name val="Times New Roman"/>
      <family val="1"/>
    </font>
    <font>
      <sz val="10"/>
      <color indexed="8"/>
      <name val="Arial"/>
      <family val="2"/>
    </font>
    <font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b/>
      <u/>
      <sz val="10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Times New Roman"/>
      <family val="1"/>
    </font>
    <font>
      <u/>
      <sz val="11"/>
      <color indexed="8"/>
      <name val="Times New Roman"/>
      <family val="1"/>
    </font>
    <font>
      <sz val="11"/>
      <color rgb="FFFF0000"/>
      <name val="Times New Roman"/>
      <family val="1"/>
    </font>
    <font>
      <u/>
      <sz val="10"/>
      <name val="Times New Roman"/>
      <family val="1"/>
    </font>
    <font>
      <u/>
      <sz val="11"/>
      <name val="Times New Roman"/>
      <family val="1"/>
    </font>
    <font>
      <b/>
      <sz val="11"/>
      <color rgb="FFFF0000"/>
      <name val="Times New Roman"/>
      <family val="1"/>
    </font>
    <font>
      <sz val="8"/>
      <color rgb="FFFF0000"/>
      <name val="Times New Roman"/>
      <family val="1"/>
    </font>
    <font>
      <b/>
      <sz val="14"/>
      <color theme="1"/>
      <name val="Times New Roman"/>
      <family val="1"/>
    </font>
    <font>
      <b/>
      <u/>
      <sz val="11"/>
      <color theme="1"/>
      <name val="Times New Roman"/>
      <family val="1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</borders>
  <cellStyleXfs count="13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15" fillId="0" borderId="0">
      <alignment vertical="top"/>
    </xf>
    <xf numFmtId="44" fontId="1" fillId="0" borderId="0" applyFont="0" applyFill="0" applyBorder="0" applyAlignment="0" applyProtection="0"/>
    <xf numFmtId="0" fontId="20" fillId="0" borderId="0">
      <alignment vertical="top"/>
    </xf>
    <xf numFmtId="43" fontId="15" fillId="0" borderId="0" applyFont="0" applyFill="0" applyBorder="0" applyAlignment="0" applyProtection="0">
      <alignment vertical="top"/>
    </xf>
    <xf numFmtId="9" fontId="1" fillId="0" borderId="0" applyFont="0" applyFill="0" applyBorder="0" applyAlignment="0" applyProtection="0"/>
    <xf numFmtId="44" fontId="3" fillId="0" borderId="0" applyFont="0" applyFill="0" applyBorder="0" applyAlignment="0" applyProtection="0"/>
  </cellStyleXfs>
  <cellXfs count="296">
    <xf numFmtId="0" fontId="0" fillId="0" borderId="0" xfId="0"/>
    <xf numFmtId="0" fontId="0" fillId="0" borderId="0" xfId="0" applyFill="1"/>
    <xf numFmtId="0" fontId="4" fillId="0" borderId="0" xfId="0" applyFont="1"/>
    <xf numFmtId="0" fontId="5" fillId="0" borderId="0" xfId="0" applyFont="1"/>
    <xf numFmtId="0" fontId="6" fillId="0" borderId="0" xfId="0" applyFont="1" applyAlignment="1">
      <alignment horizontal="center"/>
    </xf>
    <xf numFmtId="0" fontId="6" fillId="0" borderId="0" xfId="0" applyFont="1"/>
    <xf numFmtId="171" fontId="6" fillId="0" borderId="0" xfId="1" applyNumberFormat="1" applyFont="1"/>
    <xf numFmtId="0" fontId="7" fillId="0" borderId="0" xfId="0" applyFont="1" applyAlignment="1">
      <alignment horizontal="center"/>
    </xf>
    <xf numFmtId="0" fontId="6" fillId="0" borderId="2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171" fontId="8" fillId="0" borderId="0" xfId="1" applyNumberFormat="1" applyFont="1" applyFill="1"/>
    <xf numFmtId="0" fontId="8" fillId="0" borderId="0" xfId="0" applyFont="1" applyFill="1"/>
    <xf numFmtId="171" fontId="6" fillId="0" borderId="0" xfId="1" applyNumberFormat="1" applyFont="1" applyFill="1"/>
    <xf numFmtId="0" fontId="6" fillId="0" borderId="0" xfId="0" applyFont="1" applyFill="1"/>
    <xf numFmtId="0" fontId="6" fillId="0" borderId="0" xfId="0" applyFont="1" applyAlignment="1">
      <alignment horizontal="left" indent="2"/>
    </xf>
    <xf numFmtId="0" fontId="9" fillId="0" borderId="0" xfId="0" applyFont="1"/>
    <xf numFmtId="171" fontId="6" fillId="0" borderId="1" xfId="1" applyNumberFormat="1" applyFont="1" applyBorder="1"/>
    <xf numFmtId="171" fontId="6" fillId="0" borderId="0" xfId="0" applyNumberFormat="1" applyFont="1"/>
    <xf numFmtId="171" fontId="6" fillId="0" borderId="1" xfId="0" applyNumberFormat="1" applyFont="1" applyBorder="1"/>
    <xf numFmtId="172" fontId="6" fillId="0" borderId="0" xfId="0" applyNumberFormat="1" applyFont="1"/>
    <xf numFmtId="171" fontId="6" fillId="0" borderId="0" xfId="1" applyNumberFormat="1" applyFont="1" applyBorder="1"/>
    <xf numFmtId="171" fontId="6" fillId="0" borderId="1" xfId="1" applyNumberFormat="1" applyFont="1" applyFill="1" applyBorder="1"/>
    <xf numFmtId="171" fontId="6" fillId="0" borderId="0" xfId="1" applyNumberFormat="1" applyFont="1" applyFill="1" applyBorder="1"/>
    <xf numFmtId="0" fontId="6" fillId="0" borderId="0" xfId="0" applyFont="1" applyAlignment="1">
      <alignment horizontal="right"/>
    </xf>
    <xf numFmtId="43" fontId="6" fillId="0" borderId="0" xfId="0" applyNumberFormat="1" applyFont="1"/>
    <xf numFmtId="0" fontId="6" fillId="0" borderId="0" xfId="0" applyFont="1" applyBorder="1"/>
    <xf numFmtId="43" fontId="6" fillId="0" borderId="0" xfId="0" applyNumberFormat="1" applyFont="1" applyBorder="1"/>
    <xf numFmtId="37" fontId="8" fillId="0" borderId="0" xfId="6" applyNumberFormat="1" applyFont="1" applyFill="1" applyAlignment="1"/>
    <xf numFmtId="0" fontId="8" fillId="0" borderId="0" xfId="3" applyFont="1" applyFill="1" applyBorder="1"/>
    <xf numFmtId="0" fontId="8" fillId="0" borderId="0" xfId="0" applyFont="1" applyFill="1" applyAlignment="1">
      <alignment horizontal="right"/>
    </xf>
    <xf numFmtId="0" fontId="8" fillId="0" borderId="0" xfId="3" applyFont="1" applyFill="1"/>
    <xf numFmtId="37" fontId="13" fillId="0" borderId="0" xfId="6" applyNumberFormat="1" applyFont="1" applyFill="1" applyAlignment="1">
      <alignment horizontal="center"/>
    </xf>
    <xf numFmtId="0" fontId="8" fillId="0" borderId="0" xfId="6" applyNumberFormat="1" applyFont="1" applyFill="1" applyAlignment="1"/>
    <xf numFmtId="37" fontId="8" fillId="0" borderId="0" xfId="6" applyNumberFormat="1" applyFont="1" applyFill="1" applyAlignment="1">
      <alignment horizontal="left"/>
    </xf>
    <xf numFmtId="0" fontId="11" fillId="0" borderId="2" xfId="0" applyFont="1" applyBorder="1" applyAlignment="1">
      <alignment horizontal="center"/>
    </xf>
    <xf numFmtId="0" fontId="11" fillId="0" borderId="2" xfId="0" applyFont="1" applyFill="1" applyBorder="1" applyAlignment="1">
      <alignment horizontal="center"/>
    </xf>
    <xf numFmtId="9" fontId="11" fillId="0" borderId="2" xfId="0" applyNumberFormat="1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43" fontId="6" fillId="0" borderId="2" xfId="0" applyNumberFormat="1" applyFont="1" applyBorder="1"/>
    <xf numFmtId="43" fontId="14" fillId="0" borderId="0" xfId="1" applyFont="1" applyAlignment="1">
      <alignment horizontal="left" vertical="top"/>
    </xf>
    <xf numFmtId="171" fontId="6" fillId="0" borderId="0" xfId="0" applyNumberFormat="1" applyFont="1" applyFill="1"/>
    <xf numFmtId="171" fontId="6" fillId="0" borderId="0" xfId="0" applyNumberFormat="1" applyFont="1" applyBorder="1"/>
    <xf numFmtId="171" fontId="6" fillId="0" borderId="2" xfId="0" applyNumberFormat="1" applyFont="1" applyFill="1" applyBorder="1"/>
    <xf numFmtId="171" fontId="6" fillId="0" borderId="2" xfId="0" applyNumberFormat="1" applyFont="1" applyBorder="1"/>
    <xf numFmtId="0" fontId="0" fillId="0" borderId="0" xfId="0" applyAlignment="1">
      <alignment horizontal="left" indent="3"/>
    </xf>
    <xf numFmtId="37" fontId="0" fillId="0" borderId="0" xfId="0" applyNumberFormat="1"/>
    <xf numFmtId="37" fontId="12" fillId="0" borderId="0" xfId="6" applyNumberFormat="1" applyFont="1" applyFill="1" applyAlignment="1">
      <alignment horizontal="left"/>
    </xf>
    <xf numFmtId="0" fontId="0" fillId="0" borderId="0" xfId="0"/>
    <xf numFmtId="173" fontId="14" fillId="0" borderId="0" xfId="7" applyNumberFormat="1" applyFont="1" applyFill="1" applyAlignment="1">
      <alignment horizontal="left" vertical="top"/>
    </xf>
    <xf numFmtId="0" fontId="16" fillId="0" borderId="0" xfId="7" applyFont="1" applyFill="1">
      <alignment vertical="top"/>
    </xf>
    <xf numFmtId="0" fontId="16" fillId="0" borderId="0" xfId="7" applyFont="1" applyFill="1" applyAlignment="1">
      <alignment horizontal="left" vertical="top"/>
    </xf>
    <xf numFmtId="0" fontId="17" fillId="0" borderId="0" xfId="7" applyFont="1" applyFill="1" applyBorder="1" applyAlignment="1">
      <alignment vertical="top" wrapText="1" readingOrder="1"/>
    </xf>
    <xf numFmtId="0" fontId="16" fillId="0" borderId="0" xfId="7" applyFont="1" applyFill="1" applyBorder="1">
      <alignment vertical="top"/>
    </xf>
    <xf numFmtId="0" fontId="18" fillId="0" borderId="0" xfId="7" applyFont="1" applyFill="1" applyAlignment="1">
      <alignment horizontal="left" vertical="top"/>
    </xf>
    <xf numFmtId="14" fontId="18" fillId="0" borderId="0" xfId="7" applyNumberFormat="1" applyFont="1" applyFill="1" applyAlignment="1">
      <alignment horizontal="center" vertical="top" wrapText="1"/>
    </xf>
    <xf numFmtId="0" fontId="18" fillId="0" borderId="0" xfId="7" applyFont="1" applyFill="1" applyAlignment="1">
      <alignment horizontal="center" vertical="top" wrapText="1"/>
    </xf>
    <xf numFmtId="1" fontId="18" fillId="0" borderId="0" xfId="7" applyNumberFormat="1" applyFont="1" applyFill="1" applyAlignment="1">
      <alignment horizontal="center" vertical="top" wrapText="1"/>
    </xf>
    <xf numFmtId="1" fontId="16" fillId="0" borderId="0" xfId="7" applyNumberFormat="1" applyFont="1" applyFill="1">
      <alignment vertical="top"/>
    </xf>
    <xf numFmtId="174" fontId="19" fillId="0" borderId="0" xfId="7" applyNumberFormat="1" applyFont="1" applyFill="1" applyBorder="1" applyAlignment="1">
      <alignment horizontal="right" vertical="top" wrapText="1"/>
    </xf>
    <xf numFmtId="14" fontId="16" fillId="0" borderId="0" xfId="7" applyNumberFormat="1" applyFont="1" applyFill="1" applyAlignment="1">
      <alignment horizontal="left" vertical="top"/>
    </xf>
    <xf numFmtId="174" fontId="19" fillId="0" borderId="0" xfId="7" applyNumberFormat="1" applyFont="1" applyFill="1" applyAlignment="1">
      <alignment horizontal="right" vertical="top" wrapText="1"/>
    </xf>
    <xf numFmtId="0" fontId="10" fillId="0" borderId="9" xfId="7" applyFont="1" applyFill="1" applyBorder="1" applyAlignment="1">
      <alignment horizontal="left" vertical="top"/>
    </xf>
    <xf numFmtId="0" fontId="10" fillId="0" borderId="7" xfId="7" applyFont="1" applyFill="1" applyBorder="1" applyAlignment="1">
      <alignment horizontal="center" vertical="top"/>
    </xf>
    <xf numFmtId="1" fontId="10" fillId="0" borderId="8" xfId="7" applyNumberFormat="1" applyFont="1" applyFill="1" applyBorder="1">
      <alignment vertical="top"/>
    </xf>
    <xf numFmtId="14" fontId="18" fillId="0" borderId="0" xfId="7" applyNumberFormat="1" applyFont="1" applyFill="1">
      <alignment vertical="top"/>
    </xf>
    <xf numFmtId="1" fontId="18" fillId="0" borderId="0" xfId="7" applyNumberFormat="1" applyFont="1" applyFill="1">
      <alignment vertical="top"/>
    </xf>
    <xf numFmtId="0" fontId="16" fillId="0" borderId="0" xfId="7" applyFont="1" applyFill="1" applyBorder="1" applyAlignment="1">
      <alignment horizontal="left" vertical="top"/>
    </xf>
    <xf numFmtId="173" fontId="8" fillId="0" borderId="0" xfId="6" applyNumberFormat="1" applyFont="1" applyFill="1" applyAlignment="1"/>
    <xf numFmtId="175" fontId="6" fillId="0" borderId="0" xfId="8" applyNumberFormat="1" applyFont="1" applyAlignment="1">
      <alignment vertical="top"/>
    </xf>
    <xf numFmtId="175" fontId="6" fillId="0" borderId="1" xfId="8" applyNumberFormat="1" applyFont="1" applyBorder="1" applyAlignment="1">
      <alignment vertical="top"/>
    </xf>
    <xf numFmtId="175" fontId="6" fillId="0" borderId="0" xfId="8" applyNumberFormat="1" applyFont="1" applyBorder="1" applyAlignment="1">
      <alignment vertical="top"/>
    </xf>
    <xf numFmtId="175" fontId="6" fillId="0" borderId="2" xfId="8" applyNumberFormat="1" applyFont="1" applyBorder="1" applyAlignment="1">
      <alignment vertical="top"/>
    </xf>
    <xf numFmtId="0" fontId="8" fillId="0" borderId="0" xfId="0" applyFont="1" applyFill="1" applyBorder="1"/>
    <xf numFmtId="0" fontId="14" fillId="0" borderId="0" xfId="9" applyFont="1" applyBorder="1" applyAlignment="1">
      <alignment horizontal="center" vertical="top"/>
    </xf>
    <xf numFmtId="175" fontId="14" fillId="0" borderId="0" xfId="8" applyNumberFormat="1" applyFont="1" applyBorder="1" applyAlignment="1">
      <alignment vertical="top"/>
    </xf>
    <xf numFmtId="175" fontId="14" fillId="0" borderId="4" xfId="8" applyNumberFormat="1" applyFont="1" applyBorder="1" applyAlignment="1">
      <alignment vertical="top"/>
    </xf>
    <xf numFmtId="0" fontId="14" fillId="0" borderId="2" xfId="9" applyFont="1" applyBorder="1" applyAlignment="1">
      <alignment horizontal="center" vertical="top" wrapText="1"/>
    </xf>
    <xf numFmtId="0" fontId="12" fillId="0" borderId="0" xfId="0" applyFont="1" applyFill="1" applyAlignment="1">
      <alignment horizontal="center"/>
    </xf>
    <xf numFmtId="0" fontId="12" fillId="0" borderId="0" xfId="0" applyFont="1" applyFill="1"/>
    <xf numFmtId="0" fontId="14" fillId="0" borderId="0" xfId="9" applyFont="1" applyAlignment="1">
      <alignment horizontal="center" vertical="top"/>
    </xf>
    <xf numFmtId="0" fontId="14" fillId="0" borderId="0" xfId="9" applyFont="1">
      <alignment vertical="top"/>
    </xf>
    <xf numFmtId="0" fontId="14" fillId="0" borderId="0" xfId="9" applyFont="1" applyBorder="1">
      <alignment vertical="top"/>
    </xf>
    <xf numFmtId="0" fontId="22" fillId="0" borderId="0" xfId="9" applyFont="1" applyAlignment="1">
      <alignment horizontal="center"/>
    </xf>
    <xf numFmtId="171" fontId="9" fillId="0" borderId="0" xfId="1" applyNumberFormat="1" applyFont="1" applyBorder="1"/>
    <xf numFmtId="0" fontId="9" fillId="0" borderId="0" xfId="0" applyFont="1" applyBorder="1" applyAlignment="1">
      <alignment horizontal="left"/>
    </xf>
    <xf numFmtId="0" fontId="6" fillId="0" borderId="0" xfId="0" applyFont="1" applyFill="1" applyAlignment="1"/>
    <xf numFmtId="0" fontId="12" fillId="0" borderId="0" xfId="0" applyFont="1" applyAlignment="1">
      <alignment horizontal="right"/>
    </xf>
    <xf numFmtId="0" fontId="12" fillId="0" borderId="0" xfId="0" applyFont="1"/>
    <xf numFmtId="43" fontId="21" fillId="0" borderId="0" xfId="1" applyFont="1" applyFill="1" applyAlignment="1">
      <alignment horizontal="center" vertical="top"/>
    </xf>
    <xf numFmtId="43" fontId="21" fillId="0" borderId="0" xfId="1" applyFont="1" applyFill="1" applyAlignment="1">
      <alignment horizontal="left" vertical="top"/>
    </xf>
    <xf numFmtId="0" fontId="24" fillId="0" borderId="0" xfId="0" applyFont="1" applyFill="1" applyAlignment="1">
      <alignment horizontal="center"/>
    </xf>
    <xf numFmtId="43" fontId="21" fillId="0" borderId="0" xfId="1" applyFont="1" applyFill="1" applyBorder="1" applyAlignment="1">
      <alignment horizontal="left" vertical="center"/>
    </xf>
    <xf numFmtId="14" fontId="21" fillId="0" borderId="2" xfId="1" applyNumberFormat="1" applyFont="1" applyFill="1" applyBorder="1" applyAlignment="1">
      <alignment horizontal="center" vertical="center"/>
    </xf>
    <xf numFmtId="14" fontId="21" fillId="0" borderId="0" xfId="1" applyNumberFormat="1" applyFont="1" applyFill="1" applyBorder="1" applyAlignment="1">
      <alignment horizontal="center" vertical="center"/>
    </xf>
    <xf numFmtId="43" fontId="21" fillId="0" borderId="0" xfId="1" applyFont="1" applyAlignment="1">
      <alignment horizontal="center" vertical="center"/>
    </xf>
    <xf numFmtId="49" fontId="3" fillId="0" borderId="0" xfId="3" applyNumberFormat="1" applyFont="1"/>
    <xf numFmtId="49" fontId="3" fillId="0" borderId="0" xfId="3" applyNumberFormat="1" applyFont="1" applyBorder="1" applyAlignment="1">
      <alignment horizontal="left"/>
    </xf>
    <xf numFmtId="40" fontId="3" fillId="0" borderId="0" xfId="3" applyNumberFormat="1" applyFont="1" applyAlignment="1">
      <alignment horizontal="right"/>
    </xf>
    <xf numFmtId="164" fontId="12" fillId="0" borderId="0" xfId="1" applyNumberFormat="1" applyFont="1" applyAlignment="1">
      <alignment horizontal="right" vertical="top"/>
    </xf>
    <xf numFmtId="166" fontId="12" fillId="0" borderId="0" xfId="1" applyNumberFormat="1" applyFont="1" applyAlignment="1">
      <alignment horizontal="right" vertical="top"/>
    </xf>
    <xf numFmtId="167" fontId="12" fillId="0" borderId="0" xfId="1" applyNumberFormat="1" applyFont="1" applyAlignment="1">
      <alignment horizontal="right" vertical="top"/>
    </xf>
    <xf numFmtId="165" fontId="12" fillId="0" borderId="0" xfId="1" applyNumberFormat="1" applyFont="1" applyAlignment="1">
      <alignment horizontal="right" vertical="top"/>
    </xf>
    <xf numFmtId="40" fontId="3" fillId="0" borderId="0" xfId="3" applyNumberFormat="1" applyFont="1" applyFill="1" applyAlignment="1">
      <alignment horizontal="right"/>
    </xf>
    <xf numFmtId="168" fontId="12" fillId="0" borderId="0" xfId="1" applyNumberFormat="1" applyFont="1" applyAlignment="1">
      <alignment horizontal="right" vertical="top"/>
    </xf>
    <xf numFmtId="169" fontId="12" fillId="0" borderId="0" xfId="1" applyNumberFormat="1" applyFont="1" applyAlignment="1">
      <alignment horizontal="right" vertical="top"/>
    </xf>
    <xf numFmtId="170" fontId="12" fillId="0" borderId="0" xfId="1" applyNumberFormat="1" applyFont="1" applyAlignment="1">
      <alignment horizontal="right" vertical="top"/>
    </xf>
    <xf numFmtId="0" fontId="8" fillId="0" borderId="0" xfId="0" applyFont="1" applyProtection="1"/>
    <xf numFmtId="0" fontId="8" fillId="0" borderId="2" xfId="0" applyFont="1" applyBorder="1" applyAlignment="1" applyProtection="1">
      <alignment horizontal="center"/>
    </xf>
    <xf numFmtId="0" fontId="8" fillId="0" borderId="0" xfId="0" applyFont="1" applyAlignment="1" applyProtection="1">
      <alignment horizontal="right"/>
    </xf>
    <xf numFmtId="176" fontId="8" fillId="0" borderId="0" xfId="0" applyNumberFormat="1" applyFont="1" applyProtection="1"/>
    <xf numFmtId="40" fontId="8" fillId="0" borderId="0" xfId="0" applyNumberFormat="1" applyFont="1" applyProtection="1"/>
    <xf numFmtId="39" fontId="8" fillId="0" borderId="0" xfId="0" applyNumberFormat="1" applyFont="1" applyProtection="1"/>
    <xf numFmtId="0" fontId="8" fillId="0" borderId="0" xfId="0" applyFont="1" applyAlignment="1" applyProtection="1">
      <alignment horizontal="left"/>
    </xf>
    <xf numFmtId="43" fontId="8" fillId="0" borderId="0" xfId="0" applyNumberFormat="1" applyFont="1" applyProtection="1"/>
    <xf numFmtId="10" fontId="8" fillId="0" borderId="0" xfId="11" applyNumberFormat="1" applyFont="1" applyAlignment="1" applyProtection="1">
      <alignment horizontal="left"/>
    </xf>
    <xf numFmtId="0" fontId="13" fillId="0" borderId="0" xfId="0" applyFont="1" applyAlignment="1" applyProtection="1">
      <alignment horizontal="right"/>
    </xf>
    <xf numFmtId="43" fontId="13" fillId="0" borderId="0" xfId="0" applyNumberFormat="1" applyFont="1" applyProtection="1"/>
    <xf numFmtId="9" fontId="8" fillId="0" borderId="0" xfId="11" applyFont="1" applyAlignment="1" applyProtection="1">
      <alignment horizontal="left"/>
    </xf>
    <xf numFmtId="43" fontId="8" fillId="0" borderId="1" xfId="0" applyNumberFormat="1" applyFont="1" applyBorder="1" applyProtection="1"/>
    <xf numFmtId="43" fontId="13" fillId="0" borderId="13" xfId="0" applyNumberFormat="1" applyFont="1" applyBorder="1" applyProtection="1"/>
    <xf numFmtId="0" fontId="8" fillId="0" borderId="0" xfId="0" applyFont="1" applyFill="1" applyProtection="1"/>
    <xf numFmtId="0" fontId="8" fillId="0" borderId="2" xfId="0" applyFont="1" applyFill="1" applyBorder="1" applyAlignment="1" applyProtection="1">
      <alignment horizontal="center"/>
    </xf>
    <xf numFmtId="0" fontId="8" fillId="0" borderId="0" xfId="0" applyFont="1" applyFill="1" applyAlignment="1" applyProtection="1">
      <alignment horizontal="right"/>
    </xf>
    <xf numFmtId="176" fontId="8" fillId="0" borderId="0" xfId="0" applyNumberFormat="1" applyFont="1" applyFill="1" applyProtection="1"/>
    <xf numFmtId="40" fontId="8" fillId="0" borderId="0" xfId="0" applyNumberFormat="1" applyFont="1" applyFill="1" applyProtection="1"/>
    <xf numFmtId="39" fontId="8" fillId="0" borderId="0" xfId="0" applyNumberFormat="1" applyFont="1" applyFill="1" applyProtection="1"/>
    <xf numFmtId="0" fontId="8" fillId="0" borderId="0" xfId="0" applyFont="1" applyFill="1" applyAlignment="1" applyProtection="1">
      <alignment horizontal="left"/>
    </xf>
    <xf numFmtId="0" fontId="6" fillId="0" borderId="0" xfId="0" applyFont="1" applyFill="1" applyAlignment="1">
      <alignment horizontal="left" indent="2"/>
    </xf>
    <xf numFmtId="172" fontId="6" fillId="0" borderId="0" xfId="0" applyNumberFormat="1" applyFont="1" applyFill="1"/>
    <xf numFmtId="0" fontId="6" fillId="0" borderId="0" xfId="0" applyFont="1" applyFill="1" applyAlignment="1">
      <alignment horizontal="left"/>
    </xf>
    <xf numFmtId="171" fontId="6" fillId="0" borderId="1" xfId="0" applyNumberFormat="1" applyFont="1" applyFill="1" applyBorder="1"/>
    <xf numFmtId="0" fontId="9" fillId="0" borderId="0" xfId="0" applyFont="1" applyFill="1"/>
    <xf numFmtId="43" fontId="23" fillId="0" borderId="0" xfId="1" applyFont="1"/>
    <xf numFmtId="171" fontId="23" fillId="0" borderId="0" xfId="1" applyNumberFormat="1" applyFont="1"/>
    <xf numFmtId="171" fontId="6" fillId="0" borderId="7" xfId="1" applyNumberFormat="1" applyFont="1" applyBorder="1"/>
    <xf numFmtId="171" fontId="6" fillId="0" borderId="14" xfId="0" applyNumberFormat="1" applyFont="1" applyBorder="1"/>
    <xf numFmtId="171" fontId="6" fillId="0" borderId="7" xfId="0" applyNumberFormat="1" applyFont="1" applyBorder="1"/>
    <xf numFmtId="171" fontId="23" fillId="0" borderId="0" xfId="1" applyNumberFormat="1" applyFont="1" applyFill="1" applyAlignment="1">
      <alignment horizontal="center"/>
    </xf>
    <xf numFmtId="171" fontId="6" fillId="0" borderId="4" xfId="1" applyNumberFormat="1" applyFont="1" applyFill="1" applyBorder="1"/>
    <xf numFmtId="0" fontId="14" fillId="0" borderId="2" xfId="9" applyFont="1" applyBorder="1" applyAlignment="1">
      <alignment horizontal="center" wrapText="1"/>
    </xf>
    <xf numFmtId="0" fontId="8" fillId="0" borderId="0" xfId="2" applyFont="1" applyProtection="1"/>
    <xf numFmtId="0" fontId="8" fillId="0" borderId="0" xfId="2" applyFont="1" applyBorder="1" applyProtection="1"/>
    <xf numFmtId="0" fontId="13" fillId="0" borderId="6" xfId="2" applyFont="1" applyBorder="1" applyAlignment="1" applyProtection="1">
      <alignment horizontal="center"/>
    </xf>
    <xf numFmtId="0" fontId="8" fillId="0" borderId="0" xfId="2" quotePrefix="1" applyFont="1" applyAlignment="1" applyProtection="1">
      <alignment horizontal="left"/>
    </xf>
    <xf numFmtId="37" fontId="8" fillId="0" borderId="0" xfId="2" applyNumberFormat="1" applyFont="1" applyProtection="1"/>
    <xf numFmtId="39" fontId="8" fillId="0" borderId="0" xfId="2" applyNumberFormat="1" applyFont="1" applyProtection="1"/>
    <xf numFmtId="0" fontId="8" fillId="0" borderId="0" xfId="2" applyFont="1" applyAlignment="1" applyProtection="1">
      <alignment horizontal="left"/>
    </xf>
    <xf numFmtId="37" fontId="8" fillId="0" borderId="2" xfId="2" applyNumberFormat="1" applyFont="1" applyBorder="1" applyProtection="1"/>
    <xf numFmtId="37" fontId="8" fillId="0" borderId="6" xfId="2" applyNumberFormat="1" applyFont="1" applyBorder="1" applyProtection="1"/>
    <xf numFmtId="39" fontId="8" fillId="0" borderId="0" xfId="2" quotePrefix="1" applyNumberFormat="1" applyFont="1" applyAlignment="1" applyProtection="1">
      <alignment horizontal="left"/>
    </xf>
    <xf numFmtId="37" fontId="8" fillId="0" borderId="14" xfId="2" applyNumberFormat="1" applyFont="1" applyBorder="1" applyProtection="1"/>
    <xf numFmtId="0" fontId="13" fillId="0" borderId="0" xfId="2" applyFont="1" applyProtection="1"/>
    <xf numFmtId="0" fontId="8" fillId="0" borderId="0" xfId="2" applyFont="1" applyBorder="1" applyAlignment="1" applyProtection="1">
      <alignment horizontal="centerContinuous"/>
    </xf>
    <xf numFmtId="173" fontId="8" fillId="0" borderId="0" xfId="2" applyNumberFormat="1" applyFont="1" applyBorder="1" applyAlignment="1" applyProtection="1">
      <alignment horizontal="centerContinuous"/>
    </xf>
    <xf numFmtId="0" fontId="8" fillId="0" borderId="0" xfId="2" applyFont="1" applyAlignment="1" applyProtection="1">
      <alignment horizontal="center"/>
    </xf>
    <xf numFmtId="0" fontId="25" fillId="0" borderId="0" xfId="2" applyFont="1" applyAlignment="1" applyProtection="1">
      <alignment horizontal="center"/>
    </xf>
    <xf numFmtId="171" fontId="8" fillId="0" borderId="0" xfId="1" applyNumberFormat="1" applyFont="1" applyProtection="1"/>
    <xf numFmtId="171" fontId="8" fillId="0" borderId="0" xfId="1" applyNumberFormat="1" applyFont="1" applyBorder="1" applyProtection="1"/>
    <xf numFmtId="171" fontId="8" fillId="0" borderId="2" xfId="1" applyNumberFormat="1" applyFont="1" applyBorder="1" applyProtection="1"/>
    <xf numFmtId="171" fontId="8" fillId="0" borderId="5" xfId="1" applyNumberFormat="1" applyFont="1" applyBorder="1" applyProtection="1"/>
    <xf numFmtId="171" fontId="8" fillId="0" borderId="6" xfId="1" applyNumberFormat="1" applyFont="1" applyBorder="1" applyProtection="1"/>
    <xf numFmtId="172" fontId="8" fillId="0" borderId="6" xfId="11" applyNumberFormat="1" applyFont="1" applyBorder="1" applyProtection="1"/>
    <xf numFmtId="172" fontId="8" fillId="0" borderId="2" xfId="11" applyNumberFormat="1" applyFont="1" applyBorder="1" applyProtection="1"/>
    <xf numFmtId="0" fontId="8" fillId="0" borderId="0" xfId="0" applyFont="1" applyAlignment="1">
      <alignment horizontal="right"/>
    </xf>
    <xf numFmtId="171" fontId="8" fillId="0" borderId="6" xfId="1" applyNumberFormat="1" applyFont="1" applyFill="1" applyBorder="1" applyProtection="1"/>
    <xf numFmtId="171" fontId="23" fillId="0" borderId="0" xfId="0" applyNumberFormat="1" applyFont="1" applyAlignment="1">
      <alignment horizontal="center"/>
    </xf>
    <xf numFmtId="0" fontId="23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0" fontId="8" fillId="0" borderId="0" xfId="0" applyFont="1"/>
    <xf numFmtId="0" fontId="25" fillId="0" borderId="0" xfId="0" applyFont="1" applyFill="1" applyAlignment="1">
      <alignment horizontal="center"/>
    </xf>
    <xf numFmtId="40" fontId="8" fillId="0" borderId="2" xfId="0" applyNumberFormat="1" applyFont="1" applyFill="1" applyBorder="1" applyProtection="1"/>
    <xf numFmtId="43" fontId="8" fillId="0" borderId="0" xfId="0" applyNumberFormat="1" applyFont="1" applyFill="1" applyProtection="1"/>
    <xf numFmtId="40" fontId="8" fillId="0" borderId="2" xfId="0" applyNumberFormat="1" applyFont="1" applyBorder="1" applyProtection="1"/>
    <xf numFmtId="40" fontId="3" fillId="0" borderId="4" xfId="3" applyNumberFormat="1" applyFont="1" applyBorder="1" applyAlignment="1">
      <alignment horizontal="right"/>
    </xf>
    <xf numFmtId="1" fontId="6" fillId="0" borderId="0" xfId="0" applyNumberFormat="1" applyFont="1"/>
    <xf numFmtId="0" fontId="0" fillId="0" borderId="0" xfId="0" applyAlignment="1">
      <alignment horizontal="left"/>
    </xf>
    <xf numFmtId="177" fontId="6" fillId="0" borderId="0" xfId="0" quotePrefix="1" applyNumberFormat="1" applyFont="1" applyAlignment="1">
      <alignment horizontal="left"/>
    </xf>
    <xf numFmtId="0" fontId="26" fillId="0" borderId="0" xfId="0" quotePrefix="1" applyFont="1"/>
    <xf numFmtId="0" fontId="26" fillId="0" borderId="0" xfId="0" applyFont="1"/>
    <xf numFmtId="171" fontId="6" fillId="0" borderId="0" xfId="1" applyNumberFormat="1" applyFont="1" applyFill="1" applyAlignment="1">
      <alignment horizontal="center"/>
    </xf>
    <xf numFmtId="171" fontId="6" fillId="0" borderId="0" xfId="1" applyNumberFormat="1" applyFont="1" applyAlignment="1">
      <alignment horizontal="center"/>
    </xf>
    <xf numFmtId="178" fontId="6" fillId="0" borderId="0" xfId="1" applyNumberFormat="1" applyFont="1" applyAlignment="1">
      <alignment horizontal="center"/>
    </xf>
    <xf numFmtId="43" fontId="6" fillId="0" borderId="0" xfId="1" applyFont="1" applyAlignment="1">
      <alignment horizontal="center"/>
    </xf>
    <xf numFmtId="0" fontId="7" fillId="0" borderId="0" xfId="0" applyFont="1"/>
    <xf numFmtId="171" fontId="7" fillId="0" borderId="0" xfId="1" applyNumberFormat="1" applyFont="1" applyFill="1" applyAlignment="1">
      <alignment horizontal="center"/>
    </xf>
    <xf numFmtId="171" fontId="7" fillId="0" borderId="0" xfId="1" applyNumberFormat="1" applyFont="1" applyAlignment="1">
      <alignment horizontal="center"/>
    </xf>
    <xf numFmtId="178" fontId="7" fillId="0" borderId="0" xfId="1" applyNumberFormat="1" applyFont="1" applyAlignment="1">
      <alignment horizontal="center"/>
    </xf>
    <xf numFmtId="43" fontId="7" fillId="0" borderId="0" xfId="1" applyFont="1" applyAlignment="1">
      <alignment horizontal="center"/>
    </xf>
    <xf numFmtId="16" fontId="6" fillId="0" borderId="0" xfId="0" quotePrefix="1" applyNumberFormat="1" applyFont="1" applyAlignment="1">
      <alignment horizontal="center"/>
    </xf>
    <xf numFmtId="178" fontId="6" fillId="0" borderId="0" xfId="1" applyNumberFormat="1" applyFont="1" applyFill="1"/>
    <xf numFmtId="178" fontId="6" fillId="0" borderId="0" xfId="1" applyNumberFormat="1" applyFont="1"/>
    <xf numFmtId="171" fontId="6" fillId="0" borderId="7" xfId="1" applyNumberFormat="1" applyFont="1" applyFill="1" applyBorder="1" applyAlignment="1">
      <alignment horizontal="center"/>
    </xf>
    <xf numFmtId="171" fontId="6" fillId="0" borderId="7" xfId="1" applyNumberFormat="1" applyFont="1" applyBorder="1" applyAlignment="1">
      <alignment horizontal="center"/>
    </xf>
    <xf numFmtId="178" fontId="6" fillId="0" borderId="0" xfId="0" applyNumberFormat="1" applyFont="1"/>
    <xf numFmtId="43" fontId="6" fillId="0" borderId="0" xfId="1" applyFont="1"/>
    <xf numFmtId="44" fontId="6" fillId="0" borderId="0" xfId="8" applyNumberFormat="1" applyFont="1"/>
    <xf numFmtId="171" fontId="6" fillId="0" borderId="0" xfId="1" applyNumberFormat="1" applyFont="1" applyFill="1" applyBorder="1" applyAlignment="1">
      <alignment horizontal="center"/>
    </xf>
    <xf numFmtId="171" fontId="6" fillId="0" borderId="0" xfId="1" applyNumberFormat="1" applyFont="1" applyBorder="1" applyAlignment="1">
      <alignment horizontal="center"/>
    </xf>
    <xf numFmtId="179" fontId="6" fillId="0" borderId="0" xfId="0" applyNumberFormat="1" applyFont="1" applyFill="1"/>
    <xf numFmtId="43" fontId="27" fillId="0" borderId="0" xfId="1" applyFont="1" applyAlignment="1">
      <alignment horizontal="center"/>
    </xf>
    <xf numFmtId="0" fontId="6" fillId="0" borderId="0" xfId="0" quotePrefix="1" applyFont="1" applyAlignment="1">
      <alignment horizontal="center"/>
    </xf>
    <xf numFmtId="43" fontId="6" fillId="0" borderId="0" xfId="1" applyFont="1" applyBorder="1"/>
    <xf numFmtId="171" fontId="8" fillId="0" borderId="0" xfId="1" applyNumberFormat="1" applyFont="1" applyFill="1" applyBorder="1" applyAlignment="1">
      <alignment horizontal="center"/>
    </xf>
    <xf numFmtId="43" fontId="6" fillId="0" borderId="0" xfId="1" applyNumberFormat="1" applyFont="1" applyBorder="1" applyAlignment="1">
      <alignment horizontal="center"/>
    </xf>
    <xf numFmtId="43" fontId="6" fillId="0" borderId="0" xfId="1" applyNumberFormat="1" applyFont="1"/>
    <xf numFmtId="171" fontId="8" fillId="0" borderId="7" xfId="1" applyNumberFormat="1" applyFont="1" applyFill="1" applyBorder="1" applyAlignment="1">
      <alignment horizontal="center"/>
    </xf>
    <xf numFmtId="43" fontId="6" fillId="0" borderId="7" xfId="1" applyNumberFormat="1" applyFont="1" applyBorder="1" applyAlignment="1">
      <alignment horizontal="center"/>
    </xf>
    <xf numFmtId="43" fontId="6" fillId="0" borderId="2" xfId="1" applyFont="1" applyBorder="1"/>
    <xf numFmtId="171" fontId="6" fillId="0" borderId="14" xfId="1" applyNumberFormat="1" applyFont="1" applyBorder="1" applyAlignment="1">
      <alignment horizontal="center"/>
    </xf>
    <xf numFmtId="43" fontId="27" fillId="0" borderId="0" xfId="1" applyFont="1" applyBorder="1" applyAlignment="1">
      <alignment horizontal="center"/>
    </xf>
    <xf numFmtId="43" fontId="27" fillId="0" borderId="0" xfId="1" applyFont="1" applyFill="1" applyAlignment="1">
      <alignment horizontal="center"/>
    </xf>
    <xf numFmtId="0" fontId="27" fillId="0" borderId="0" xfId="0" applyFont="1"/>
    <xf numFmtId="44" fontId="6" fillId="0" borderId="0" xfId="8" applyFont="1"/>
    <xf numFmtId="0" fontId="11" fillId="0" borderId="0" xfId="0" applyFont="1"/>
    <xf numFmtId="0" fontId="28" fillId="0" borderId="0" xfId="0" applyFont="1" applyFill="1" applyAlignment="1">
      <alignment horizontal="center"/>
    </xf>
    <xf numFmtId="0" fontId="28" fillId="0" borderId="0" xfId="0" applyFont="1"/>
    <xf numFmtId="0" fontId="11" fillId="0" borderId="0" xfId="0" applyFont="1" applyAlignment="1">
      <alignment horizontal="center"/>
    </xf>
    <xf numFmtId="171" fontId="11" fillId="0" borderId="0" xfId="1" applyNumberFormat="1" applyFont="1" applyFill="1"/>
    <xf numFmtId="171" fontId="11" fillId="0" borderId="0" xfId="1" applyNumberFormat="1" applyFont="1" applyFill="1" applyAlignment="1">
      <alignment horizontal="center"/>
    </xf>
    <xf numFmtId="177" fontId="29" fillId="0" borderId="0" xfId="0" applyNumberFormat="1" applyFont="1" applyAlignment="1">
      <alignment horizontal="center"/>
    </xf>
    <xf numFmtId="0" fontId="29" fillId="0" borderId="0" xfId="0" applyFont="1" applyAlignment="1">
      <alignment horizontal="center"/>
    </xf>
    <xf numFmtId="171" fontId="29" fillId="0" borderId="0" xfId="1" applyNumberFormat="1" applyFont="1" applyFill="1" applyAlignment="1">
      <alignment horizontal="center"/>
    </xf>
    <xf numFmtId="10" fontId="6" fillId="0" borderId="0" xfId="11" applyNumberFormat="1" applyFont="1"/>
    <xf numFmtId="9" fontId="6" fillId="0" borderId="2" xfId="11" applyFont="1" applyBorder="1"/>
    <xf numFmtId="171" fontId="6" fillId="0" borderId="4" xfId="1" applyNumberFormat="1" applyFont="1" applyBorder="1"/>
    <xf numFmtId="10" fontId="6" fillId="0" borderId="4" xfId="11" applyNumberFormat="1" applyFont="1" applyBorder="1"/>
    <xf numFmtId="9" fontId="6" fillId="0" borderId="0" xfId="11" applyFont="1"/>
    <xf numFmtId="9" fontId="6" fillId="0" borderId="4" xfId="11" applyFont="1" applyBorder="1"/>
    <xf numFmtId="171" fontId="6" fillId="0" borderId="2" xfId="1" applyNumberFormat="1" applyFont="1" applyFill="1" applyBorder="1"/>
    <xf numFmtId="171" fontId="6" fillId="0" borderId="15" xfId="1" applyNumberFormat="1" applyFont="1" applyBorder="1"/>
    <xf numFmtId="10" fontId="6" fillId="0" borderId="0" xfId="11" applyNumberFormat="1" applyFont="1" applyBorder="1"/>
    <xf numFmtId="177" fontId="7" fillId="0" borderId="0" xfId="0" applyNumberFormat="1" applyFont="1" applyAlignment="1">
      <alignment horizontal="center"/>
    </xf>
    <xf numFmtId="10" fontId="6" fillId="0" borderId="2" xfId="11" applyNumberFormat="1" applyFont="1" applyBorder="1"/>
    <xf numFmtId="10" fontId="6" fillId="0" borderId="14" xfId="11" applyNumberFormat="1" applyFont="1" applyBorder="1"/>
    <xf numFmtId="0" fontId="6" fillId="0" borderId="2" xfId="0" applyFont="1" applyBorder="1"/>
    <xf numFmtId="171" fontId="6" fillId="0" borderId="14" xfId="1" applyNumberFormat="1" applyFont="1" applyFill="1" applyBorder="1"/>
    <xf numFmtId="44" fontId="6" fillId="0" borderId="14" xfId="8" applyFont="1" applyFill="1" applyBorder="1"/>
    <xf numFmtId="171" fontId="28" fillId="0" borderId="0" xfId="1" applyNumberFormat="1" applyFont="1" applyFill="1"/>
    <xf numFmtId="180" fontId="28" fillId="0" borderId="14" xfId="8" applyNumberFormat="1" applyFont="1" applyFill="1" applyBorder="1"/>
    <xf numFmtId="171" fontId="8" fillId="0" borderId="0" xfId="1" applyNumberFormat="1" applyFont="1" applyFill="1" applyAlignment="1">
      <alignment horizontal="center"/>
    </xf>
    <xf numFmtId="43" fontId="6" fillId="0" borderId="0" xfId="1" applyNumberFormat="1" applyFont="1" applyAlignment="1">
      <alignment horizontal="center"/>
    </xf>
    <xf numFmtId="171" fontId="25" fillId="0" borderId="0" xfId="1" applyNumberFormat="1" applyFont="1" applyFill="1" applyAlignment="1">
      <alignment horizontal="center"/>
    </xf>
    <xf numFmtId="43" fontId="7" fillId="0" borderId="0" xfId="1" applyNumberFormat="1" applyFont="1" applyAlignment="1">
      <alignment horizontal="center"/>
    </xf>
    <xf numFmtId="0" fontId="6" fillId="0" borderId="0" xfId="0" applyFont="1" applyAlignment="1">
      <alignment horizontal="center"/>
    </xf>
    <xf numFmtId="0" fontId="8" fillId="0" borderId="0" xfId="0" applyFont="1" applyFill="1" applyAlignment="1">
      <alignment horizontal="center"/>
    </xf>
    <xf numFmtId="0" fontId="6" fillId="0" borderId="0" xfId="0" applyFont="1" applyFill="1" applyAlignment="1">
      <alignment horizontal="center"/>
    </xf>
    <xf numFmtId="173" fontId="6" fillId="0" borderId="0" xfId="0" applyNumberFormat="1" applyFont="1" applyAlignment="1">
      <alignment horizontal="center"/>
    </xf>
    <xf numFmtId="173" fontId="8" fillId="0" borderId="0" xfId="6" applyNumberFormat="1" applyFont="1" applyFill="1" applyAlignment="1">
      <alignment horizontal="center"/>
    </xf>
    <xf numFmtId="4" fontId="19" fillId="0" borderId="6" xfId="7" applyNumberFormat="1" applyFont="1" applyFill="1" applyBorder="1" applyAlignment="1">
      <alignment horizontal="right" vertical="top" wrapText="1"/>
    </xf>
    <xf numFmtId="4" fontId="17" fillId="0" borderId="0" xfId="7" applyNumberFormat="1" applyFont="1" applyFill="1" applyAlignment="1">
      <alignment horizontal="right" vertical="top" wrapText="1"/>
    </xf>
    <xf numFmtId="0" fontId="19" fillId="0" borderId="0" xfId="7" applyFont="1" applyFill="1" applyAlignment="1">
      <alignment horizontal="left" vertical="top" wrapText="1"/>
    </xf>
    <xf numFmtId="4" fontId="19" fillId="0" borderId="0" xfId="7" applyNumberFormat="1" applyFont="1" applyFill="1" applyAlignment="1">
      <alignment horizontal="right" vertical="top" wrapText="1"/>
    </xf>
    <xf numFmtId="4" fontId="17" fillId="0" borderId="3" xfId="7" applyNumberFormat="1" applyFont="1" applyFill="1" applyBorder="1" applyAlignment="1">
      <alignment horizontal="right" vertical="top" wrapText="1"/>
    </xf>
    <xf numFmtId="173" fontId="14" fillId="0" borderId="0" xfId="7" applyNumberFormat="1" applyFont="1" applyFill="1" applyAlignment="1">
      <alignment horizontal="center" vertical="top"/>
    </xf>
    <xf numFmtId="0" fontId="17" fillId="0" borderId="0" xfId="7" applyFont="1" applyFill="1" applyAlignment="1">
      <alignment horizontal="center" vertical="top" wrapText="1"/>
    </xf>
    <xf numFmtId="4" fontId="19" fillId="0" borderId="0" xfId="7" applyNumberFormat="1" applyFont="1" applyFill="1" applyBorder="1" applyAlignment="1">
      <alignment horizontal="right" vertical="top" wrapText="1"/>
    </xf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37" fontId="8" fillId="0" borderId="0" xfId="6" applyNumberFormat="1" applyFont="1" applyFill="1" applyAlignment="1">
      <alignment horizontal="center"/>
    </xf>
    <xf numFmtId="0" fontId="6" fillId="0" borderId="0" xfId="0" applyFont="1" applyAlignment="1">
      <alignment horizontal="center"/>
    </xf>
    <xf numFmtId="37" fontId="12" fillId="0" borderId="0" xfId="6" applyNumberFormat="1" applyFont="1" applyFill="1" applyAlignment="1">
      <alignment horizontal="center"/>
    </xf>
    <xf numFmtId="173" fontId="12" fillId="0" borderId="0" xfId="6" applyNumberFormat="1" applyFont="1" applyFill="1" applyAlignment="1">
      <alignment horizontal="center"/>
    </xf>
    <xf numFmtId="0" fontId="13" fillId="0" borderId="10" xfId="0" applyFont="1" applyBorder="1" applyAlignment="1" applyProtection="1">
      <alignment horizontal="center"/>
    </xf>
    <xf numFmtId="0" fontId="13" fillId="0" borderId="11" xfId="0" applyFont="1" applyBorder="1" applyAlignment="1" applyProtection="1">
      <alignment horizontal="center"/>
    </xf>
    <xf numFmtId="0" fontId="13" fillId="0" borderId="12" xfId="0" applyFont="1" applyBorder="1" applyAlignment="1" applyProtection="1">
      <alignment horizontal="center"/>
    </xf>
    <xf numFmtId="0" fontId="13" fillId="0" borderId="10" xfId="0" applyFont="1" applyFill="1" applyBorder="1" applyAlignment="1" applyProtection="1">
      <alignment horizontal="center"/>
    </xf>
    <xf numFmtId="0" fontId="13" fillId="0" borderId="11" xfId="0" applyFont="1" applyFill="1" applyBorder="1" applyAlignment="1" applyProtection="1">
      <alignment horizontal="center"/>
    </xf>
    <xf numFmtId="0" fontId="13" fillId="0" borderId="12" xfId="0" applyFont="1" applyFill="1" applyBorder="1" applyAlignment="1" applyProtection="1">
      <alignment horizontal="center"/>
    </xf>
    <xf numFmtId="0" fontId="8" fillId="0" borderId="0" xfId="0" applyFont="1" applyFill="1" applyAlignment="1">
      <alignment horizontal="center"/>
    </xf>
    <xf numFmtId="0" fontId="6" fillId="0" borderId="0" xfId="0" applyFont="1" applyFill="1" applyAlignment="1">
      <alignment horizontal="center"/>
    </xf>
    <xf numFmtId="173" fontId="6" fillId="0" borderId="0" xfId="0" applyNumberFormat="1" applyFont="1" applyAlignment="1">
      <alignment horizontal="center"/>
    </xf>
    <xf numFmtId="173" fontId="8" fillId="0" borderId="0" xfId="6" applyNumberFormat="1" applyFont="1" applyFill="1" applyAlignment="1">
      <alignment horizontal="center"/>
    </xf>
    <xf numFmtId="0" fontId="14" fillId="0" borderId="0" xfId="7" applyFont="1" applyFill="1" applyAlignment="1">
      <alignment horizontal="center" vertical="top"/>
    </xf>
    <xf numFmtId="173" fontId="14" fillId="0" borderId="0" xfId="7" applyNumberFormat="1" applyFont="1" applyFill="1" applyAlignment="1">
      <alignment horizontal="center" vertical="top"/>
    </xf>
    <xf numFmtId="0" fontId="17" fillId="0" borderId="0" xfId="7" applyFont="1" applyFill="1" applyAlignment="1">
      <alignment horizontal="center" vertical="top" wrapText="1"/>
    </xf>
    <xf numFmtId="0" fontId="17" fillId="0" borderId="0" xfId="7" applyFont="1" applyFill="1" applyAlignment="1">
      <alignment horizontal="center" vertical="top" wrapText="1" readingOrder="1"/>
    </xf>
    <xf numFmtId="0" fontId="17" fillId="0" borderId="0" xfId="7" applyFont="1" applyFill="1" applyBorder="1" applyAlignment="1">
      <alignment horizontal="left" vertical="top" wrapText="1"/>
    </xf>
    <xf numFmtId="1" fontId="19" fillId="0" borderId="0" xfId="7" applyNumberFormat="1" applyFont="1" applyFill="1" applyBorder="1" applyAlignment="1">
      <alignment horizontal="left" vertical="top" wrapText="1"/>
    </xf>
    <xf numFmtId="14" fontId="19" fillId="0" borderId="0" xfId="7" applyNumberFormat="1" applyFont="1" applyFill="1" applyBorder="1" applyAlignment="1">
      <alignment horizontal="right" vertical="top" wrapText="1"/>
    </xf>
    <xf numFmtId="0" fontId="19" fillId="0" borderId="0" xfId="7" applyFont="1" applyFill="1" applyBorder="1" applyAlignment="1">
      <alignment horizontal="left" vertical="top" wrapText="1"/>
    </xf>
    <xf numFmtId="4" fontId="19" fillId="0" borderId="0" xfId="7" applyNumberFormat="1" applyFont="1" applyFill="1" applyBorder="1" applyAlignment="1">
      <alignment horizontal="right" vertical="top" wrapText="1"/>
    </xf>
    <xf numFmtId="1" fontId="19" fillId="0" borderId="0" xfId="7" applyNumberFormat="1" applyFont="1" applyFill="1" applyAlignment="1">
      <alignment horizontal="left" vertical="top" wrapText="1"/>
    </xf>
    <xf numFmtId="14" fontId="19" fillId="0" borderId="0" xfId="7" applyNumberFormat="1" applyFont="1" applyFill="1" applyAlignment="1">
      <alignment horizontal="right" vertical="top" wrapText="1"/>
    </xf>
    <xf numFmtId="0" fontId="19" fillId="0" borderId="0" xfId="7" applyFont="1" applyFill="1" applyAlignment="1">
      <alignment horizontal="left" vertical="top" wrapText="1"/>
    </xf>
    <xf numFmtId="4" fontId="19" fillId="0" borderId="0" xfId="7" applyNumberFormat="1" applyFont="1" applyFill="1" applyAlignment="1">
      <alignment horizontal="right" vertical="top" wrapText="1"/>
    </xf>
    <xf numFmtId="0" fontId="17" fillId="0" borderId="0" xfId="7" applyFont="1" applyFill="1" applyAlignment="1">
      <alignment horizontal="left" vertical="top" wrapText="1"/>
    </xf>
    <xf numFmtId="4" fontId="17" fillId="0" borderId="3" xfId="7" applyNumberFormat="1" applyFont="1" applyFill="1" applyBorder="1" applyAlignment="1">
      <alignment horizontal="right" vertical="top" wrapText="1"/>
    </xf>
    <xf numFmtId="4" fontId="17" fillId="0" borderId="5" xfId="7" applyNumberFormat="1" applyFont="1" applyFill="1" applyBorder="1" applyAlignment="1">
      <alignment horizontal="right" vertical="top" wrapText="1"/>
    </xf>
    <xf numFmtId="4" fontId="19" fillId="0" borderId="6" xfId="7" applyNumberFormat="1" applyFont="1" applyFill="1" applyBorder="1" applyAlignment="1">
      <alignment horizontal="right" vertical="top" wrapText="1"/>
    </xf>
    <xf numFmtId="4" fontId="17" fillId="0" borderId="0" xfId="7" applyNumberFormat="1" applyFont="1" applyFill="1" applyAlignment="1">
      <alignment horizontal="right" vertical="top" wrapText="1"/>
    </xf>
    <xf numFmtId="0" fontId="17" fillId="0" borderId="5" xfId="7" applyFont="1" applyFill="1" applyBorder="1" applyAlignment="1">
      <alignment horizontal="left" vertical="top" wrapText="1" readingOrder="1"/>
    </xf>
    <xf numFmtId="0" fontId="17" fillId="0" borderId="0" xfId="7" applyFont="1" applyFill="1" applyBorder="1" applyAlignment="1">
      <alignment horizontal="left" vertical="top" wrapText="1" readingOrder="1"/>
    </xf>
    <xf numFmtId="0" fontId="19" fillId="0" borderId="0" xfId="7" applyFont="1" applyFill="1" applyBorder="1" applyAlignment="1">
      <alignment horizontal="center" vertical="top" wrapText="1" readingOrder="1"/>
    </xf>
    <xf numFmtId="0" fontId="17" fillId="0" borderId="6" xfId="7" applyFont="1" applyFill="1" applyBorder="1" applyAlignment="1">
      <alignment horizontal="left" vertical="top" wrapText="1" readingOrder="1"/>
    </xf>
  </cellXfs>
  <cellStyles count="13">
    <cellStyle name="Comma" xfId="1" builtinId="3"/>
    <cellStyle name="Comma 2" xfId="5"/>
    <cellStyle name="Comma 3" xfId="4"/>
    <cellStyle name="Comma 4" xfId="10"/>
    <cellStyle name="Currency" xfId="8" builtinId="4"/>
    <cellStyle name="Currency 2" xfId="12"/>
    <cellStyle name="Normal" xfId="0" builtinId="0"/>
    <cellStyle name="Normal 2" xfId="3"/>
    <cellStyle name="Normal 3" xfId="7"/>
    <cellStyle name="Normal 4" xfId="9"/>
    <cellStyle name="Normal 7" xfId="2"/>
    <cellStyle name="Normal_Sheet1" xfId="6"/>
    <cellStyle name="Percent" xfId="11" builtinId="5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104775</xdr:colOff>
      <xdr:row>0</xdr:row>
      <xdr:rowOff>76200</xdr:rowOff>
    </xdr:from>
    <xdr:to>
      <xdr:col>9</xdr:col>
      <xdr:colOff>523875</xdr:colOff>
      <xdr:row>3</xdr:row>
      <xdr:rowOff>104775</xdr:rowOff>
    </xdr:to>
    <xdr:sp macro="" textlink="">
      <xdr:nvSpPr>
        <xdr:cNvPr id="3073" name="Rectangle 1"/>
        <xdr:cNvSpPr>
          <a:spLocks noChangeArrowheads="1"/>
        </xdr:cNvSpPr>
      </xdr:nvSpPr>
      <xdr:spPr bwMode="auto">
        <a:xfrm>
          <a:off x="3762375" y="76200"/>
          <a:ext cx="2247900" cy="1028700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en-US" sz="1400" b="0" i="0" u="none" strike="noStrike" baseline="0">
              <a:solidFill>
                <a:srgbClr val="FF0000"/>
              </a:solidFill>
              <a:latin typeface="Calibri"/>
            </a:rPr>
            <a:t>FILED</a:t>
          </a:r>
          <a:endParaRPr lang="en-US" sz="1400" b="0" i="0" u="none" strike="noStrike" baseline="0">
            <a:solidFill>
              <a:srgbClr val="FF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en-US" sz="1100" b="0" i="0" u="none" strike="noStrike" baseline="0">
              <a:solidFill>
                <a:srgbClr val="FF0000"/>
              </a:solidFill>
              <a:latin typeface="Calibri"/>
            </a:rPr>
            <a:t>JUNE 19, 2018</a:t>
          </a:r>
        </a:p>
        <a:p>
          <a:pPr algn="l" rtl="0">
            <a:defRPr sz="1000"/>
          </a:pPr>
          <a:r>
            <a:rPr lang="en-US" sz="1100" b="0" i="0" u="none" strike="noStrike" baseline="0">
              <a:solidFill>
                <a:srgbClr val="FF0000"/>
              </a:solidFill>
              <a:latin typeface="Calibri"/>
            </a:rPr>
            <a:t>INDIANA UTILITY </a:t>
          </a:r>
        </a:p>
        <a:p>
          <a:pPr algn="l" rtl="0">
            <a:defRPr sz="1000"/>
          </a:pPr>
          <a:r>
            <a:rPr lang="en-US" sz="1100" b="0" i="0" u="none" strike="noStrike" baseline="0">
              <a:solidFill>
                <a:srgbClr val="FF0000"/>
              </a:solidFill>
              <a:latin typeface="Calibri"/>
            </a:rPr>
            <a:t>REGULATORY COMMISSION</a:t>
          </a:r>
        </a:p>
        <a:p>
          <a:pPr algn="l" rtl="0">
            <a:defRPr sz="1000"/>
          </a:pPr>
          <a:endParaRPr lang="en-US" sz="1100" b="0" i="0" u="none" strike="noStrike" baseline="0">
            <a:solidFill>
              <a:srgbClr val="FF0000"/>
            </a:solidFill>
            <a:latin typeface="Calibri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83342</xdr:colOff>
      <xdr:row>5</xdr:row>
      <xdr:rowOff>154780</xdr:rowOff>
    </xdr:from>
    <xdr:to>
      <xdr:col>16</xdr:col>
      <xdr:colOff>426242</xdr:colOff>
      <xdr:row>46</xdr:row>
      <xdr:rowOff>116680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2" y="1107280"/>
          <a:ext cx="10058400" cy="7772400"/>
        </a:xfrm>
        <a:prstGeom prst="rect">
          <a:avLst/>
        </a:prstGeom>
      </xdr:spPr>
    </xdr:pic>
    <xdr:clientData/>
  </xdr:twoCellAnchor>
  <xdr:oneCellAnchor>
    <xdr:from>
      <xdr:col>11</xdr:col>
      <xdr:colOff>511969</xdr:colOff>
      <xdr:row>44</xdr:row>
      <xdr:rowOff>130969</xdr:rowOff>
    </xdr:from>
    <xdr:ext cx="1090620" cy="264560"/>
    <xdr:sp macro="" textlink="">
      <xdr:nvSpPr>
        <xdr:cNvPr id="5" name="TextBox 4">
          <a:extLst>
            <a:ext uri="{FF2B5EF4-FFF2-40B4-BE49-F238E27FC236}">
              <a16:creationId xmlns="" xmlns:a16="http://schemas.microsoft.com/office/drawing/2014/main" id="{00000000-0008-0000-0400-000005000000}"/>
            </a:ext>
          </a:extLst>
        </xdr:cNvPr>
        <xdr:cNvSpPr txBox="1"/>
      </xdr:nvSpPr>
      <xdr:spPr>
        <a:xfrm>
          <a:off x="7191375" y="8512969"/>
          <a:ext cx="109062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Exhibit 1 Page</a:t>
          </a:r>
          <a:r>
            <a:rPr lang="en-US" sz="1100" baseline="0"/>
            <a:t> 1</a:t>
          </a:r>
          <a:endParaRPr lang="en-US" sz="1100"/>
        </a:p>
      </xdr:txBody>
    </xdr:sp>
    <xdr:clientData/>
  </xdr:oneCellAnchor>
  <xdr:twoCellAnchor>
    <xdr:from>
      <xdr:col>13</xdr:col>
      <xdr:colOff>476250</xdr:colOff>
      <xdr:row>42</xdr:row>
      <xdr:rowOff>47625</xdr:rowOff>
    </xdr:from>
    <xdr:to>
      <xdr:col>15</xdr:col>
      <xdr:colOff>178594</xdr:colOff>
      <xdr:row>44</xdr:row>
      <xdr:rowOff>107156</xdr:rowOff>
    </xdr:to>
    <xdr:cxnSp macro="">
      <xdr:nvCxnSpPr>
        <xdr:cNvPr id="3" name="Straight Arrow Connector 2">
          <a:extLst>
            <a:ext uri="{FF2B5EF4-FFF2-40B4-BE49-F238E27FC236}">
              <a16:creationId xmlns="" xmlns:a16="http://schemas.microsoft.com/office/drawing/2014/main" id="{00000000-0008-0000-0400-000003000000}"/>
            </a:ext>
          </a:extLst>
        </xdr:cNvPr>
        <xdr:cNvCxnSpPr/>
      </xdr:nvCxnSpPr>
      <xdr:spPr>
        <a:xfrm flipV="1">
          <a:off x="8370094" y="8048625"/>
          <a:ext cx="916781" cy="440531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369094</xdr:colOff>
      <xdr:row>42</xdr:row>
      <xdr:rowOff>47625</xdr:rowOff>
    </xdr:from>
    <xdr:to>
      <xdr:col>11</xdr:col>
      <xdr:colOff>523875</xdr:colOff>
      <xdr:row>44</xdr:row>
      <xdr:rowOff>119062</xdr:rowOff>
    </xdr:to>
    <xdr:cxnSp macro="">
      <xdr:nvCxnSpPr>
        <xdr:cNvPr id="8" name="Straight Arrow Connector 7">
          <a:extLst>
            <a:ext uri="{FF2B5EF4-FFF2-40B4-BE49-F238E27FC236}">
              <a16:creationId xmlns="" xmlns:a16="http://schemas.microsoft.com/office/drawing/2014/main" id="{00000000-0008-0000-0400-000008000000}"/>
            </a:ext>
          </a:extLst>
        </xdr:cNvPr>
        <xdr:cNvCxnSpPr/>
      </xdr:nvCxnSpPr>
      <xdr:spPr>
        <a:xfrm flipH="1" flipV="1">
          <a:off x="5226844" y="8048625"/>
          <a:ext cx="1976437" cy="452437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5</xdr:row>
      <xdr:rowOff>31750</xdr:rowOff>
    </xdr:from>
    <xdr:to>
      <xdr:col>16</xdr:col>
      <xdr:colOff>505199</xdr:colOff>
      <xdr:row>47</xdr:row>
      <xdr:rowOff>63500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984250"/>
          <a:ext cx="10395324" cy="8032750"/>
        </a:xfrm>
        <a:prstGeom prst="rect">
          <a:avLst/>
        </a:prstGeom>
      </xdr:spPr>
    </xdr:pic>
    <xdr:clientData/>
  </xdr:twoCellAnchor>
  <xdr:oneCellAnchor>
    <xdr:from>
      <xdr:col>11</xdr:col>
      <xdr:colOff>412750</xdr:colOff>
      <xdr:row>45</xdr:row>
      <xdr:rowOff>0</xdr:rowOff>
    </xdr:from>
    <xdr:ext cx="1090620" cy="264560"/>
    <xdr:sp macro="" textlink="">
      <xdr:nvSpPr>
        <xdr:cNvPr id="5" name="TextBox 4">
          <a:extLst>
            <a:ext uri="{FF2B5EF4-FFF2-40B4-BE49-F238E27FC236}">
              <a16:creationId xmlns=""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7048500" y="8572500"/>
          <a:ext cx="109062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Exhibit</a:t>
          </a:r>
          <a:r>
            <a:rPr lang="en-US" sz="1100" baseline="0"/>
            <a:t> 1 Page 4</a:t>
          </a:r>
          <a:endParaRPr lang="en-US" sz="1100"/>
        </a:p>
      </xdr:txBody>
    </xdr:sp>
    <xdr:clientData/>
  </xdr:oneCellAnchor>
  <xdr:twoCellAnchor>
    <xdr:from>
      <xdr:col>13</xdr:col>
      <xdr:colOff>301625</xdr:colOff>
      <xdr:row>42</xdr:row>
      <xdr:rowOff>142875</xdr:rowOff>
    </xdr:from>
    <xdr:to>
      <xdr:col>15</xdr:col>
      <xdr:colOff>460375</xdr:colOff>
      <xdr:row>45</xdr:row>
      <xdr:rowOff>47625</xdr:rowOff>
    </xdr:to>
    <xdr:cxnSp macro="">
      <xdr:nvCxnSpPr>
        <xdr:cNvPr id="3" name="Straight Arrow Connector 2">
          <a:extLst>
            <a:ext uri="{FF2B5EF4-FFF2-40B4-BE49-F238E27FC236}">
              <a16:creationId xmlns="" xmlns:a16="http://schemas.microsoft.com/office/drawing/2014/main" id="{00000000-0008-0000-0600-000003000000}"/>
            </a:ext>
          </a:extLst>
        </xdr:cNvPr>
        <xdr:cNvCxnSpPr/>
      </xdr:nvCxnSpPr>
      <xdr:spPr>
        <a:xfrm flipV="1">
          <a:off x="8143875" y="8143875"/>
          <a:ext cx="1365250" cy="47625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47625</xdr:colOff>
      <xdr:row>42</xdr:row>
      <xdr:rowOff>79375</xdr:rowOff>
    </xdr:from>
    <xdr:to>
      <xdr:col>11</xdr:col>
      <xdr:colOff>396875</xdr:colOff>
      <xdr:row>45</xdr:row>
      <xdr:rowOff>31750</xdr:rowOff>
    </xdr:to>
    <xdr:cxnSp macro="">
      <xdr:nvCxnSpPr>
        <xdr:cNvPr id="8" name="Straight Arrow Connector 7">
          <a:extLst>
            <a:ext uri="{FF2B5EF4-FFF2-40B4-BE49-F238E27FC236}">
              <a16:creationId xmlns="" xmlns:a16="http://schemas.microsoft.com/office/drawing/2014/main" id="{00000000-0008-0000-0600-000008000000}"/>
            </a:ext>
          </a:extLst>
        </xdr:cNvPr>
        <xdr:cNvCxnSpPr/>
      </xdr:nvCxnSpPr>
      <xdr:spPr>
        <a:xfrm flipH="1" flipV="1">
          <a:off x="5476875" y="8080375"/>
          <a:ext cx="1555750" cy="523875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F5"/>
  <sheetViews>
    <sheetView tabSelected="1" workbookViewId="0">
      <selection activeCell="H2" sqref="H2"/>
    </sheetView>
  </sheetViews>
  <sheetFormatPr defaultRowHeight="15" x14ac:dyDescent="0.25"/>
  <sheetData>
    <row r="1" spans="1:6" ht="26.25" x14ac:dyDescent="0.4">
      <c r="A1" s="258" t="s">
        <v>0</v>
      </c>
      <c r="B1" s="258"/>
      <c r="C1" s="258"/>
      <c r="D1" s="258"/>
      <c r="E1" s="258"/>
      <c r="F1" s="258"/>
    </row>
    <row r="2" spans="1:6" ht="26.25" x14ac:dyDescent="0.4">
      <c r="A2" s="2"/>
      <c r="B2" s="3"/>
      <c r="C2" s="3"/>
      <c r="D2" s="3"/>
      <c r="E2" s="3"/>
      <c r="F2" s="48"/>
    </row>
    <row r="3" spans="1:6" ht="26.25" x14ac:dyDescent="0.4">
      <c r="A3" s="258" t="s">
        <v>1</v>
      </c>
      <c r="B3" s="258"/>
      <c r="C3" s="258"/>
      <c r="D3" s="258"/>
      <c r="E3" s="258"/>
      <c r="F3" s="258"/>
    </row>
    <row r="4" spans="1:6" ht="26.25" x14ac:dyDescent="0.4">
      <c r="A4" s="2"/>
      <c r="B4" s="3"/>
      <c r="C4" s="3"/>
      <c r="D4" s="3"/>
      <c r="E4" s="3"/>
      <c r="F4" s="48"/>
    </row>
    <row r="5" spans="1:6" ht="26.25" x14ac:dyDescent="0.4">
      <c r="A5" s="258" t="s">
        <v>2</v>
      </c>
      <c r="B5" s="258"/>
      <c r="C5" s="258"/>
      <c r="D5" s="258"/>
      <c r="E5" s="258"/>
      <c r="F5" s="258"/>
    </row>
  </sheetData>
  <mergeCells count="3">
    <mergeCell ref="A3:F3"/>
    <mergeCell ref="A5:F5"/>
    <mergeCell ref="A1:F1"/>
  </mergeCells>
  <printOptions horizontalCentered="1" verticalCentered="1"/>
  <pageMargins left="0.7" right="0.7" top="0.75" bottom="0.75" header="0.3" footer="0.3"/>
  <pageSetup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U27"/>
  <sheetViews>
    <sheetView zoomScaleNormal="100" workbookViewId="0">
      <selection activeCell="B10" sqref="B10"/>
    </sheetView>
  </sheetViews>
  <sheetFormatPr defaultColWidth="9.140625" defaultRowHeight="15" x14ac:dyDescent="0.25"/>
  <cols>
    <col min="1" max="1" width="6.85546875" style="80" customWidth="1"/>
    <col min="2" max="2" width="21.42578125" style="81" customWidth="1"/>
    <col min="3" max="3" width="16.42578125" style="81" customWidth="1"/>
    <col min="4" max="4" width="2.85546875" style="82" customWidth="1"/>
    <col min="5" max="5" width="16.42578125" style="81" customWidth="1"/>
    <col min="6" max="6" width="2.85546875" style="82" customWidth="1"/>
    <col min="7" max="7" width="16.42578125" style="81" customWidth="1"/>
    <col min="8" max="16384" width="9.140625" style="81"/>
  </cols>
  <sheetData>
    <row r="1" spans="1:21" s="11" customFormat="1" x14ac:dyDescent="0.25">
      <c r="A1" s="246"/>
      <c r="B1" s="246"/>
      <c r="D1" s="73"/>
      <c r="F1" s="73"/>
      <c r="G1" s="23" t="s">
        <v>154</v>
      </c>
      <c r="Q1" s="29"/>
    </row>
    <row r="2" spans="1:21" s="11" customFormat="1" x14ac:dyDescent="0.25">
      <c r="A2" s="246"/>
      <c r="B2" s="246"/>
      <c r="D2" s="73"/>
      <c r="F2" s="73"/>
      <c r="G2" s="23" t="str">
        <f>+Cover!A5</f>
        <v>CAUSE NO. 45032-S8</v>
      </c>
      <c r="Q2" s="29"/>
    </row>
    <row r="3" spans="1:21" s="11" customFormat="1" x14ac:dyDescent="0.25">
      <c r="A3" s="246"/>
      <c r="B3" s="246"/>
      <c r="C3" s="30"/>
      <c r="D3" s="28"/>
      <c r="F3" s="73"/>
      <c r="G3" s="23" t="s">
        <v>58</v>
      </c>
      <c r="H3" s="33"/>
      <c r="I3" s="33"/>
      <c r="J3" s="33"/>
      <c r="K3" s="33"/>
      <c r="L3" s="33"/>
      <c r="M3" s="33"/>
      <c r="N3" s="33"/>
      <c r="O3" s="31"/>
      <c r="Q3" s="27"/>
      <c r="R3" s="27"/>
      <c r="S3" s="27"/>
      <c r="T3" s="27"/>
      <c r="U3" s="32"/>
    </row>
    <row r="4" spans="1:21" s="11" customFormat="1" x14ac:dyDescent="0.25">
      <c r="A4" s="246"/>
      <c r="B4" s="260" t="str">
        <f>+Cover!A1</f>
        <v>Fountaintown Gas Company</v>
      </c>
      <c r="C4" s="260"/>
      <c r="D4" s="260"/>
      <c r="E4" s="260"/>
      <c r="F4" s="260"/>
      <c r="G4" s="260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32"/>
    </row>
    <row r="5" spans="1:21" s="11" customFormat="1" x14ac:dyDescent="0.25">
      <c r="A5" s="246"/>
      <c r="B5" s="260" t="s">
        <v>199</v>
      </c>
      <c r="C5" s="260"/>
      <c r="D5" s="260"/>
      <c r="E5" s="260"/>
      <c r="F5" s="260"/>
      <c r="G5" s="260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32"/>
    </row>
    <row r="6" spans="1:21" s="11" customFormat="1" x14ac:dyDescent="0.25">
      <c r="A6" s="246"/>
      <c r="B6" s="273">
        <v>43100</v>
      </c>
      <c r="C6" s="273"/>
      <c r="D6" s="273"/>
      <c r="E6" s="273"/>
      <c r="F6" s="273"/>
      <c r="G6" s="273"/>
      <c r="H6" s="68"/>
      <c r="I6" s="68"/>
      <c r="J6" s="68"/>
      <c r="K6" s="68"/>
      <c r="L6" s="68"/>
      <c r="M6" s="68"/>
      <c r="N6" s="68"/>
      <c r="O6" s="27"/>
      <c r="P6" s="27"/>
      <c r="Q6" s="27"/>
      <c r="R6" s="27"/>
      <c r="S6" s="27"/>
      <c r="T6" s="27"/>
      <c r="U6" s="32"/>
    </row>
    <row r="8" spans="1:21" ht="30" x14ac:dyDescent="0.25">
      <c r="A8" s="83" t="s">
        <v>60</v>
      </c>
      <c r="C8" s="77" t="s">
        <v>200</v>
      </c>
      <c r="D8" s="74"/>
      <c r="E8" s="77" t="s">
        <v>201</v>
      </c>
      <c r="F8" s="74"/>
      <c r="G8" s="77" t="s">
        <v>202</v>
      </c>
    </row>
    <row r="9" spans="1:21" x14ac:dyDescent="0.25">
      <c r="A9" s="80">
        <v>1</v>
      </c>
      <c r="B9" s="27" t="s">
        <v>184</v>
      </c>
      <c r="C9" s="69">
        <v>442679.19</v>
      </c>
      <c r="D9" s="71"/>
      <c r="E9" s="69">
        <v>380556.27</v>
      </c>
      <c r="F9" s="71"/>
      <c r="G9" s="70">
        <f t="shared" ref="G9:G23" si="0">C9-E9</f>
        <v>62122.919999999984</v>
      </c>
    </row>
    <row r="10" spans="1:21" x14ac:dyDescent="0.25">
      <c r="A10" s="80">
        <f>+A9+1</f>
        <v>2</v>
      </c>
      <c r="B10" s="27" t="s">
        <v>185</v>
      </c>
      <c r="C10" s="69">
        <v>168586.97</v>
      </c>
      <c r="D10" s="71"/>
      <c r="E10" s="69">
        <v>156509.78</v>
      </c>
      <c r="F10" s="71"/>
      <c r="G10" s="71">
        <f t="shared" si="0"/>
        <v>12077.190000000002</v>
      </c>
    </row>
    <row r="11" spans="1:21" x14ac:dyDescent="0.25">
      <c r="A11" s="80">
        <f t="shared" ref="A11:A24" si="1">+A10+1</f>
        <v>3</v>
      </c>
      <c r="B11" s="27" t="s">
        <v>186</v>
      </c>
      <c r="C11" s="69">
        <v>266843.13</v>
      </c>
      <c r="D11" s="71"/>
      <c r="E11" s="69">
        <v>204835.09</v>
      </c>
      <c r="F11" s="71"/>
      <c r="G11" s="71">
        <f t="shared" si="0"/>
        <v>62008.040000000008</v>
      </c>
    </row>
    <row r="12" spans="1:21" x14ac:dyDescent="0.25">
      <c r="A12" s="80">
        <f t="shared" si="1"/>
        <v>4</v>
      </c>
      <c r="B12" s="27" t="s">
        <v>187</v>
      </c>
      <c r="C12" s="69">
        <v>55358.82</v>
      </c>
      <c r="D12" s="71"/>
      <c r="E12" s="69">
        <v>47942.49</v>
      </c>
      <c r="F12" s="71"/>
      <c r="G12" s="71">
        <f t="shared" si="0"/>
        <v>7416.3300000000017</v>
      </c>
    </row>
    <row r="13" spans="1:21" x14ac:dyDescent="0.25">
      <c r="A13" s="80">
        <f t="shared" si="1"/>
        <v>5</v>
      </c>
      <c r="B13" s="27" t="s">
        <v>188</v>
      </c>
      <c r="C13" s="69">
        <v>444326.07</v>
      </c>
      <c r="D13" s="71"/>
      <c r="E13" s="69">
        <v>190249.77</v>
      </c>
      <c r="F13" s="71"/>
      <c r="G13" s="71">
        <f t="shared" si="0"/>
        <v>254076.30000000002</v>
      </c>
    </row>
    <row r="14" spans="1:21" x14ac:dyDescent="0.25">
      <c r="A14" s="80">
        <f t="shared" si="1"/>
        <v>6</v>
      </c>
      <c r="B14" s="27" t="s">
        <v>65</v>
      </c>
      <c r="C14" s="69">
        <v>5626504.2699999996</v>
      </c>
      <c r="D14" s="71"/>
      <c r="E14" s="69">
        <v>4011019.92</v>
      </c>
      <c r="F14" s="71"/>
      <c r="G14" s="71">
        <f t="shared" si="0"/>
        <v>1615484.3499999996</v>
      </c>
    </row>
    <row r="15" spans="1:21" x14ac:dyDescent="0.25">
      <c r="A15" s="80">
        <f t="shared" si="1"/>
        <v>7</v>
      </c>
      <c r="B15" s="27" t="s">
        <v>189</v>
      </c>
      <c r="C15" s="69">
        <v>43482.6</v>
      </c>
      <c r="D15" s="71"/>
      <c r="E15" s="69">
        <v>21163.11</v>
      </c>
      <c r="F15" s="71"/>
      <c r="G15" s="71">
        <f t="shared" si="0"/>
        <v>22319.489999999998</v>
      </c>
    </row>
    <row r="16" spans="1:21" x14ac:dyDescent="0.25">
      <c r="A16" s="80">
        <f t="shared" si="1"/>
        <v>8</v>
      </c>
      <c r="B16" s="27" t="s">
        <v>190</v>
      </c>
      <c r="C16" s="69">
        <v>1608416.62</v>
      </c>
      <c r="D16" s="71"/>
      <c r="E16" s="69">
        <v>717475.82</v>
      </c>
      <c r="F16" s="71"/>
      <c r="G16" s="71">
        <f t="shared" si="0"/>
        <v>890940.80000000016</v>
      </c>
    </row>
    <row r="17" spans="1:7" x14ac:dyDescent="0.25">
      <c r="A17" s="80">
        <f t="shared" si="1"/>
        <v>9</v>
      </c>
      <c r="B17" s="27" t="s">
        <v>191</v>
      </c>
      <c r="C17" s="69">
        <v>32845.870000000003</v>
      </c>
      <c r="D17" s="71"/>
      <c r="E17" s="69">
        <v>11453.95</v>
      </c>
      <c r="F17" s="71"/>
      <c r="G17" s="71">
        <f t="shared" si="0"/>
        <v>21391.920000000002</v>
      </c>
    </row>
    <row r="18" spans="1:7" x14ac:dyDescent="0.25">
      <c r="A18" s="80">
        <f t="shared" si="1"/>
        <v>10</v>
      </c>
      <c r="B18" s="27" t="s">
        <v>192</v>
      </c>
      <c r="C18" s="69">
        <v>252083.43</v>
      </c>
      <c r="D18" s="71"/>
      <c r="E18" s="69">
        <v>247532.18</v>
      </c>
      <c r="F18" s="71"/>
      <c r="G18" s="71">
        <f t="shared" si="0"/>
        <v>4551.25</v>
      </c>
    </row>
    <row r="19" spans="1:7" x14ac:dyDescent="0.25">
      <c r="A19" s="80">
        <f t="shared" si="1"/>
        <v>11</v>
      </c>
      <c r="B19" s="27" t="s">
        <v>69</v>
      </c>
      <c r="C19" s="69">
        <v>1214412.48</v>
      </c>
      <c r="D19" s="71"/>
      <c r="E19" s="69">
        <v>579875.17000000004</v>
      </c>
      <c r="F19" s="71"/>
      <c r="G19" s="71">
        <f t="shared" si="0"/>
        <v>634537.30999999994</v>
      </c>
    </row>
    <row r="20" spans="1:7" x14ac:dyDescent="0.25">
      <c r="A20" s="80">
        <f t="shared" si="1"/>
        <v>12</v>
      </c>
      <c r="B20" s="27" t="s">
        <v>193</v>
      </c>
      <c r="C20" s="69">
        <v>176771.54</v>
      </c>
      <c r="D20" s="71"/>
      <c r="E20" s="69">
        <v>75138.179999999993</v>
      </c>
      <c r="F20" s="71"/>
      <c r="G20" s="71">
        <f t="shared" si="0"/>
        <v>101633.36000000002</v>
      </c>
    </row>
    <row r="21" spans="1:7" x14ac:dyDescent="0.25">
      <c r="A21" s="80">
        <f t="shared" si="1"/>
        <v>13</v>
      </c>
      <c r="B21" s="27" t="s">
        <v>194</v>
      </c>
      <c r="C21" s="69">
        <v>109536.44</v>
      </c>
      <c r="D21" s="71"/>
      <c r="E21" s="69">
        <v>77858.710000000006</v>
      </c>
      <c r="F21" s="71"/>
      <c r="G21" s="71">
        <f t="shared" si="0"/>
        <v>31677.729999999996</v>
      </c>
    </row>
    <row r="22" spans="1:7" x14ac:dyDescent="0.25">
      <c r="A22" s="80">
        <f t="shared" si="1"/>
        <v>14</v>
      </c>
      <c r="B22" s="27" t="s">
        <v>195</v>
      </c>
      <c r="C22" s="69">
        <v>390</v>
      </c>
      <c r="D22" s="71"/>
      <c r="E22" s="69">
        <v>0</v>
      </c>
      <c r="F22" s="71"/>
      <c r="G22" s="71">
        <f t="shared" si="0"/>
        <v>390</v>
      </c>
    </row>
    <row r="23" spans="1:7" x14ac:dyDescent="0.25">
      <c r="A23" s="80">
        <f t="shared" si="1"/>
        <v>15</v>
      </c>
      <c r="B23" s="27" t="s">
        <v>196</v>
      </c>
      <c r="C23" s="72">
        <v>1395342</v>
      </c>
      <c r="D23" s="71"/>
      <c r="E23" s="72">
        <v>333595.37</v>
      </c>
      <c r="F23" s="71"/>
      <c r="G23" s="72">
        <f t="shared" si="0"/>
        <v>1061746.6299999999</v>
      </c>
    </row>
    <row r="24" spans="1:7" ht="15.75" thickBot="1" x14ac:dyDescent="0.3">
      <c r="A24" s="80">
        <f t="shared" si="1"/>
        <v>16</v>
      </c>
      <c r="B24" s="27"/>
      <c r="C24" s="76">
        <f>SUM(C9:C23)</f>
        <v>11837579.429999996</v>
      </c>
      <c r="D24" s="75"/>
      <c r="E24" s="76">
        <f>SUM(E9:E23)</f>
        <v>7055205.8100000005</v>
      </c>
      <c r="F24" s="75"/>
      <c r="G24" s="76">
        <f>SUM(G9:G23)</f>
        <v>4782373.6199999992</v>
      </c>
    </row>
    <row r="25" spans="1:7" ht="15.75" thickTop="1" x14ac:dyDescent="0.25"/>
    <row r="26" spans="1:7" x14ac:dyDescent="0.25">
      <c r="B26" s="81" t="s">
        <v>203</v>
      </c>
    </row>
    <row r="27" spans="1:7" x14ac:dyDescent="0.25">
      <c r="B27" s="81" t="s">
        <v>204</v>
      </c>
    </row>
  </sheetData>
  <mergeCells count="3">
    <mergeCell ref="B4:G4"/>
    <mergeCell ref="B5:G5"/>
    <mergeCell ref="B6:G6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X27"/>
  <sheetViews>
    <sheetView zoomScaleNormal="100" workbookViewId="0">
      <selection activeCell="B10" sqref="B10"/>
    </sheetView>
  </sheetViews>
  <sheetFormatPr defaultColWidth="9.140625" defaultRowHeight="15" x14ac:dyDescent="0.25"/>
  <cols>
    <col min="1" max="1" width="7.5703125" style="81" customWidth="1"/>
    <col min="2" max="2" width="21.85546875" style="81" bestFit="1" customWidth="1"/>
    <col min="3" max="3" width="16.140625" style="81" customWidth="1"/>
    <col min="4" max="4" width="3.85546875" style="81" customWidth="1"/>
    <col min="5" max="5" width="16.140625" style="81" customWidth="1"/>
    <col min="6" max="6" width="3.85546875" style="81" customWidth="1"/>
    <col min="7" max="7" width="16.140625" style="81" customWidth="1"/>
    <col min="8" max="16384" width="9.140625" style="81"/>
  </cols>
  <sheetData>
    <row r="1" spans="1:24" s="11" customFormat="1" x14ac:dyDescent="0.25">
      <c r="B1" s="246"/>
      <c r="C1" s="246"/>
      <c r="D1" s="246"/>
      <c r="G1" s="23" t="s">
        <v>154</v>
      </c>
      <c r="I1" s="73"/>
      <c r="T1" s="29"/>
    </row>
    <row r="2" spans="1:24" s="11" customFormat="1" x14ac:dyDescent="0.25">
      <c r="B2" s="246"/>
      <c r="C2" s="246"/>
      <c r="D2" s="246"/>
      <c r="G2" s="23" t="str">
        <f>+Cover!A5</f>
        <v>CAUSE NO. 45032-S8</v>
      </c>
      <c r="I2" s="73"/>
      <c r="T2" s="29"/>
    </row>
    <row r="3" spans="1:24" s="11" customFormat="1" x14ac:dyDescent="0.25">
      <c r="B3" s="246"/>
      <c r="C3" s="246"/>
      <c r="D3" s="246"/>
      <c r="E3" s="30"/>
      <c r="F3" s="30"/>
      <c r="G3" s="23" t="s">
        <v>120</v>
      </c>
      <c r="I3" s="73"/>
      <c r="K3" s="33"/>
      <c r="L3" s="33"/>
      <c r="M3" s="33"/>
      <c r="N3" s="33"/>
      <c r="O3" s="33"/>
      <c r="P3" s="33"/>
      <c r="Q3" s="33"/>
      <c r="R3" s="31"/>
      <c r="T3" s="27"/>
      <c r="U3" s="27"/>
      <c r="V3" s="27"/>
      <c r="W3" s="27"/>
      <c r="X3" s="32"/>
    </row>
    <row r="4" spans="1:24" s="11" customFormat="1" x14ac:dyDescent="0.25">
      <c r="B4" s="260" t="str">
        <f>+Cover!A1</f>
        <v>Fountaintown Gas Company</v>
      </c>
      <c r="C4" s="260"/>
      <c r="D4" s="260"/>
      <c r="E4" s="260"/>
      <c r="F4" s="260"/>
      <c r="G4" s="260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32"/>
    </row>
    <row r="5" spans="1:24" s="11" customFormat="1" x14ac:dyDescent="0.25">
      <c r="B5" s="260" t="s">
        <v>205</v>
      </c>
      <c r="C5" s="260"/>
      <c r="D5" s="260"/>
      <c r="E5" s="260"/>
      <c r="F5" s="260"/>
      <c r="G5" s="260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32"/>
    </row>
    <row r="6" spans="1:24" s="11" customFormat="1" x14ac:dyDescent="0.25">
      <c r="B6" s="273">
        <v>43100</v>
      </c>
      <c r="C6" s="273"/>
      <c r="D6" s="273"/>
      <c r="E6" s="273"/>
      <c r="F6" s="273"/>
      <c r="G6" s="273"/>
      <c r="H6" s="68"/>
      <c r="I6" s="68"/>
      <c r="J6" s="68"/>
      <c r="K6" s="68"/>
      <c r="L6" s="68"/>
      <c r="M6" s="68"/>
      <c r="N6" s="68"/>
      <c r="O6" s="68"/>
      <c r="P6" s="68"/>
      <c r="Q6" s="68"/>
      <c r="R6" s="27"/>
      <c r="S6" s="27"/>
      <c r="T6" s="27"/>
      <c r="U6" s="27"/>
      <c r="V6" s="27"/>
      <c r="W6" s="27"/>
      <c r="X6" s="32"/>
    </row>
    <row r="7" spans="1:24" s="11" customFormat="1" x14ac:dyDescent="0.25">
      <c r="B7" s="246"/>
      <c r="C7" s="249"/>
      <c r="D7" s="249"/>
      <c r="E7" s="249"/>
      <c r="F7" s="249"/>
      <c r="G7" s="249"/>
      <c r="H7" s="249"/>
      <c r="I7" s="249"/>
      <c r="J7" s="249"/>
      <c r="K7" s="68"/>
      <c r="L7" s="68"/>
      <c r="M7" s="68"/>
      <c r="N7" s="68"/>
      <c r="O7" s="68"/>
      <c r="P7" s="68"/>
      <c r="Q7" s="68"/>
      <c r="R7" s="27"/>
      <c r="S7" s="27"/>
      <c r="T7" s="27"/>
      <c r="U7" s="27"/>
      <c r="V7" s="27"/>
      <c r="W7" s="27"/>
      <c r="X7" s="32"/>
    </row>
    <row r="8" spans="1:24" ht="45" x14ac:dyDescent="0.25">
      <c r="A8" s="83" t="s">
        <v>60</v>
      </c>
      <c r="C8" s="140" t="s">
        <v>206</v>
      </c>
      <c r="D8" s="74"/>
      <c r="E8" s="77" t="s">
        <v>207</v>
      </c>
      <c r="F8" s="74"/>
      <c r="G8" s="140" t="s">
        <v>208</v>
      </c>
    </row>
    <row r="9" spans="1:24" x14ac:dyDescent="0.25">
      <c r="A9" s="80">
        <v>1</v>
      </c>
      <c r="B9" s="81" t="s">
        <v>184</v>
      </c>
      <c r="C9" s="69">
        <v>442679.19</v>
      </c>
      <c r="D9" s="69"/>
      <c r="E9" s="69">
        <v>420393.1</v>
      </c>
      <c r="F9" s="69"/>
      <c r="G9" s="70">
        <f t="shared" ref="G9:G23" si="0">C9-E9</f>
        <v>22286.090000000026</v>
      </c>
    </row>
    <row r="10" spans="1:24" x14ac:dyDescent="0.25">
      <c r="A10" s="80">
        <f>+A9+1</f>
        <v>2</v>
      </c>
      <c r="B10" s="81" t="s">
        <v>185</v>
      </c>
      <c r="C10" s="69">
        <v>168586.97</v>
      </c>
      <c r="D10" s="69"/>
      <c r="E10" s="69">
        <v>165752.37</v>
      </c>
      <c r="F10" s="69"/>
      <c r="G10" s="71">
        <f t="shared" si="0"/>
        <v>2834.6000000000058</v>
      </c>
    </row>
    <row r="11" spans="1:24" x14ac:dyDescent="0.25">
      <c r="A11" s="80">
        <f t="shared" ref="A11:A24" si="1">+A10+1</f>
        <v>3</v>
      </c>
      <c r="B11" s="81" t="s">
        <v>186</v>
      </c>
      <c r="C11" s="69">
        <v>266843.13</v>
      </c>
      <c r="D11" s="69"/>
      <c r="E11" s="69">
        <v>252212.66</v>
      </c>
      <c r="F11" s="69"/>
      <c r="G11" s="71">
        <f t="shared" si="0"/>
        <v>14630.470000000001</v>
      </c>
    </row>
    <row r="12" spans="1:24" x14ac:dyDescent="0.25">
      <c r="A12" s="80">
        <f t="shared" si="1"/>
        <v>4</v>
      </c>
      <c r="B12" s="81" t="s">
        <v>187</v>
      </c>
      <c r="C12" s="69">
        <v>55358.82</v>
      </c>
      <c r="D12" s="69"/>
      <c r="E12" s="69">
        <v>53842.41</v>
      </c>
      <c r="F12" s="69"/>
      <c r="G12" s="71">
        <f t="shared" si="0"/>
        <v>1516.4099999999962</v>
      </c>
    </row>
    <row r="13" spans="1:24" x14ac:dyDescent="0.25">
      <c r="A13" s="80">
        <f t="shared" si="1"/>
        <v>5</v>
      </c>
      <c r="B13" s="81" t="s">
        <v>188</v>
      </c>
      <c r="C13" s="69">
        <v>444326.07</v>
      </c>
      <c r="D13" s="69"/>
      <c r="E13" s="69">
        <v>389171.62</v>
      </c>
      <c r="F13" s="69"/>
      <c r="G13" s="71">
        <f t="shared" si="0"/>
        <v>55154.450000000012</v>
      </c>
    </row>
    <row r="14" spans="1:24" x14ac:dyDescent="0.25">
      <c r="A14" s="80">
        <f t="shared" si="1"/>
        <v>6</v>
      </c>
      <c r="B14" s="81" t="s">
        <v>65</v>
      </c>
      <c r="C14" s="69">
        <v>5626504.2699999996</v>
      </c>
      <c r="D14" s="69"/>
      <c r="E14" s="69">
        <v>5323133.1500000004</v>
      </c>
      <c r="F14" s="69"/>
      <c r="G14" s="71">
        <f t="shared" si="0"/>
        <v>303371.11999999918</v>
      </c>
    </row>
    <row r="15" spans="1:24" x14ac:dyDescent="0.25">
      <c r="A15" s="80">
        <f t="shared" si="1"/>
        <v>7</v>
      </c>
      <c r="B15" s="81" t="s">
        <v>189</v>
      </c>
      <c r="C15" s="69">
        <v>43482.6</v>
      </c>
      <c r="D15" s="69"/>
      <c r="E15" s="69">
        <v>40858.980000000003</v>
      </c>
      <c r="F15" s="69"/>
      <c r="G15" s="71">
        <f t="shared" si="0"/>
        <v>2623.6199999999953</v>
      </c>
    </row>
    <row r="16" spans="1:24" x14ac:dyDescent="0.25">
      <c r="A16" s="80">
        <f t="shared" si="1"/>
        <v>8</v>
      </c>
      <c r="B16" s="81" t="s">
        <v>190</v>
      </c>
      <c r="C16" s="69">
        <v>1608416.62</v>
      </c>
      <c r="D16" s="69"/>
      <c r="E16" s="69">
        <v>1424464.31</v>
      </c>
      <c r="F16" s="69"/>
      <c r="G16" s="71">
        <f t="shared" si="0"/>
        <v>183952.31000000006</v>
      </c>
    </row>
    <row r="17" spans="1:7" x14ac:dyDescent="0.25">
      <c r="A17" s="80">
        <f t="shared" si="1"/>
        <v>9</v>
      </c>
      <c r="B17" s="81" t="s">
        <v>191</v>
      </c>
      <c r="C17" s="69">
        <v>32845.870000000003</v>
      </c>
      <c r="D17" s="69"/>
      <c r="E17" s="69">
        <v>25653.97</v>
      </c>
      <c r="F17" s="69"/>
      <c r="G17" s="71">
        <f t="shared" si="0"/>
        <v>7191.9000000000015</v>
      </c>
    </row>
    <row r="18" spans="1:7" x14ac:dyDescent="0.25">
      <c r="A18" s="80">
        <f t="shared" si="1"/>
        <v>10</v>
      </c>
      <c r="B18" s="81" t="s">
        <v>192</v>
      </c>
      <c r="C18" s="69">
        <v>252083.43</v>
      </c>
      <c r="D18" s="69"/>
      <c r="E18" s="69">
        <v>250748.65</v>
      </c>
      <c r="F18" s="69"/>
      <c r="G18" s="71">
        <f t="shared" si="0"/>
        <v>1334.7799999999988</v>
      </c>
    </row>
    <row r="19" spans="1:7" x14ac:dyDescent="0.25">
      <c r="A19" s="80">
        <f t="shared" si="1"/>
        <v>11</v>
      </c>
      <c r="B19" s="81" t="s">
        <v>69</v>
      </c>
      <c r="C19" s="69">
        <v>1214412.48</v>
      </c>
      <c r="D19" s="69"/>
      <c r="E19" s="69">
        <v>1074438.1499999999</v>
      </c>
      <c r="F19" s="69"/>
      <c r="G19" s="71">
        <f t="shared" si="0"/>
        <v>139974.33000000007</v>
      </c>
    </row>
    <row r="20" spans="1:7" x14ac:dyDescent="0.25">
      <c r="A20" s="80">
        <f t="shared" si="1"/>
        <v>12</v>
      </c>
      <c r="B20" s="81" t="s">
        <v>193</v>
      </c>
      <c r="C20" s="69">
        <v>176771.54</v>
      </c>
      <c r="D20" s="69"/>
      <c r="E20" s="69">
        <v>149646.92000000001</v>
      </c>
      <c r="F20" s="69"/>
      <c r="G20" s="71">
        <f t="shared" si="0"/>
        <v>27124.619999999995</v>
      </c>
    </row>
    <row r="21" spans="1:7" x14ac:dyDescent="0.25">
      <c r="A21" s="80">
        <f t="shared" si="1"/>
        <v>13</v>
      </c>
      <c r="B21" s="81" t="s">
        <v>194</v>
      </c>
      <c r="C21" s="69">
        <v>109536.44</v>
      </c>
      <c r="D21" s="69"/>
      <c r="E21" s="69">
        <v>100698.46</v>
      </c>
      <c r="F21" s="69"/>
      <c r="G21" s="71">
        <f t="shared" si="0"/>
        <v>8837.9799999999959</v>
      </c>
    </row>
    <row r="22" spans="1:7" x14ac:dyDescent="0.25">
      <c r="A22" s="80">
        <f t="shared" si="1"/>
        <v>14</v>
      </c>
      <c r="B22" s="81" t="s">
        <v>195</v>
      </c>
      <c r="C22" s="69">
        <v>390</v>
      </c>
      <c r="D22" s="69"/>
      <c r="E22" s="69">
        <v>0</v>
      </c>
      <c r="F22" s="69"/>
      <c r="G22" s="71">
        <f t="shared" si="0"/>
        <v>390</v>
      </c>
    </row>
    <row r="23" spans="1:7" x14ac:dyDescent="0.25">
      <c r="A23" s="80">
        <f t="shared" si="1"/>
        <v>15</v>
      </c>
      <c r="B23" s="81" t="s">
        <v>196</v>
      </c>
      <c r="C23" s="72">
        <v>1395342</v>
      </c>
      <c r="D23" s="71"/>
      <c r="E23" s="72">
        <v>1395342</v>
      </c>
      <c r="F23" s="71"/>
      <c r="G23" s="72">
        <f t="shared" si="0"/>
        <v>0</v>
      </c>
    </row>
    <row r="24" spans="1:7" ht="15.75" thickBot="1" x14ac:dyDescent="0.3">
      <c r="A24" s="80">
        <f t="shared" si="1"/>
        <v>16</v>
      </c>
      <c r="C24" s="76">
        <f>SUM(C9:C23)</f>
        <v>11837579.429999996</v>
      </c>
      <c r="D24" s="75"/>
      <c r="E24" s="76">
        <f>SUM(E9:E23)</f>
        <v>11066356.750000002</v>
      </c>
      <c r="F24" s="75"/>
      <c r="G24" s="76">
        <f>SUM(G9:G23)</f>
        <v>771222.67999999935</v>
      </c>
    </row>
    <row r="25" spans="1:7" ht="15.75" thickTop="1" x14ac:dyDescent="0.25"/>
    <row r="26" spans="1:7" x14ac:dyDescent="0.25">
      <c r="B26" s="81" t="s">
        <v>209</v>
      </c>
    </row>
    <row r="27" spans="1:7" x14ac:dyDescent="0.25">
      <c r="B27" s="81" t="s">
        <v>204</v>
      </c>
    </row>
  </sheetData>
  <mergeCells count="3">
    <mergeCell ref="B4:G4"/>
    <mergeCell ref="B5:G5"/>
    <mergeCell ref="B6:G6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Y1762"/>
  <sheetViews>
    <sheetView showGridLines="0" showOutlineSymbols="0" zoomScale="80" zoomScaleNormal="80" zoomScaleSheetLayoutView="90" zoomScalePageLayoutView="80" workbookViewId="0">
      <selection activeCell="B10" sqref="B10"/>
    </sheetView>
  </sheetViews>
  <sheetFormatPr defaultColWidth="6.85546875" defaultRowHeight="12.75" x14ac:dyDescent="0.25"/>
  <cols>
    <col min="1" max="1" width="1.85546875" style="50" customWidth="1"/>
    <col min="2" max="2" width="11.7109375" style="50" customWidth="1"/>
    <col min="3" max="3" width="3.85546875" style="50" customWidth="1"/>
    <col min="4" max="4" width="2.28515625" style="50" customWidth="1"/>
    <col min="5" max="5" width="1.28515625" style="50" customWidth="1"/>
    <col min="6" max="6" width="3.85546875" style="50" customWidth="1"/>
    <col min="7" max="7" width="1.85546875" style="50" customWidth="1"/>
    <col min="8" max="8" width="1" style="50" customWidth="1"/>
    <col min="9" max="9" width="1.5703125" style="50" customWidth="1"/>
    <col min="10" max="10" width="4.85546875" style="50" customWidth="1"/>
    <col min="11" max="11" width="1.140625" style="50" customWidth="1"/>
    <col min="12" max="12" width="3.42578125" style="50" customWidth="1"/>
    <col min="13" max="13" width="11.42578125" style="50" customWidth="1"/>
    <col min="14" max="14" width="16.42578125" style="50" customWidth="1"/>
    <col min="15" max="15" width="11.42578125" style="50" customWidth="1"/>
    <col min="16" max="16" width="1.140625" style="50" customWidth="1"/>
    <col min="17" max="17" width="1.28515625" style="50" customWidth="1"/>
    <col min="18" max="18" width="11" style="50" customWidth="1"/>
    <col min="19" max="19" width="19.5703125" style="50" customWidth="1"/>
    <col min="20" max="20" width="17.85546875" style="50" customWidth="1"/>
    <col min="21" max="21" width="4.42578125" style="50" customWidth="1"/>
    <col min="22" max="22" width="15.140625" style="51" customWidth="1"/>
    <col min="23" max="23" width="12.28515625" style="50" bestFit="1" customWidth="1"/>
    <col min="24" max="24" width="15.28515625" style="50" customWidth="1"/>
    <col min="25" max="25" width="10.42578125" style="50" bestFit="1" customWidth="1"/>
    <col min="26" max="16384" width="6.85546875" style="50"/>
  </cols>
  <sheetData>
    <row r="1" spans="1:25" ht="15" x14ac:dyDescent="0.25">
      <c r="A1" s="274" t="str">
        <f>+Cover!A1</f>
        <v>Fountaintown Gas Company</v>
      </c>
      <c r="B1" s="274"/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  <c r="Q1" s="274"/>
      <c r="R1" s="274"/>
      <c r="S1" s="274"/>
      <c r="T1" s="274"/>
      <c r="U1" s="274"/>
      <c r="V1" s="274"/>
      <c r="X1" s="23"/>
    </row>
    <row r="2" spans="1:25" ht="15" x14ac:dyDescent="0.25">
      <c r="A2" s="274" t="s">
        <v>210</v>
      </c>
      <c r="B2" s="274"/>
      <c r="C2" s="274"/>
      <c r="D2" s="274"/>
      <c r="E2" s="274"/>
      <c r="F2" s="274"/>
      <c r="G2" s="274"/>
      <c r="H2" s="274"/>
      <c r="I2" s="274"/>
      <c r="J2" s="274"/>
      <c r="K2" s="274"/>
      <c r="L2" s="274"/>
      <c r="M2" s="274"/>
      <c r="N2" s="274"/>
      <c r="O2" s="274"/>
      <c r="P2" s="274"/>
      <c r="Q2" s="274"/>
      <c r="R2" s="274"/>
      <c r="S2" s="274"/>
      <c r="T2" s="274"/>
      <c r="U2" s="274"/>
      <c r="V2" s="274"/>
      <c r="X2" s="23"/>
    </row>
    <row r="3" spans="1:25" ht="15" x14ac:dyDescent="0.25">
      <c r="A3" s="275">
        <v>43100</v>
      </c>
      <c r="B3" s="275"/>
      <c r="C3" s="275"/>
      <c r="D3" s="275"/>
      <c r="E3" s="275"/>
      <c r="F3" s="275"/>
      <c r="G3" s="275"/>
      <c r="H3" s="275"/>
      <c r="I3" s="275"/>
      <c r="J3" s="275"/>
      <c r="K3" s="275"/>
      <c r="L3" s="275"/>
      <c r="M3" s="275"/>
      <c r="N3" s="275"/>
      <c r="O3" s="275"/>
      <c r="P3" s="275"/>
      <c r="Q3" s="275"/>
      <c r="R3" s="275"/>
      <c r="S3" s="275"/>
      <c r="T3" s="275"/>
      <c r="U3" s="275"/>
      <c r="V3" s="275"/>
      <c r="X3" s="23"/>
    </row>
    <row r="4" spans="1:25" ht="15" x14ac:dyDescent="0.25">
      <c r="A4" s="255"/>
      <c r="B4" s="255"/>
      <c r="C4" s="255"/>
      <c r="D4" s="255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5"/>
      <c r="V4" s="49"/>
    </row>
    <row r="5" spans="1:25" ht="12.75" customHeight="1" x14ac:dyDescent="0.25">
      <c r="A5" s="276" t="s">
        <v>211</v>
      </c>
      <c r="B5" s="276"/>
      <c r="C5" s="256"/>
      <c r="D5" s="277" t="s">
        <v>212</v>
      </c>
      <c r="E5" s="277"/>
      <c r="F5" s="277"/>
      <c r="G5" s="277"/>
      <c r="I5" s="276" t="s">
        <v>213</v>
      </c>
      <c r="J5" s="276"/>
      <c r="K5" s="276"/>
      <c r="L5" s="276"/>
      <c r="M5" s="256" t="s">
        <v>214</v>
      </c>
      <c r="N5" s="277" t="s">
        <v>215</v>
      </c>
      <c r="O5" s="256" t="s">
        <v>216</v>
      </c>
      <c r="P5" s="277" t="s">
        <v>217</v>
      </c>
      <c r="Q5" s="277"/>
      <c r="R5" s="277"/>
      <c r="S5" s="277" t="s">
        <v>218</v>
      </c>
      <c r="T5" s="277" t="s">
        <v>219</v>
      </c>
    </row>
    <row r="6" spans="1:25" x14ac:dyDescent="0.25">
      <c r="D6" s="277"/>
      <c r="E6" s="277"/>
      <c r="F6" s="277"/>
      <c r="G6" s="277"/>
      <c r="N6" s="277"/>
      <c r="P6" s="277"/>
      <c r="Q6" s="277"/>
      <c r="R6" s="277"/>
      <c r="S6" s="277"/>
      <c r="T6" s="277"/>
    </row>
    <row r="7" spans="1:25" x14ac:dyDescent="0.25">
      <c r="P7" s="277"/>
      <c r="Q7" s="277"/>
      <c r="R7" s="277"/>
      <c r="S7" s="277"/>
      <c r="T7" s="277"/>
    </row>
    <row r="8" spans="1:25" ht="25.5" x14ac:dyDescent="0.25">
      <c r="A8" s="52"/>
      <c r="B8" s="52"/>
      <c r="C8" s="52"/>
      <c r="D8" s="52"/>
      <c r="E8" s="52"/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3"/>
      <c r="V8" s="54" t="s">
        <v>220</v>
      </c>
      <c r="W8" s="55">
        <v>43100</v>
      </c>
      <c r="X8" s="56" t="s">
        <v>221</v>
      </c>
      <c r="Y8" s="57" t="s">
        <v>222</v>
      </c>
    </row>
    <row r="9" spans="1:25" x14ac:dyDescent="0.25">
      <c r="A9" s="278" t="s">
        <v>223</v>
      </c>
      <c r="B9" s="278"/>
      <c r="C9" s="278"/>
      <c r="D9" s="278"/>
      <c r="E9" s="278"/>
      <c r="F9" s="278"/>
      <c r="G9" s="278"/>
      <c r="H9" s="278"/>
      <c r="I9" s="278"/>
      <c r="J9" s="278"/>
      <c r="K9" s="278"/>
      <c r="L9" s="278"/>
      <c r="M9" s="278"/>
      <c r="N9" s="278"/>
      <c r="O9" s="278"/>
      <c r="P9" s="278"/>
      <c r="Q9" s="278"/>
      <c r="R9" s="278"/>
      <c r="S9" s="278"/>
      <c r="T9" s="278"/>
      <c r="U9" s="278"/>
      <c r="V9" s="50"/>
      <c r="Y9" s="58"/>
    </row>
    <row r="10" spans="1:25" x14ac:dyDescent="0.25">
      <c r="A10" s="53"/>
      <c r="B10" s="53"/>
      <c r="C10" s="53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Y10" s="58"/>
    </row>
    <row r="11" spans="1:25" x14ac:dyDescent="0.25">
      <c r="A11" s="279">
        <v>288</v>
      </c>
      <c r="B11" s="279"/>
      <c r="C11" s="53"/>
      <c r="D11" s="280">
        <v>39449</v>
      </c>
      <c r="E11" s="280"/>
      <c r="F11" s="280"/>
      <c r="G11" s="280"/>
      <c r="H11" s="53"/>
      <c r="I11" s="281" t="s">
        <v>224</v>
      </c>
      <c r="J11" s="281"/>
      <c r="K11" s="281"/>
      <c r="L11" s="281"/>
      <c r="M11" s="59">
        <v>5</v>
      </c>
      <c r="N11" s="257">
        <v>49122.5</v>
      </c>
      <c r="O11" s="59">
        <v>100</v>
      </c>
      <c r="P11" s="282">
        <v>49122.5</v>
      </c>
      <c r="Q11" s="282"/>
      <c r="R11" s="282"/>
      <c r="S11" s="257">
        <v>0</v>
      </c>
      <c r="T11" s="257">
        <v>49122.5</v>
      </c>
      <c r="U11" s="53"/>
      <c r="V11" s="60">
        <f t="shared" ref="V11:V56" si="0">D11+(M11*365)</f>
        <v>41274</v>
      </c>
      <c r="W11" s="58">
        <f t="shared" ref="W11:W56" si="1">YEARFRAC(D11,$W$8)</f>
        <v>9.9972222222222218</v>
      </c>
      <c r="X11" s="58">
        <f t="shared" ref="X11:X56" si="2">IF(W11&gt;M11,0,M11-W11)</f>
        <v>0</v>
      </c>
      <c r="Y11" s="58"/>
    </row>
    <row r="12" spans="1:25" x14ac:dyDescent="0.25">
      <c r="A12" s="279">
        <v>457</v>
      </c>
      <c r="B12" s="279"/>
      <c r="C12" s="53"/>
      <c r="D12" s="280">
        <v>36922</v>
      </c>
      <c r="E12" s="280"/>
      <c r="F12" s="280"/>
      <c r="G12" s="280"/>
      <c r="H12" s="53"/>
      <c r="I12" s="281" t="s">
        <v>224</v>
      </c>
      <c r="J12" s="281"/>
      <c r="K12" s="281"/>
      <c r="L12" s="281"/>
      <c r="M12" s="59">
        <v>5</v>
      </c>
      <c r="N12" s="257">
        <v>3614</v>
      </c>
      <c r="O12" s="59">
        <v>100</v>
      </c>
      <c r="P12" s="282">
        <v>3614</v>
      </c>
      <c r="Q12" s="282"/>
      <c r="R12" s="282"/>
      <c r="S12" s="257">
        <v>0</v>
      </c>
      <c r="T12" s="257">
        <v>3614</v>
      </c>
      <c r="U12" s="53"/>
      <c r="V12" s="60">
        <f t="shared" si="0"/>
        <v>38747</v>
      </c>
      <c r="W12" s="58">
        <f t="shared" si="1"/>
        <v>16.916666666666668</v>
      </c>
      <c r="X12" s="58">
        <f t="shared" si="2"/>
        <v>0</v>
      </c>
      <c r="Y12" s="58"/>
    </row>
    <row r="13" spans="1:25" x14ac:dyDescent="0.25">
      <c r="A13" s="283">
        <v>479</v>
      </c>
      <c r="B13" s="283"/>
      <c r="D13" s="284">
        <v>37346</v>
      </c>
      <c r="E13" s="284"/>
      <c r="F13" s="284"/>
      <c r="G13" s="284"/>
      <c r="I13" s="285" t="s">
        <v>224</v>
      </c>
      <c r="J13" s="285"/>
      <c r="K13" s="285"/>
      <c r="L13" s="285"/>
      <c r="M13" s="61">
        <v>5</v>
      </c>
      <c r="N13" s="253">
        <v>23697.100000000002</v>
      </c>
      <c r="O13" s="61">
        <v>100</v>
      </c>
      <c r="P13" s="286">
        <v>23697.100000000002</v>
      </c>
      <c r="Q13" s="286"/>
      <c r="R13" s="286"/>
      <c r="S13" s="253">
        <v>0</v>
      </c>
      <c r="T13" s="253">
        <v>23697.100000000002</v>
      </c>
      <c r="V13" s="60">
        <f t="shared" si="0"/>
        <v>39171</v>
      </c>
      <c r="W13" s="58">
        <f t="shared" si="1"/>
        <v>15.75</v>
      </c>
      <c r="X13" s="58">
        <f t="shared" si="2"/>
        <v>0</v>
      </c>
      <c r="Y13" s="58"/>
    </row>
    <row r="14" spans="1:25" x14ac:dyDescent="0.25">
      <c r="A14" s="283">
        <v>518</v>
      </c>
      <c r="B14" s="283"/>
      <c r="D14" s="284">
        <v>37590</v>
      </c>
      <c r="E14" s="284"/>
      <c r="F14" s="284"/>
      <c r="G14" s="284"/>
      <c r="I14" s="285" t="s">
        <v>224</v>
      </c>
      <c r="J14" s="285"/>
      <c r="K14" s="285"/>
      <c r="L14" s="285"/>
      <c r="M14" s="61">
        <v>5</v>
      </c>
      <c r="N14" s="253">
        <v>16053.68</v>
      </c>
      <c r="O14" s="61">
        <v>100</v>
      </c>
      <c r="P14" s="286">
        <v>16053.68</v>
      </c>
      <c r="Q14" s="286"/>
      <c r="R14" s="286"/>
      <c r="S14" s="253">
        <v>0</v>
      </c>
      <c r="T14" s="253">
        <v>16053.68</v>
      </c>
      <c r="V14" s="60">
        <f t="shared" si="0"/>
        <v>39415</v>
      </c>
      <c r="W14" s="58">
        <f t="shared" si="1"/>
        <v>15.083333333333334</v>
      </c>
      <c r="X14" s="58">
        <f t="shared" si="2"/>
        <v>0</v>
      </c>
      <c r="Y14" s="58"/>
    </row>
    <row r="15" spans="1:25" x14ac:dyDescent="0.25">
      <c r="A15" s="283">
        <v>519</v>
      </c>
      <c r="B15" s="283"/>
      <c r="D15" s="284">
        <v>37590</v>
      </c>
      <c r="E15" s="284"/>
      <c r="F15" s="284"/>
      <c r="G15" s="284"/>
      <c r="I15" s="285" t="s">
        <v>224</v>
      </c>
      <c r="J15" s="285"/>
      <c r="K15" s="285"/>
      <c r="L15" s="285"/>
      <c r="M15" s="61">
        <v>5</v>
      </c>
      <c r="N15" s="253">
        <v>16053.68</v>
      </c>
      <c r="O15" s="61">
        <v>100</v>
      </c>
      <c r="P15" s="286">
        <v>16053.68</v>
      </c>
      <c r="Q15" s="286"/>
      <c r="R15" s="286"/>
      <c r="S15" s="253">
        <v>0</v>
      </c>
      <c r="T15" s="253">
        <v>16053.68</v>
      </c>
      <c r="V15" s="60">
        <f t="shared" si="0"/>
        <v>39415</v>
      </c>
      <c r="W15" s="58">
        <f t="shared" si="1"/>
        <v>15.083333333333334</v>
      </c>
      <c r="X15" s="58">
        <f t="shared" si="2"/>
        <v>0</v>
      </c>
      <c r="Y15" s="58"/>
    </row>
    <row r="16" spans="1:25" x14ac:dyDescent="0.25">
      <c r="A16" s="283">
        <v>520</v>
      </c>
      <c r="B16" s="283"/>
      <c r="D16" s="284">
        <v>37590</v>
      </c>
      <c r="E16" s="284"/>
      <c r="F16" s="284"/>
      <c r="G16" s="284"/>
      <c r="I16" s="285" t="s">
        <v>224</v>
      </c>
      <c r="J16" s="285"/>
      <c r="K16" s="285"/>
      <c r="L16" s="285"/>
      <c r="M16" s="61">
        <v>5</v>
      </c>
      <c r="N16" s="253">
        <v>1204.03</v>
      </c>
      <c r="O16" s="61">
        <v>100</v>
      </c>
      <c r="P16" s="286">
        <v>1204.03</v>
      </c>
      <c r="Q16" s="286"/>
      <c r="R16" s="286"/>
      <c r="S16" s="253">
        <v>0</v>
      </c>
      <c r="T16" s="253">
        <v>1204.03</v>
      </c>
      <c r="V16" s="60">
        <f t="shared" si="0"/>
        <v>39415</v>
      </c>
      <c r="W16" s="58">
        <f t="shared" si="1"/>
        <v>15.083333333333334</v>
      </c>
      <c r="X16" s="58">
        <f t="shared" si="2"/>
        <v>0</v>
      </c>
      <c r="Y16" s="58"/>
    </row>
    <row r="17" spans="1:25" x14ac:dyDescent="0.25">
      <c r="A17" s="283">
        <v>521</v>
      </c>
      <c r="B17" s="283"/>
      <c r="D17" s="284">
        <v>37590</v>
      </c>
      <c r="E17" s="284"/>
      <c r="F17" s="284"/>
      <c r="G17" s="284"/>
      <c r="I17" s="285" t="s">
        <v>224</v>
      </c>
      <c r="J17" s="285"/>
      <c r="K17" s="285"/>
      <c r="L17" s="285"/>
      <c r="M17" s="61">
        <v>5</v>
      </c>
      <c r="N17" s="253">
        <v>1605.38</v>
      </c>
      <c r="O17" s="61">
        <v>100</v>
      </c>
      <c r="P17" s="286">
        <v>1605.38</v>
      </c>
      <c r="Q17" s="286"/>
      <c r="R17" s="286"/>
      <c r="S17" s="253">
        <v>0</v>
      </c>
      <c r="T17" s="253">
        <v>1605.38</v>
      </c>
      <c r="V17" s="60">
        <f t="shared" si="0"/>
        <v>39415</v>
      </c>
      <c r="W17" s="58">
        <f t="shared" si="1"/>
        <v>15.083333333333334</v>
      </c>
      <c r="X17" s="58">
        <f t="shared" si="2"/>
        <v>0</v>
      </c>
      <c r="Y17" s="58"/>
    </row>
    <row r="18" spans="1:25" x14ac:dyDescent="0.25">
      <c r="A18" s="283">
        <v>702</v>
      </c>
      <c r="B18" s="283"/>
      <c r="D18" s="284">
        <v>38237</v>
      </c>
      <c r="E18" s="284"/>
      <c r="F18" s="284"/>
      <c r="G18" s="284"/>
      <c r="I18" s="285" t="s">
        <v>224</v>
      </c>
      <c r="J18" s="285"/>
      <c r="K18" s="285"/>
      <c r="L18" s="285"/>
      <c r="M18" s="61">
        <v>5</v>
      </c>
      <c r="N18" s="253">
        <v>12766.43</v>
      </c>
      <c r="O18" s="61">
        <v>100</v>
      </c>
      <c r="P18" s="286">
        <v>12766.43</v>
      </c>
      <c r="Q18" s="286"/>
      <c r="R18" s="286"/>
      <c r="S18" s="253">
        <v>0</v>
      </c>
      <c r="T18" s="253">
        <v>12766.43</v>
      </c>
      <c r="V18" s="60">
        <f t="shared" si="0"/>
        <v>40062</v>
      </c>
      <c r="W18" s="58">
        <f t="shared" si="1"/>
        <v>13.316666666666666</v>
      </c>
      <c r="X18" s="58">
        <f t="shared" si="2"/>
        <v>0</v>
      </c>
      <c r="Y18" s="58"/>
    </row>
    <row r="19" spans="1:25" x14ac:dyDescent="0.25">
      <c r="A19" s="283">
        <v>727</v>
      </c>
      <c r="B19" s="283"/>
      <c r="D19" s="284">
        <v>38299</v>
      </c>
      <c r="E19" s="284"/>
      <c r="F19" s="284"/>
      <c r="G19" s="284"/>
      <c r="I19" s="285" t="s">
        <v>224</v>
      </c>
      <c r="J19" s="285"/>
      <c r="K19" s="285"/>
      <c r="L19" s="285"/>
      <c r="M19" s="61">
        <v>5</v>
      </c>
      <c r="N19" s="253">
        <v>2648.4700000000003</v>
      </c>
      <c r="O19" s="61">
        <v>100</v>
      </c>
      <c r="P19" s="286">
        <v>2648.4700000000003</v>
      </c>
      <c r="Q19" s="286"/>
      <c r="R19" s="286"/>
      <c r="S19" s="253">
        <v>0</v>
      </c>
      <c r="T19" s="253">
        <v>2648.4700000000003</v>
      </c>
      <c r="V19" s="60">
        <f t="shared" si="0"/>
        <v>40124</v>
      </c>
      <c r="W19" s="58">
        <f t="shared" si="1"/>
        <v>13.147222222222222</v>
      </c>
      <c r="X19" s="58">
        <f t="shared" si="2"/>
        <v>0</v>
      </c>
      <c r="Y19" s="58"/>
    </row>
    <row r="20" spans="1:25" x14ac:dyDescent="0.25">
      <c r="A20" s="283">
        <v>756</v>
      </c>
      <c r="B20" s="283"/>
      <c r="D20" s="284">
        <v>39546</v>
      </c>
      <c r="E20" s="284"/>
      <c r="F20" s="284"/>
      <c r="G20" s="284"/>
      <c r="I20" s="285" t="s">
        <v>224</v>
      </c>
      <c r="J20" s="285"/>
      <c r="K20" s="285"/>
      <c r="L20" s="285"/>
      <c r="M20" s="61">
        <v>5</v>
      </c>
      <c r="N20" s="253">
        <v>30041.58</v>
      </c>
      <c r="O20" s="61">
        <v>100</v>
      </c>
      <c r="P20" s="286">
        <v>30041.58</v>
      </c>
      <c r="Q20" s="286"/>
      <c r="R20" s="286"/>
      <c r="S20" s="253">
        <v>0</v>
      </c>
      <c r="T20" s="253">
        <v>30041.58</v>
      </c>
      <c r="V20" s="60">
        <f t="shared" si="0"/>
        <v>41371</v>
      </c>
      <c r="W20" s="58">
        <f t="shared" si="1"/>
        <v>9.7305555555555561</v>
      </c>
      <c r="X20" s="58">
        <f t="shared" si="2"/>
        <v>0</v>
      </c>
      <c r="Y20" s="58"/>
    </row>
    <row r="21" spans="1:25" x14ac:dyDescent="0.25">
      <c r="A21" s="283">
        <v>819</v>
      </c>
      <c r="B21" s="283"/>
      <c r="D21" s="284">
        <v>38624</v>
      </c>
      <c r="E21" s="284"/>
      <c r="F21" s="284"/>
      <c r="G21" s="284"/>
      <c r="I21" s="285" t="s">
        <v>224</v>
      </c>
      <c r="J21" s="285"/>
      <c r="K21" s="285"/>
      <c r="L21" s="285"/>
      <c r="M21" s="61">
        <v>5</v>
      </c>
      <c r="N21" s="253">
        <v>28514</v>
      </c>
      <c r="O21" s="61">
        <v>100</v>
      </c>
      <c r="P21" s="286">
        <v>28514</v>
      </c>
      <c r="Q21" s="286"/>
      <c r="R21" s="286"/>
      <c r="S21" s="253">
        <v>0</v>
      </c>
      <c r="T21" s="253">
        <v>28514</v>
      </c>
      <c r="V21" s="60">
        <f t="shared" si="0"/>
        <v>40449</v>
      </c>
      <c r="W21" s="58">
        <f t="shared" si="1"/>
        <v>12.255555555555556</v>
      </c>
      <c r="X21" s="58">
        <f t="shared" si="2"/>
        <v>0</v>
      </c>
      <c r="Y21" s="58"/>
    </row>
    <row r="22" spans="1:25" x14ac:dyDescent="0.25">
      <c r="A22" s="283">
        <v>859</v>
      </c>
      <c r="B22" s="283"/>
      <c r="D22" s="284">
        <v>38779</v>
      </c>
      <c r="E22" s="284"/>
      <c r="F22" s="284"/>
      <c r="G22" s="284"/>
      <c r="I22" s="285" t="s">
        <v>224</v>
      </c>
      <c r="J22" s="285"/>
      <c r="K22" s="285"/>
      <c r="L22" s="285"/>
      <c r="M22" s="61">
        <v>5</v>
      </c>
      <c r="N22" s="253">
        <v>7553.25</v>
      </c>
      <c r="O22" s="61">
        <v>100</v>
      </c>
      <c r="P22" s="286">
        <v>7553.25</v>
      </c>
      <c r="Q22" s="286"/>
      <c r="R22" s="286"/>
      <c r="S22" s="253">
        <v>0</v>
      </c>
      <c r="T22" s="253">
        <v>7553.25</v>
      </c>
      <c r="V22" s="60">
        <f t="shared" si="0"/>
        <v>40604</v>
      </c>
      <c r="W22" s="58">
        <f t="shared" si="1"/>
        <v>11.827777777777778</v>
      </c>
      <c r="X22" s="58">
        <f t="shared" si="2"/>
        <v>0</v>
      </c>
      <c r="Y22" s="58"/>
    </row>
    <row r="23" spans="1:25" x14ac:dyDescent="0.25">
      <c r="A23" s="283">
        <v>885</v>
      </c>
      <c r="B23" s="283"/>
      <c r="D23" s="284">
        <v>39584</v>
      </c>
      <c r="E23" s="284"/>
      <c r="F23" s="284"/>
      <c r="G23" s="284"/>
      <c r="I23" s="285" t="s">
        <v>224</v>
      </c>
      <c r="J23" s="285"/>
      <c r="K23" s="285"/>
      <c r="L23" s="285"/>
      <c r="M23" s="61">
        <v>5</v>
      </c>
      <c r="N23" s="253">
        <v>981.56000000000006</v>
      </c>
      <c r="O23" s="61">
        <v>100</v>
      </c>
      <c r="P23" s="286">
        <v>981.56000000000006</v>
      </c>
      <c r="Q23" s="286"/>
      <c r="R23" s="286"/>
      <c r="S23" s="253">
        <v>0</v>
      </c>
      <c r="T23" s="253">
        <v>981.56000000000006</v>
      </c>
      <c r="V23" s="60">
        <f t="shared" si="0"/>
        <v>41409</v>
      </c>
      <c r="W23" s="58">
        <f t="shared" si="1"/>
        <v>9.625</v>
      </c>
      <c r="X23" s="58">
        <f t="shared" si="2"/>
        <v>0</v>
      </c>
      <c r="Y23" s="58"/>
    </row>
    <row r="24" spans="1:25" x14ac:dyDescent="0.25">
      <c r="A24" s="283">
        <v>926</v>
      </c>
      <c r="B24" s="283"/>
      <c r="D24" s="284">
        <v>39120</v>
      </c>
      <c r="E24" s="284"/>
      <c r="F24" s="284"/>
      <c r="G24" s="284"/>
      <c r="I24" s="285" t="s">
        <v>224</v>
      </c>
      <c r="J24" s="285"/>
      <c r="K24" s="285"/>
      <c r="L24" s="285"/>
      <c r="M24" s="61">
        <v>5</v>
      </c>
      <c r="N24" s="253">
        <v>1758.39</v>
      </c>
      <c r="O24" s="61">
        <v>100</v>
      </c>
      <c r="P24" s="286">
        <v>1758.39</v>
      </c>
      <c r="Q24" s="286"/>
      <c r="R24" s="286"/>
      <c r="S24" s="253">
        <v>0</v>
      </c>
      <c r="T24" s="253">
        <v>1758.39</v>
      </c>
      <c r="V24" s="60">
        <f t="shared" si="0"/>
        <v>40945</v>
      </c>
      <c r="W24" s="58">
        <f t="shared" si="1"/>
        <v>10.9</v>
      </c>
      <c r="X24" s="58">
        <f t="shared" si="2"/>
        <v>0</v>
      </c>
      <c r="Y24" s="58"/>
    </row>
    <row r="25" spans="1:25" x14ac:dyDescent="0.25">
      <c r="A25" s="283">
        <v>934</v>
      </c>
      <c r="B25" s="283"/>
      <c r="D25" s="284">
        <v>39150</v>
      </c>
      <c r="E25" s="284"/>
      <c r="F25" s="284"/>
      <c r="G25" s="284"/>
      <c r="I25" s="285" t="s">
        <v>224</v>
      </c>
      <c r="J25" s="285"/>
      <c r="K25" s="285"/>
      <c r="L25" s="285"/>
      <c r="M25" s="61">
        <v>5</v>
      </c>
      <c r="N25" s="253">
        <v>421.63</v>
      </c>
      <c r="O25" s="61">
        <v>100</v>
      </c>
      <c r="P25" s="286">
        <v>421.63</v>
      </c>
      <c r="Q25" s="286"/>
      <c r="R25" s="286"/>
      <c r="S25" s="253">
        <v>0</v>
      </c>
      <c r="T25" s="253">
        <v>421.63</v>
      </c>
      <c r="V25" s="60">
        <f t="shared" si="0"/>
        <v>40975</v>
      </c>
      <c r="W25" s="58">
        <f t="shared" si="1"/>
        <v>10.811111111111112</v>
      </c>
      <c r="X25" s="58">
        <f t="shared" si="2"/>
        <v>0</v>
      </c>
      <c r="Y25" s="58"/>
    </row>
    <row r="26" spans="1:25" x14ac:dyDescent="0.25">
      <c r="A26" s="283">
        <v>943</v>
      </c>
      <c r="B26" s="283"/>
      <c r="D26" s="284">
        <v>39192</v>
      </c>
      <c r="E26" s="284"/>
      <c r="F26" s="284"/>
      <c r="G26" s="284"/>
      <c r="I26" s="285" t="s">
        <v>224</v>
      </c>
      <c r="J26" s="285"/>
      <c r="K26" s="285"/>
      <c r="L26" s="285"/>
      <c r="M26" s="61">
        <v>5</v>
      </c>
      <c r="N26" s="253">
        <v>553</v>
      </c>
      <c r="O26" s="61">
        <v>100</v>
      </c>
      <c r="P26" s="286">
        <v>553</v>
      </c>
      <c r="Q26" s="286"/>
      <c r="R26" s="286"/>
      <c r="S26" s="253">
        <v>0</v>
      </c>
      <c r="T26" s="253">
        <v>553</v>
      </c>
      <c r="V26" s="60">
        <f t="shared" si="0"/>
        <v>41017</v>
      </c>
      <c r="W26" s="58">
        <f t="shared" si="1"/>
        <v>10.697222222222223</v>
      </c>
      <c r="X26" s="58">
        <f t="shared" si="2"/>
        <v>0</v>
      </c>
      <c r="Y26" s="58"/>
    </row>
    <row r="27" spans="1:25" x14ac:dyDescent="0.25">
      <c r="A27" s="283">
        <v>970</v>
      </c>
      <c r="B27" s="283"/>
      <c r="D27" s="284">
        <v>39302</v>
      </c>
      <c r="E27" s="284"/>
      <c r="F27" s="284"/>
      <c r="G27" s="284"/>
      <c r="I27" s="285" t="s">
        <v>224</v>
      </c>
      <c r="J27" s="285"/>
      <c r="K27" s="285"/>
      <c r="L27" s="285"/>
      <c r="M27" s="61">
        <v>5</v>
      </c>
      <c r="N27" s="253">
        <v>596.58000000000004</v>
      </c>
      <c r="O27" s="61">
        <v>100</v>
      </c>
      <c r="P27" s="286">
        <v>596.58000000000004</v>
      </c>
      <c r="Q27" s="286"/>
      <c r="R27" s="286"/>
      <c r="S27" s="253">
        <v>0</v>
      </c>
      <c r="T27" s="253">
        <v>596.58000000000004</v>
      </c>
      <c r="V27" s="60">
        <f t="shared" si="0"/>
        <v>41127</v>
      </c>
      <c r="W27" s="58">
        <f t="shared" si="1"/>
        <v>10.397222222222222</v>
      </c>
      <c r="X27" s="58">
        <f t="shared" si="2"/>
        <v>0</v>
      </c>
      <c r="Y27" s="58"/>
    </row>
    <row r="28" spans="1:25" x14ac:dyDescent="0.25">
      <c r="A28" s="283">
        <v>994</v>
      </c>
      <c r="B28" s="283"/>
      <c r="D28" s="284">
        <v>39370</v>
      </c>
      <c r="E28" s="284"/>
      <c r="F28" s="284"/>
      <c r="G28" s="284"/>
      <c r="I28" s="285" t="s">
        <v>224</v>
      </c>
      <c r="J28" s="285"/>
      <c r="K28" s="285"/>
      <c r="L28" s="285"/>
      <c r="M28" s="61">
        <v>5</v>
      </c>
      <c r="N28" s="253">
        <v>731</v>
      </c>
      <c r="O28" s="61">
        <v>100</v>
      </c>
      <c r="P28" s="286">
        <v>731</v>
      </c>
      <c r="Q28" s="286"/>
      <c r="R28" s="286"/>
      <c r="S28" s="253">
        <v>0</v>
      </c>
      <c r="T28" s="253">
        <v>731</v>
      </c>
      <c r="V28" s="60">
        <f t="shared" si="0"/>
        <v>41195</v>
      </c>
      <c r="W28" s="58">
        <f t="shared" si="1"/>
        <v>10.21111111111111</v>
      </c>
      <c r="X28" s="58">
        <f t="shared" si="2"/>
        <v>0</v>
      </c>
      <c r="Y28" s="58"/>
    </row>
    <row r="29" spans="1:25" x14ac:dyDescent="0.25">
      <c r="A29" s="283">
        <v>1028</v>
      </c>
      <c r="B29" s="283"/>
      <c r="D29" s="284">
        <v>39716</v>
      </c>
      <c r="E29" s="284"/>
      <c r="F29" s="284"/>
      <c r="G29" s="284"/>
      <c r="I29" s="285" t="s">
        <v>224</v>
      </c>
      <c r="J29" s="285"/>
      <c r="K29" s="285"/>
      <c r="L29" s="285"/>
      <c r="M29" s="61">
        <v>5</v>
      </c>
      <c r="N29" s="253">
        <v>37082.67</v>
      </c>
      <c r="O29" s="61">
        <v>100</v>
      </c>
      <c r="P29" s="286">
        <v>37082.67</v>
      </c>
      <c r="Q29" s="286"/>
      <c r="R29" s="286"/>
      <c r="S29" s="253">
        <v>0</v>
      </c>
      <c r="T29" s="253">
        <v>37082.67</v>
      </c>
      <c r="V29" s="60">
        <f t="shared" si="0"/>
        <v>41541</v>
      </c>
      <c r="W29" s="58">
        <f t="shared" si="1"/>
        <v>9.2666666666666675</v>
      </c>
      <c r="X29" s="58">
        <f t="shared" si="2"/>
        <v>0</v>
      </c>
      <c r="Y29" s="58"/>
    </row>
    <row r="30" spans="1:25" x14ac:dyDescent="0.25">
      <c r="A30" s="283">
        <v>1179</v>
      </c>
      <c r="B30" s="283"/>
      <c r="D30" s="284">
        <v>40393</v>
      </c>
      <c r="E30" s="284"/>
      <c r="F30" s="284"/>
      <c r="G30" s="284"/>
      <c r="I30" s="285" t="s">
        <v>224</v>
      </c>
      <c r="J30" s="285"/>
      <c r="K30" s="285"/>
      <c r="L30" s="285"/>
      <c r="M30" s="61">
        <v>5</v>
      </c>
      <c r="N30" s="253">
        <v>319.85000000000002</v>
      </c>
      <c r="O30" s="61">
        <v>100</v>
      </c>
      <c r="P30" s="286">
        <v>319.85000000000002</v>
      </c>
      <c r="Q30" s="286"/>
      <c r="R30" s="286"/>
      <c r="S30" s="253">
        <v>0</v>
      </c>
      <c r="T30" s="253">
        <v>319.85000000000002</v>
      </c>
      <c r="V30" s="60">
        <f t="shared" si="0"/>
        <v>42218</v>
      </c>
      <c r="W30" s="58">
        <f t="shared" si="1"/>
        <v>7.4111111111111114</v>
      </c>
      <c r="X30" s="58">
        <f t="shared" si="2"/>
        <v>0</v>
      </c>
      <c r="Y30" s="58"/>
    </row>
    <row r="31" spans="1:25" x14ac:dyDescent="0.25">
      <c r="A31" s="283">
        <v>1186</v>
      </c>
      <c r="B31" s="283"/>
      <c r="D31" s="284">
        <v>40457</v>
      </c>
      <c r="E31" s="284"/>
      <c r="F31" s="284"/>
      <c r="G31" s="284"/>
      <c r="I31" s="285" t="s">
        <v>224</v>
      </c>
      <c r="J31" s="285"/>
      <c r="K31" s="285"/>
      <c r="L31" s="285"/>
      <c r="M31" s="61">
        <v>5</v>
      </c>
      <c r="N31" s="253">
        <v>30732.14</v>
      </c>
      <c r="O31" s="61">
        <v>100</v>
      </c>
      <c r="P31" s="286">
        <v>30732.14</v>
      </c>
      <c r="Q31" s="286"/>
      <c r="R31" s="286"/>
      <c r="S31" s="253">
        <v>0</v>
      </c>
      <c r="T31" s="253">
        <v>30732.14</v>
      </c>
      <c r="V31" s="60">
        <f t="shared" si="0"/>
        <v>42282</v>
      </c>
      <c r="W31" s="58">
        <f t="shared" si="1"/>
        <v>7.2361111111111107</v>
      </c>
      <c r="X31" s="58">
        <f t="shared" si="2"/>
        <v>0</v>
      </c>
      <c r="Y31" s="58"/>
    </row>
    <row r="32" spans="1:25" x14ac:dyDescent="0.25">
      <c r="A32" s="283">
        <v>1187</v>
      </c>
      <c r="B32" s="283"/>
      <c r="D32" s="284">
        <v>40473</v>
      </c>
      <c r="E32" s="284"/>
      <c r="F32" s="284"/>
      <c r="G32" s="284"/>
      <c r="I32" s="285" t="s">
        <v>224</v>
      </c>
      <c r="J32" s="285"/>
      <c r="K32" s="285"/>
      <c r="L32" s="285"/>
      <c r="M32" s="61">
        <v>5</v>
      </c>
      <c r="N32" s="253">
        <v>32654.690000000002</v>
      </c>
      <c r="O32" s="61">
        <v>100</v>
      </c>
      <c r="P32" s="286">
        <v>32654.690000000002</v>
      </c>
      <c r="Q32" s="286"/>
      <c r="R32" s="286"/>
      <c r="S32" s="253">
        <v>0</v>
      </c>
      <c r="T32" s="253">
        <v>32654.690000000002</v>
      </c>
      <c r="V32" s="60">
        <f t="shared" si="0"/>
        <v>42298</v>
      </c>
      <c r="W32" s="58">
        <f t="shared" si="1"/>
        <v>7.1916666666666664</v>
      </c>
      <c r="X32" s="58">
        <f t="shared" si="2"/>
        <v>0</v>
      </c>
      <c r="Y32" s="58"/>
    </row>
    <row r="33" spans="1:25" x14ac:dyDescent="0.25">
      <c r="A33" s="283">
        <v>1194</v>
      </c>
      <c r="B33" s="283"/>
      <c r="D33" s="284">
        <v>40491</v>
      </c>
      <c r="E33" s="284"/>
      <c r="F33" s="284"/>
      <c r="G33" s="284"/>
      <c r="I33" s="285" t="s">
        <v>224</v>
      </c>
      <c r="J33" s="285"/>
      <c r="K33" s="285"/>
      <c r="L33" s="285"/>
      <c r="M33" s="61">
        <v>5</v>
      </c>
      <c r="N33" s="253">
        <v>228.77</v>
      </c>
      <c r="O33" s="61">
        <v>100</v>
      </c>
      <c r="P33" s="286">
        <v>228.77</v>
      </c>
      <c r="Q33" s="286"/>
      <c r="R33" s="286"/>
      <c r="S33" s="253">
        <v>0</v>
      </c>
      <c r="T33" s="253">
        <v>228.77</v>
      </c>
      <c r="V33" s="60">
        <f t="shared" si="0"/>
        <v>42316</v>
      </c>
      <c r="W33" s="58">
        <f t="shared" si="1"/>
        <v>7.1444444444444448</v>
      </c>
      <c r="X33" s="58">
        <f t="shared" si="2"/>
        <v>0</v>
      </c>
      <c r="Y33" s="58"/>
    </row>
    <row r="34" spans="1:25" x14ac:dyDescent="0.25">
      <c r="A34" s="283">
        <v>1198</v>
      </c>
      <c r="B34" s="283"/>
      <c r="D34" s="284">
        <v>40500</v>
      </c>
      <c r="E34" s="284"/>
      <c r="F34" s="284"/>
      <c r="G34" s="284"/>
      <c r="I34" s="285" t="s">
        <v>224</v>
      </c>
      <c r="J34" s="285"/>
      <c r="K34" s="285"/>
      <c r="L34" s="285"/>
      <c r="M34" s="61">
        <v>5</v>
      </c>
      <c r="N34" s="253">
        <v>270</v>
      </c>
      <c r="O34" s="61">
        <v>100</v>
      </c>
      <c r="P34" s="286">
        <v>270</v>
      </c>
      <c r="Q34" s="286"/>
      <c r="R34" s="286"/>
      <c r="S34" s="253">
        <v>0</v>
      </c>
      <c r="T34" s="253">
        <v>270</v>
      </c>
      <c r="V34" s="60">
        <f t="shared" si="0"/>
        <v>42325</v>
      </c>
      <c r="W34" s="58">
        <f t="shared" si="1"/>
        <v>7.1194444444444445</v>
      </c>
      <c r="X34" s="58">
        <f t="shared" si="2"/>
        <v>0</v>
      </c>
      <c r="Y34" s="58"/>
    </row>
    <row r="35" spans="1:25" x14ac:dyDescent="0.25">
      <c r="A35" s="283">
        <v>1199</v>
      </c>
      <c r="B35" s="283"/>
      <c r="D35" s="284">
        <v>40501</v>
      </c>
      <c r="E35" s="284"/>
      <c r="F35" s="284"/>
      <c r="G35" s="284"/>
      <c r="I35" s="285" t="s">
        <v>224</v>
      </c>
      <c r="J35" s="285"/>
      <c r="K35" s="285"/>
      <c r="L35" s="285"/>
      <c r="M35" s="61">
        <v>5</v>
      </c>
      <c r="N35" s="253">
        <v>169.85</v>
      </c>
      <c r="O35" s="61">
        <v>100</v>
      </c>
      <c r="P35" s="286">
        <v>169.85</v>
      </c>
      <c r="Q35" s="286"/>
      <c r="R35" s="286"/>
      <c r="S35" s="253">
        <v>0</v>
      </c>
      <c r="T35" s="253">
        <v>169.85</v>
      </c>
      <c r="V35" s="60">
        <f t="shared" si="0"/>
        <v>42326</v>
      </c>
      <c r="W35" s="58">
        <f t="shared" si="1"/>
        <v>7.1166666666666663</v>
      </c>
      <c r="X35" s="58">
        <f t="shared" si="2"/>
        <v>0</v>
      </c>
      <c r="Y35" s="58"/>
    </row>
    <row r="36" spans="1:25" x14ac:dyDescent="0.25">
      <c r="A36" s="283">
        <v>1205</v>
      </c>
      <c r="B36" s="283"/>
      <c r="D36" s="284">
        <v>40519</v>
      </c>
      <c r="E36" s="284"/>
      <c r="F36" s="284"/>
      <c r="G36" s="284"/>
      <c r="I36" s="285" t="s">
        <v>224</v>
      </c>
      <c r="J36" s="285"/>
      <c r="K36" s="285"/>
      <c r="L36" s="285"/>
      <c r="M36" s="61">
        <v>5</v>
      </c>
      <c r="N36" s="253">
        <v>258.83999999999997</v>
      </c>
      <c r="O36" s="61">
        <v>100</v>
      </c>
      <c r="P36" s="286">
        <v>258.83999999999997</v>
      </c>
      <c r="Q36" s="286"/>
      <c r="R36" s="286"/>
      <c r="S36" s="253">
        <v>0</v>
      </c>
      <c r="T36" s="253">
        <v>258.83999999999997</v>
      </c>
      <c r="V36" s="60">
        <f t="shared" si="0"/>
        <v>42344</v>
      </c>
      <c r="W36" s="58">
        <f t="shared" si="1"/>
        <v>7.0666666666666664</v>
      </c>
      <c r="X36" s="58">
        <f t="shared" si="2"/>
        <v>0</v>
      </c>
      <c r="Y36" s="58"/>
    </row>
    <row r="37" spans="1:25" x14ac:dyDescent="0.25">
      <c r="A37" s="283">
        <v>1206</v>
      </c>
      <c r="B37" s="283"/>
      <c r="D37" s="284">
        <v>40520</v>
      </c>
      <c r="E37" s="284"/>
      <c r="F37" s="284"/>
      <c r="G37" s="284"/>
      <c r="I37" s="285" t="s">
        <v>224</v>
      </c>
      <c r="J37" s="285"/>
      <c r="K37" s="285"/>
      <c r="L37" s="285"/>
      <c r="M37" s="61">
        <v>5</v>
      </c>
      <c r="N37" s="253">
        <v>421.38</v>
      </c>
      <c r="O37" s="61">
        <v>100</v>
      </c>
      <c r="P37" s="286">
        <v>421.38</v>
      </c>
      <c r="Q37" s="286"/>
      <c r="R37" s="286"/>
      <c r="S37" s="253">
        <v>0</v>
      </c>
      <c r="T37" s="253">
        <v>421.38</v>
      </c>
      <c r="V37" s="60">
        <f t="shared" si="0"/>
        <v>42345</v>
      </c>
      <c r="W37" s="58">
        <f t="shared" si="1"/>
        <v>7.0638888888888891</v>
      </c>
      <c r="X37" s="58">
        <f t="shared" si="2"/>
        <v>0</v>
      </c>
      <c r="Y37" s="58"/>
    </row>
    <row r="38" spans="1:25" x14ac:dyDescent="0.25">
      <c r="A38" s="283">
        <v>1216</v>
      </c>
      <c r="B38" s="283"/>
      <c r="D38" s="284">
        <v>40574</v>
      </c>
      <c r="E38" s="284"/>
      <c r="F38" s="284"/>
      <c r="G38" s="284"/>
      <c r="I38" s="285" t="s">
        <v>224</v>
      </c>
      <c r="J38" s="285"/>
      <c r="K38" s="285"/>
      <c r="L38" s="285"/>
      <c r="M38" s="61">
        <v>5</v>
      </c>
      <c r="N38" s="253">
        <v>727.7</v>
      </c>
      <c r="O38" s="61">
        <v>100</v>
      </c>
      <c r="P38" s="286">
        <v>727.7</v>
      </c>
      <c r="Q38" s="286"/>
      <c r="R38" s="286"/>
      <c r="S38" s="253">
        <v>0</v>
      </c>
      <c r="T38" s="253">
        <v>727.7</v>
      </c>
      <c r="V38" s="60">
        <f t="shared" si="0"/>
        <v>42399</v>
      </c>
      <c r="W38" s="58">
        <f t="shared" si="1"/>
        <v>6.916666666666667</v>
      </c>
      <c r="X38" s="58">
        <f t="shared" si="2"/>
        <v>0</v>
      </c>
      <c r="Y38" s="58"/>
    </row>
    <row r="39" spans="1:25" x14ac:dyDescent="0.25">
      <c r="A39" s="283">
        <v>1220</v>
      </c>
      <c r="B39" s="283"/>
      <c r="D39" s="284">
        <v>40582</v>
      </c>
      <c r="E39" s="284"/>
      <c r="F39" s="284"/>
      <c r="G39" s="284"/>
      <c r="I39" s="285" t="s">
        <v>224</v>
      </c>
      <c r="J39" s="285"/>
      <c r="K39" s="285"/>
      <c r="L39" s="285"/>
      <c r="M39" s="61">
        <v>5</v>
      </c>
      <c r="N39" s="253">
        <v>486.95</v>
      </c>
      <c r="O39" s="61">
        <v>100</v>
      </c>
      <c r="P39" s="286">
        <v>486.95</v>
      </c>
      <c r="Q39" s="286"/>
      <c r="R39" s="286"/>
      <c r="S39" s="253">
        <v>0</v>
      </c>
      <c r="T39" s="253">
        <v>486.95</v>
      </c>
      <c r="V39" s="60">
        <f t="shared" si="0"/>
        <v>42407</v>
      </c>
      <c r="W39" s="58">
        <f t="shared" si="1"/>
        <v>6.8972222222222221</v>
      </c>
      <c r="X39" s="58">
        <f t="shared" si="2"/>
        <v>0</v>
      </c>
      <c r="Y39" s="58"/>
    </row>
    <row r="40" spans="1:25" x14ac:dyDescent="0.25">
      <c r="A40" s="283">
        <v>1228</v>
      </c>
      <c r="B40" s="283"/>
      <c r="D40" s="284">
        <v>40637</v>
      </c>
      <c r="E40" s="284"/>
      <c r="F40" s="284"/>
      <c r="G40" s="284"/>
      <c r="I40" s="285" t="s">
        <v>224</v>
      </c>
      <c r="J40" s="285"/>
      <c r="K40" s="285"/>
      <c r="L40" s="285"/>
      <c r="M40" s="61">
        <v>5</v>
      </c>
      <c r="N40" s="253">
        <v>469.24</v>
      </c>
      <c r="O40" s="61">
        <v>100</v>
      </c>
      <c r="P40" s="286">
        <v>469.24</v>
      </c>
      <c r="Q40" s="286"/>
      <c r="R40" s="286"/>
      <c r="S40" s="253">
        <v>0</v>
      </c>
      <c r="T40" s="253">
        <v>469.24</v>
      </c>
      <c r="V40" s="60">
        <f t="shared" si="0"/>
        <v>42462</v>
      </c>
      <c r="W40" s="58">
        <f t="shared" si="1"/>
        <v>6.7416666666666663</v>
      </c>
      <c r="X40" s="58">
        <f t="shared" si="2"/>
        <v>0</v>
      </c>
      <c r="Y40" s="58"/>
    </row>
    <row r="41" spans="1:25" x14ac:dyDescent="0.25">
      <c r="A41" s="283">
        <v>1229</v>
      </c>
      <c r="B41" s="283"/>
      <c r="D41" s="284">
        <v>40653</v>
      </c>
      <c r="E41" s="284"/>
      <c r="F41" s="284"/>
      <c r="G41" s="284"/>
      <c r="I41" s="285" t="s">
        <v>224</v>
      </c>
      <c r="J41" s="285"/>
      <c r="K41" s="285"/>
      <c r="L41" s="285"/>
      <c r="M41" s="61">
        <v>5</v>
      </c>
      <c r="N41" s="253">
        <v>23495.39</v>
      </c>
      <c r="O41" s="61">
        <v>100</v>
      </c>
      <c r="P41" s="286">
        <v>23495.39</v>
      </c>
      <c r="Q41" s="286"/>
      <c r="R41" s="286"/>
      <c r="S41" s="253">
        <v>0</v>
      </c>
      <c r="T41" s="253">
        <v>23495.39</v>
      </c>
      <c r="V41" s="60">
        <f t="shared" si="0"/>
        <v>42478</v>
      </c>
      <c r="W41" s="58">
        <f t="shared" si="1"/>
        <v>6.697222222222222</v>
      </c>
      <c r="X41" s="58">
        <f t="shared" si="2"/>
        <v>0</v>
      </c>
      <c r="Y41" s="58"/>
    </row>
    <row r="42" spans="1:25" x14ac:dyDescent="0.25">
      <c r="A42" s="283">
        <v>1242</v>
      </c>
      <c r="B42" s="283"/>
      <c r="D42" s="284">
        <v>40703</v>
      </c>
      <c r="E42" s="284"/>
      <c r="F42" s="284"/>
      <c r="G42" s="284"/>
      <c r="I42" s="285" t="s">
        <v>224</v>
      </c>
      <c r="J42" s="285"/>
      <c r="K42" s="285"/>
      <c r="L42" s="285"/>
      <c r="M42" s="61">
        <v>5</v>
      </c>
      <c r="N42" s="253">
        <v>444.05</v>
      </c>
      <c r="O42" s="61">
        <v>100</v>
      </c>
      <c r="P42" s="286">
        <v>444.05</v>
      </c>
      <c r="Q42" s="286"/>
      <c r="R42" s="286"/>
      <c r="S42" s="253">
        <v>0</v>
      </c>
      <c r="T42" s="253">
        <v>444.05</v>
      </c>
      <c r="V42" s="60">
        <f t="shared" si="0"/>
        <v>42528</v>
      </c>
      <c r="W42" s="58">
        <f t="shared" si="1"/>
        <v>6.5611111111111109</v>
      </c>
      <c r="X42" s="58">
        <f t="shared" si="2"/>
        <v>0</v>
      </c>
      <c r="Y42" s="58"/>
    </row>
    <row r="43" spans="1:25" x14ac:dyDescent="0.25">
      <c r="A43" s="283">
        <v>1374</v>
      </c>
      <c r="B43" s="283"/>
      <c r="D43" s="284">
        <v>41327</v>
      </c>
      <c r="E43" s="284"/>
      <c r="F43" s="284"/>
      <c r="G43" s="284"/>
      <c r="I43" s="285" t="s">
        <v>224</v>
      </c>
      <c r="J43" s="285"/>
      <c r="K43" s="285"/>
      <c r="L43" s="285"/>
      <c r="M43" s="61">
        <v>5</v>
      </c>
      <c r="N43" s="253">
        <v>1597.75</v>
      </c>
      <c r="O43" s="61">
        <v>100</v>
      </c>
      <c r="P43" s="286">
        <v>1224.94</v>
      </c>
      <c r="Q43" s="286"/>
      <c r="R43" s="286"/>
      <c r="S43" s="253">
        <v>319.55</v>
      </c>
      <c r="T43" s="253">
        <v>1544.49</v>
      </c>
      <c r="V43" s="60">
        <f t="shared" si="0"/>
        <v>43152</v>
      </c>
      <c r="W43" s="58">
        <f t="shared" si="1"/>
        <v>4.8583333333333334</v>
      </c>
      <c r="X43" s="58">
        <f t="shared" si="2"/>
        <v>0.14166666666666661</v>
      </c>
      <c r="Y43" s="58"/>
    </row>
    <row r="44" spans="1:25" x14ac:dyDescent="0.25">
      <c r="A44" s="283">
        <v>1394</v>
      </c>
      <c r="B44" s="283"/>
      <c r="D44" s="284">
        <v>41425</v>
      </c>
      <c r="E44" s="284"/>
      <c r="F44" s="284"/>
      <c r="G44" s="284"/>
      <c r="I44" s="285" t="s">
        <v>224</v>
      </c>
      <c r="J44" s="285"/>
      <c r="K44" s="285"/>
      <c r="L44" s="285"/>
      <c r="M44" s="61">
        <v>5</v>
      </c>
      <c r="N44" s="253">
        <v>34845.589999999997</v>
      </c>
      <c r="O44" s="61">
        <v>100</v>
      </c>
      <c r="P44" s="286">
        <v>24972.68</v>
      </c>
      <c r="Q44" s="286"/>
      <c r="R44" s="286"/>
      <c r="S44" s="253">
        <v>6969.12</v>
      </c>
      <c r="T44" s="253">
        <v>31941.8</v>
      </c>
      <c r="V44" s="60">
        <f t="shared" si="0"/>
        <v>43250</v>
      </c>
      <c r="W44" s="58">
        <f t="shared" si="1"/>
        <v>4.583333333333333</v>
      </c>
      <c r="X44" s="58">
        <f t="shared" si="2"/>
        <v>0.41666666666666696</v>
      </c>
      <c r="Y44" s="58"/>
    </row>
    <row r="45" spans="1:25" x14ac:dyDescent="0.25">
      <c r="A45" s="283">
        <v>1400</v>
      </c>
      <c r="B45" s="283"/>
      <c r="D45" s="284">
        <v>41455</v>
      </c>
      <c r="E45" s="284"/>
      <c r="F45" s="284"/>
      <c r="G45" s="284"/>
      <c r="I45" s="285" t="s">
        <v>225</v>
      </c>
      <c r="J45" s="285"/>
      <c r="K45" s="285"/>
      <c r="L45" s="285"/>
      <c r="M45" s="61">
        <v>5</v>
      </c>
      <c r="N45" s="253">
        <v>2000</v>
      </c>
      <c r="O45" s="61">
        <v>100</v>
      </c>
      <c r="P45" s="286">
        <v>1827.2</v>
      </c>
      <c r="Q45" s="286"/>
      <c r="R45" s="286"/>
      <c r="S45" s="253">
        <v>115.2</v>
      </c>
      <c r="T45" s="253">
        <v>1942.4</v>
      </c>
      <c r="V45" s="60">
        <f t="shared" si="0"/>
        <v>43280</v>
      </c>
      <c r="W45" s="58">
        <f t="shared" si="1"/>
        <v>4.5</v>
      </c>
      <c r="X45" s="58">
        <f t="shared" si="2"/>
        <v>0.5</v>
      </c>
      <c r="Y45" s="58">
        <f t="shared" ref="Y45:Y56" si="3">IF(X45=0,0,X45)</f>
        <v>0.5</v>
      </c>
    </row>
    <row r="46" spans="1:25" x14ac:dyDescent="0.25">
      <c r="A46" s="283">
        <v>1411</v>
      </c>
      <c r="B46" s="283"/>
      <c r="D46" s="284">
        <v>41517</v>
      </c>
      <c r="E46" s="284"/>
      <c r="F46" s="284"/>
      <c r="G46" s="284"/>
      <c r="I46" s="285" t="s">
        <v>225</v>
      </c>
      <c r="J46" s="285"/>
      <c r="K46" s="285"/>
      <c r="L46" s="285"/>
      <c r="M46" s="61">
        <v>5</v>
      </c>
      <c r="N46" s="253">
        <v>404.99</v>
      </c>
      <c r="O46" s="61">
        <v>100</v>
      </c>
      <c r="P46" s="286">
        <v>370</v>
      </c>
      <c r="Q46" s="286"/>
      <c r="R46" s="286"/>
      <c r="S46" s="253">
        <v>23.330000000000002</v>
      </c>
      <c r="T46" s="253">
        <v>393.33</v>
      </c>
      <c r="V46" s="60">
        <f t="shared" si="0"/>
        <v>43342</v>
      </c>
      <c r="W46" s="58">
        <f t="shared" si="1"/>
        <v>4.333333333333333</v>
      </c>
      <c r="X46" s="58">
        <f t="shared" si="2"/>
        <v>0.66666666666666696</v>
      </c>
      <c r="Y46" s="58">
        <f t="shared" si="3"/>
        <v>0.66666666666666696</v>
      </c>
    </row>
    <row r="47" spans="1:25" x14ac:dyDescent="0.25">
      <c r="A47" s="283">
        <v>1462</v>
      </c>
      <c r="B47" s="283"/>
      <c r="D47" s="284">
        <v>41790</v>
      </c>
      <c r="E47" s="284"/>
      <c r="F47" s="284"/>
      <c r="G47" s="284"/>
      <c r="I47" s="285" t="s">
        <v>224</v>
      </c>
      <c r="J47" s="285"/>
      <c r="K47" s="285"/>
      <c r="L47" s="285"/>
      <c r="M47" s="61">
        <v>5</v>
      </c>
      <c r="N47" s="253">
        <v>40125</v>
      </c>
      <c r="O47" s="61">
        <v>100</v>
      </c>
      <c r="P47" s="286">
        <v>10365.620000000001</v>
      </c>
      <c r="Q47" s="286"/>
      <c r="R47" s="286"/>
      <c r="S47" s="253">
        <v>4012.5</v>
      </c>
      <c r="T47" s="253">
        <v>14378.12</v>
      </c>
      <c r="V47" s="60">
        <f t="shared" si="0"/>
        <v>43615</v>
      </c>
      <c r="W47" s="58">
        <f t="shared" si="1"/>
        <v>3.5833333333333335</v>
      </c>
      <c r="X47" s="58">
        <f t="shared" si="2"/>
        <v>1.4166666666666665</v>
      </c>
      <c r="Y47" s="58">
        <f t="shared" si="3"/>
        <v>1.4166666666666665</v>
      </c>
    </row>
    <row r="48" spans="1:25" x14ac:dyDescent="0.25">
      <c r="A48" s="283">
        <v>1501</v>
      </c>
      <c r="B48" s="283"/>
      <c r="D48" s="284">
        <v>42063</v>
      </c>
      <c r="E48" s="284"/>
      <c r="F48" s="284"/>
      <c r="G48" s="284"/>
      <c r="I48" s="285" t="s">
        <v>224</v>
      </c>
      <c r="J48" s="285"/>
      <c r="K48" s="285"/>
      <c r="L48" s="285"/>
      <c r="M48" s="61">
        <v>5</v>
      </c>
      <c r="N48" s="253">
        <v>288.89</v>
      </c>
      <c r="O48" s="61">
        <v>100</v>
      </c>
      <c r="P48" s="286">
        <v>52.96</v>
      </c>
      <c r="Q48" s="286"/>
      <c r="R48" s="286"/>
      <c r="S48" s="253">
        <v>28.89</v>
      </c>
      <c r="T48" s="253">
        <v>81.849999999999994</v>
      </c>
      <c r="V48" s="60">
        <f t="shared" si="0"/>
        <v>43888</v>
      </c>
      <c r="W48" s="58">
        <f t="shared" si="1"/>
        <v>2.8361111111111112</v>
      </c>
      <c r="X48" s="58">
        <f t="shared" si="2"/>
        <v>2.1638888888888888</v>
      </c>
      <c r="Y48" s="58">
        <f t="shared" si="3"/>
        <v>2.1638888888888888</v>
      </c>
    </row>
    <row r="49" spans="1:25" x14ac:dyDescent="0.25">
      <c r="A49" s="283">
        <v>1555</v>
      </c>
      <c r="B49" s="283"/>
      <c r="D49" s="284">
        <v>42460</v>
      </c>
      <c r="E49" s="284"/>
      <c r="F49" s="284"/>
      <c r="G49" s="284"/>
      <c r="I49" s="285" t="s">
        <v>224</v>
      </c>
      <c r="J49" s="285"/>
      <c r="K49" s="285"/>
      <c r="L49" s="285"/>
      <c r="M49" s="61">
        <v>5</v>
      </c>
      <c r="N49" s="253">
        <v>123.66</v>
      </c>
      <c r="O49" s="61">
        <v>100</v>
      </c>
      <c r="P49" s="286">
        <v>9.2799999999999994</v>
      </c>
      <c r="Q49" s="286"/>
      <c r="R49" s="286"/>
      <c r="S49" s="253">
        <v>12.370000000000001</v>
      </c>
      <c r="T49" s="253">
        <v>21.650000000000002</v>
      </c>
      <c r="V49" s="60">
        <f t="shared" si="0"/>
        <v>44285</v>
      </c>
      <c r="W49" s="58">
        <f t="shared" si="1"/>
        <v>1.75</v>
      </c>
      <c r="X49" s="58">
        <f t="shared" si="2"/>
        <v>3.25</v>
      </c>
      <c r="Y49" s="58">
        <f t="shared" si="3"/>
        <v>3.25</v>
      </c>
    </row>
    <row r="50" spans="1:25" x14ac:dyDescent="0.25">
      <c r="A50" s="283">
        <v>1575</v>
      </c>
      <c r="B50" s="283"/>
      <c r="D50" s="284">
        <v>42582</v>
      </c>
      <c r="E50" s="284"/>
      <c r="F50" s="284"/>
      <c r="G50" s="284"/>
      <c r="I50" s="285" t="s">
        <v>224</v>
      </c>
      <c r="J50" s="285"/>
      <c r="K50" s="285"/>
      <c r="L50" s="285"/>
      <c r="M50" s="61">
        <v>5</v>
      </c>
      <c r="N50" s="253">
        <v>123.66</v>
      </c>
      <c r="O50" s="61">
        <v>100</v>
      </c>
      <c r="P50" s="286">
        <v>5.15</v>
      </c>
      <c r="Q50" s="286"/>
      <c r="R50" s="286"/>
      <c r="S50" s="253">
        <v>12.370000000000001</v>
      </c>
      <c r="T50" s="253">
        <v>17.52</v>
      </c>
      <c r="V50" s="60">
        <f t="shared" si="0"/>
        <v>44407</v>
      </c>
      <c r="W50" s="58">
        <f t="shared" si="1"/>
        <v>1.4166666666666667</v>
      </c>
      <c r="X50" s="58">
        <f t="shared" si="2"/>
        <v>3.583333333333333</v>
      </c>
      <c r="Y50" s="58">
        <f t="shared" si="3"/>
        <v>3.583333333333333</v>
      </c>
    </row>
    <row r="51" spans="1:25" x14ac:dyDescent="0.25">
      <c r="A51" s="283">
        <v>1581</v>
      </c>
      <c r="B51" s="283"/>
      <c r="D51" s="284">
        <v>42613</v>
      </c>
      <c r="E51" s="284"/>
      <c r="F51" s="284"/>
      <c r="G51" s="284"/>
      <c r="I51" s="285" t="s">
        <v>224</v>
      </c>
      <c r="J51" s="285"/>
      <c r="K51" s="285"/>
      <c r="L51" s="285"/>
      <c r="M51" s="61">
        <v>5</v>
      </c>
      <c r="N51" s="253">
        <v>26557.8</v>
      </c>
      <c r="O51" s="61">
        <v>100</v>
      </c>
      <c r="P51" s="286">
        <v>885.26</v>
      </c>
      <c r="Q51" s="286"/>
      <c r="R51" s="286"/>
      <c r="S51" s="253">
        <v>2655.78</v>
      </c>
      <c r="T51" s="253">
        <v>3541.04</v>
      </c>
      <c r="V51" s="60">
        <f t="shared" si="0"/>
        <v>44438</v>
      </c>
      <c r="W51" s="58">
        <f t="shared" si="1"/>
        <v>1.3333333333333333</v>
      </c>
      <c r="X51" s="58">
        <f t="shared" si="2"/>
        <v>3.666666666666667</v>
      </c>
      <c r="Y51" s="58">
        <f t="shared" si="3"/>
        <v>3.666666666666667</v>
      </c>
    </row>
    <row r="52" spans="1:25" x14ac:dyDescent="0.25">
      <c r="A52" s="283">
        <v>1592</v>
      </c>
      <c r="B52" s="283"/>
      <c r="D52" s="284">
        <v>42674</v>
      </c>
      <c r="E52" s="284"/>
      <c r="F52" s="284"/>
      <c r="G52" s="284"/>
      <c r="I52" s="285" t="s">
        <v>224</v>
      </c>
      <c r="J52" s="285"/>
      <c r="K52" s="285"/>
      <c r="L52" s="285"/>
      <c r="M52" s="61">
        <v>5</v>
      </c>
      <c r="N52" s="253">
        <v>3863.5</v>
      </c>
      <c r="O52" s="61">
        <v>100</v>
      </c>
      <c r="P52" s="286">
        <v>64.39</v>
      </c>
      <c r="Q52" s="286"/>
      <c r="R52" s="286"/>
      <c r="S52" s="253">
        <v>386.35</v>
      </c>
      <c r="T52" s="253">
        <v>450.74</v>
      </c>
      <c r="V52" s="60">
        <f t="shared" si="0"/>
        <v>44499</v>
      </c>
      <c r="W52" s="58">
        <f t="shared" si="1"/>
        <v>1.1666666666666667</v>
      </c>
      <c r="X52" s="58">
        <f t="shared" si="2"/>
        <v>3.833333333333333</v>
      </c>
      <c r="Y52" s="58">
        <f t="shared" si="3"/>
        <v>3.833333333333333</v>
      </c>
    </row>
    <row r="53" spans="1:25" x14ac:dyDescent="0.25">
      <c r="A53" s="283">
        <v>1610</v>
      </c>
      <c r="B53" s="283"/>
      <c r="D53" s="284">
        <v>42766</v>
      </c>
      <c r="E53" s="284"/>
      <c r="F53" s="284"/>
      <c r="G53" s="284"/>
      <c r="I53" s="285" t="s">
        <v>224</v>
      </c>
      <c r="J53" s="285"/>
      <c r="K53" s="285"/>
      <c r="L53" s="285"/>
      <c r="M53" s="61">
        <v>5</v>
      </c>
      <c r="N53" s="253">
        <v>4404.3900000000003</v>
      </c>
      <c r="O53" s="61">
        <v>100</v>
      </c>
      <c r="P53" s="286">
        <v>0</v>
      </c>
      <c r="Q53" s="286"/>
      <c r="R53" s="286"/>
      <c r="S53" s="253">
        <v>403.74</v>
      </c>
      <c r="T53" s="253">
        <v>403.74</v>
      </c>
      <c r="V53" s="60">
        <f t="shared" si="0"/>
        <v>44591</v>
      </c>
      <c r="W53" s="58">
        <f t="shared" si="1"/>
        <v>0.91666666666666663</v>
      </c>
      <c r="X53" s="58">
        <f t="shared" si="2"/>
        <v>4.083333333333333</v>
      </c>
      <c r="Y53" s="58">
        <f t="shared" si="3"/>
        <v>4.083333333333333</v>
      </c>
    </row>
    <row r="54" spans="1:25" x14ac:dyDescent="0.25">
      <c r="A54" s="283">
        <v>1617</v>
      </c>
      <c r="B54" s="283"/>
      <c r="D54" s="284">
        <v>42794</v>
      </c>
      <c r="E54" s="284"/>
      <c r="F54" s="284"/>
      <c r="G54" s="284"/>
      <c r="I54" s="285" t="s">
        <v>224</v>
      </c>
      <c r="J54" s="285"/>
      <c r="K54" s="285"/>
      <c r="L54" s="285"/>
      <c r="M54" s="61">
        <v>5</v>
      </c>
      <c r="N54" s="253">
        <v>604.30999999999995</v>
      </c>
      <c r="O54" s="61">
        <v>100</v>
      </c>
      <c r="P54" s="286">
        <v>0</v>
      </c>
      <c r="Q54" s="286"/>
      <c r="R54" s="286"/>
      <c r="S54" s="253">
        <v>15.26</v>
      </c>
      <c r="T54" s="253">
        <v>15.26</v>
      </c>
      <c r="V54" s="60">
        <f t="shared" si="0"/>
        <v>44619</v>
      </c>
      <c r="W54" s="58">
        <f t="shared" si="1"/>
        <v>0.83611111111111114</v>
      </c>
      <c r="X54" s="58">
        <f t="shared" si="2"/>
        <v>4.1638888888888888</v>
      </c>
      <c r="Y54" s="58">
        <f t="shared" si="3"/>
        <v>4.1638888888888888</v>
      </c>
    </row>
    <row r="55" spans="1:25" x14ac:dyDescent="0.25">
      <c r="A55" s="283">
        <v>1622</v>
      </c>
      <c r="B55" s="283"/>
      <c r="D55" s="284">
        <v>42825</v>
      </c>
      <c r="E55" s="284"/>
      <c r="F55" s="284"/>
      <c r="G55" s="284"/>
      <c r="I55" s="285" t="s">
        <v>224</v>
      </c>
      <c r="J55" s="285"/>
      <c r="K55" s="285"/>
      <c r="L55" s="285"/>
      <c r="M55" s="61">
        <v>5</v>
      </c>
      <c r="N55" s="253">
        <v>1914.22</v>
      </c>
      <c r="O55" s="61">
        <v>100</v>
      </c>
      <c r="P55" s="286">
        <v>0</v>
      </c>
      <c r="Q55" s="286"/>
      <c r="R55" s="286"/>
      <c r="S55" s="253">
        <v>143.57</v>
      </c>
      <c r="T55" s="253">
        <v>143.57</v>
      </c>
      <c r="V55" s="60">
        <f t="shared" si="0"/>
        <v>44650</v>
      </c>
      <c r="W55" s="58">
        <f t="shared" si="1"/>
        <v>0.75</v>
      </c>
      <c r="X55" s="58">
        <f t="shared" si="2"/>
        <v>4.25</v>
      </c>
      <c r="Y55" s="58">
        <f t="shared" si="3"/>
        <v>4.25</v>
      </c>
    </row>
    <row r="56" spans="1:25" x14ac:dyDescent="0.25">
      <c r="A56" s="283">
        <v>1629</v>
      </c>
      <c r="B56" s="283"/>
      <c r="D56" s="284">
        <v>42855</v>
      </c>
      <c r="E56" s="284"/>
      <c r="F56" s="284"/>
      <c r="G56" s="284"/>
      <c r="I56" s="285" t="s">
        <v>224</v>
      </c>
      <c r="J56" s="285"/>
      <c r="K56" s="285"/>
      <c r="L56" s="285"/>
      <c r="M56" s="61">
        <v>5</v>
      </c>
      <c r="N56" s="253">
        <v>147.65</v>
      </c>
      <c r="O56" s="61">
        <v>100</v>
      </c>
      <c r="P56" s="286">
        <v>0</v>
      </c>
      <c r="Q56" s="286"/>
      <c r="R56" s="286"/>
      <c r="S56" s="253">
        <v>2.98</v>
      </c>
      <c r="T56" s="253">
        <v>2.98</v>
      </c>
      <c r="V56" s="60">
        <f t="shared" si="0"/>
        <v>44680</v>
      </c>
      <c r="W56" s="58">
        <f t="shared" si="1"/>
        <v>0.66666666666666663</v>
      </c>
      <c r="X56" s="58">
        <f t="shared" si="2"/>
        <v>4.333333333333333</v>
      </c>
      <c r="Y56" s="58">
        <f t="shared" si="3"/>
        <v>4.333333333333333</v>
      </c>
    </row>
    <row r="58" spans="1:25" x14ac:dyDescent="0.25">
      <c r="A58" s="287" t="s">
        <v>226</v>
      </c>
      <c r="B58" s="287"/>
      <c r="C58" s="287"/>
      <c r="D58" s="287"/>
      <c r="E58" s="287"/>
      <c r="F58" s="287"/>
      <c r="N58" s="254">
        <v>442679.19</v>
      </c>
      <c r="P58" s="288">
        <v>365455.26</v>
      </c>
      <c r="Q58" s="288"/>
      <c r="R58" s="288"/>
      <c r="S58" s="254">
        <v>15101.01</v>
      </c>
      <c r="T58" s="254">
        <v>380556.27</v>
      </c>
      <c r="V58" s="62" t="s">
        <v>227</v>
      </c>
      <c r="W58" s="63"/>
      <c r="X58" s="64">
        <f>AVERAGE(X11:X56)</f>
        <v>0.79281400966183568</v>
      </c>
      <c r="Y58" s="64">
        <f>AVERAGE(Y11:Y56)</f>
        <v>2.9925925925925925</v>
      </c>
    </row>
    <row r="59" spans="1:25" x14ac:dyDescent="0.25">
      <c r="B59" s="287" t="s">
        <v>228</v>
      </c>
      <c r="C59" s="287"/>
      <c r="D59" s="287"/>
      <c r="E59" s="287"/>
      <c r="F59" s="287"/>
      <c r="G59" s="287"/>
      <c r="N59" s="250">
        <v>0</v>
      </c>
      <c r="P59" s="290">
        <v>0</v>
      </c>
      <c r="Q59" s="290"/>
      <c r="R59" s="290"/>
      <c r="S59" s="250">
        <v>0</v>
      </c>
      <c r="T59" s="250">
        <v>0</v>
      </c>
    </row>
    <row r="60" spans="1:25" ht="13.5" thickBot="1" x14ac:dyDescent="0.3">
      <c r="A60" s="287" t="s">
        <v>229</v>
      </c>
      <c r="B60" s="287"/>
      <c r="C60" s="287"/>
      <c r="D60" s="287"/>
      <c r="E60" s="287"/>
      <c r="F60" s="287"/>
      <c r="N60" s="289">
        <v>442679.19</v>
      </c>
      <c r="P60" s="289">
        <v>365455.26</v>
      </c>
      <c r="Q60" s="289"/>
      <c r="R60" s="289"/>
      <c r="S60" s="289">
        <v>15101.01</v>
      </c>
      <c r="T60" s="289">
        <v>380556.27</v>
      </c>
    </row>
    <row r="61" spans="1:25" ht="14.25" thickTop="1" thickBot="1" x14ac:dyDescent="0.3">
      <c r="N61" s="289"/>
      <c r="P61" s="289"/>
      <c r="Q61" s="289"/>
      <c r="R61" s="289"/>
      <c r="S61" s="289"/>
      <c r="T61" s="289"/>
    </row>
    <row r="62" spans="1:25" ht="13.5" thickTop="1" x14ac:dyDescent="0.25"/>
    <row r="64" spans="1:25" x14ac:dyDescent="0.25">
      <c r="A64" s="287" t="s">
        <v>230</v>
      </c>
      <c r="B64" s="287"/>
      <c r="C64" s="287"/>
      <c r="D64" s="287"/>
      <c r="E64" s="287"/>
      <c r="F64" s="287"/>
      <c r="G64" s="287"/>
      <c r="H64" s="287"/>
      <c r="I64" s="287"/>
      <c r="J64" s="287"/>
      <c r="K64" s="287"/>
      <c r="L64" s="287"/>
      <c r="M64" s="287"/>
      <c r="N64" s="287"/>
      <c r="O64" s="287"/>
      <c r="P64" s="287"/>
      <c r="Q64" s="287"/>
      <c r="R64" s="287"/>
      <c r="S64" s="287"/>
      <c r="T64" s="287"/>
      <c r="U64" s="287"/>
      <c r="V64" s="54" t="s">
        <v>220</v>
      </c>
      <c r="W64" s="65">
        <v>43100</v>
      </c>
      <c r="X64" s="56" t="s">
        <v>231</v>
      </c>
      <c r="Y64" s="66" t="s">
        <v>232</v>
      </c>
    </row>
    <row r="67" spans="1:25" x14ac:dyDescent="0.25">
      <c r="A67" s="283">
        <v>2</v>
      </c>
      <c r="B67" s="283"/>
      <c r="D67" s="284">
        <v>35795</v>
      </c>
      <c r="E67" s="284"/>
      <c r="F67" s="284"/>
      <c r="G67" s="284"/>
      <c r="I67" s="285" t="s">
        <v>224</v>
      </c>
      <c r="J67" s="285"/>
      <c r="K67" s="285"/>
      <c r="L67" s="285"/>
      <c r="M67" s="61">
        <v>10</v>
      </c>
      <c r="N67" s="253">
        <v>10793</v>
      </c>
      <c r="O67" s="61">
        <v>100</v>
      </c>
      <c r="P67" s="286">
        <v>10793</v>
      </c>
      <c r="Q67" s="286"/>
      <c r="R67" s="286"/>
      <c r="S67" s="253">
        <v>0</v>
      </c>
      <c r="T67" s="253">
        <v>10793</v>
      </c>
      <c r="V67" s="60">
        <f t="shared" ref="V67:V99" si="4">D67+(M67*365)</f>
        <v>39445</v>
      </c>
      <c r="W67" s="58">
        <f t="shared" ref="W67:W99" si="5">YEARFRAC(D67,$W$8)</f>
        <v>20</v>
      </c>
      <c r="X67" s="58">
        <f t="shared" ref="X67:X99" si="6">IF(W67&gt;M67,0,M67-W67)</f>
        <v>0</v>
      </c>
      <c r="Y67" s="58"/>
    </row>
    <row r="68" spans="1:25" x14ac:dyDescent="0.25">
      <c r="A68" s="283">
        <v>19</v>
      </c>
      <c r="B68" s="283"/>
      <c r="D68" s="284">
        <v>35976</v>
      </c>
      <c r="E68" s="284"/>
      <c r="F68" s="284"/>
      <c r="G68" s="284"/>
      <c r="I68" s="285" t="s">
        <v>224</v>
      </c>
      <c r="J68" s="285"/>
      <c r="K68" s="285"/>
      <c r="L68" s="285"/>
      <c r="M68" s="61">
        <v>10</v>
      </c>
      <c r="N68" s="253">
        <v>847</v>
      </c>
      <c r="O68" s="61">
        <v>100</v>
      </c>
      <c r="P68" s="286">
        <v>847</v>
      </c>
      <c r="Q68" s="286"/>
      <c r="R68" s="286"/>
      <c r="S68" s="253">
        <v>0</v>
      </c>
      <c r="T68" s="253">
        <v>847</v>
      </c>
      <c r="V68" s="60">
        <f t="shared" si="4"/>
        <v>39626</v>
      </c>
      <c r="W68" s="58">
        <f t="shared" si="5"/>
        <v>19.5</v>
      </c>
      <c r="X68" s="58">
        <f t="shared" si="6"/>
        <v>0</v>
      </c>
      <c r="Y68" s="58"/>
    </row>
    <row r="69" spans="1:25" x14ac:dyDescent="0.25">
      <c r="A69" s="283">
        <v>364</v>
      </c>
      <c r="B69" s="283"/>
      <c r="D69" s="284">
        <v>36584</v>
      </c>
      <c r="E69" s="284"/>
      <c r="F69" s="284"/>
      <c r="G69" s="284"/>
      <c r="I69" s="285" t="s">
        <v>224</v>
      </c>
      <c r="J69" s="285"/>
      <c r="K69" s="285"/>
      <c r="L69" s="285"/>
      <c r="M69" s="61">
        <v>10</v>
      </c>
      <c r="N69" s="253">
        <v>1933.01</v>
      </c>
      <c r="O69" s="61">
        <v>100</v>
      </c>
      <c r="P69" s="286">
        <v>1933.01</v>
      </c>
      <c r="Q69" s="286"/>
      <c r="R69" s="286"/>
      <c r="S69" s="253">
        <v>0</v>
      </c>
      <c r="T69" s="253">
        <v>1933.01</v>
      </c>
      <c r="V69" s="60">
        <f t="shared" si="4"/>
        <v>40234</v>
      </c>
      <c r="W69" s="58">
        <f t="shared" si="5"/>
        <v>17.841666666666665</v>
      </c>
      <c r="X69" s="58">
        <f t="shared" si="6"/>
        <v>0</v>
      </c>
      <c r="Y69" s="58"/>
    </row>
    <row r="70" spans="1:25" x14ac:dyDescent="0.25">
      <c r="A70" s="283">
        <v>393</v>
      </c>
      <c r="B70" s="283"/>
      <c r="D70" s="284">
        <v>36799</v>
      </c>
      <c r="E70" s="284"/>
      <c r="F70" s="284"/>
      <c r="G70" s="284"/>
      <c r="I70" s="285" t="s">
        <v>224</v>
      </c>
      <c r="J70" s="285"/>
      <c r="K70" s="285"/>
      <c r="L70" s="285"/>
      <c r="M70" s="61">
        <v>10</v>
      </c>
      <c r="N70" s="253">
        <v>690.67</v>
      </c>
      <c r="O70" s="61">
        <v>100</v>
      </c>
      <c r="P70" s="286">
        <v>690.67</v>
      </c>
      <c r="Q70" s="286"/>
      <c r="R70" s="286"/>
      <c r="S70" s="253">
        <v>0</v>
      </c>
      <c r="T70" s="253">
        <v>690.67</v>
      </c>
      <c r="V70" s="60">
        <f t="shared" si="4"/>
        <v>40449</v>
      </c>
      <c r="W70" s="58">
        <f t="shared" si="5"/>
        <v>17.25</v>
      </c>
      <c r="X70" s="58">
        <f t="shared" si="6"/>
        <v>0</v>
      </c>
      <c r="Y70" s="58"/>
    </row>
    <row r="71" spans="1:25" x14ac:dyDescent="0.25">
      <c r="A71" s="283">
        <v>442</v>
      </c>
      <c r="B71" s="283"/>
      <c r="D71" s="284">
        <v>37138</v>
      </c>
      <c r="E71" s="284"/>
      <c r="F71" s="284"/>
      <c r="G71" s="284"/>
      <c r="I71" s="285" t="s">
        <v>224</v>
      </c>
      <c r="J71" s="285"/>
      <c r="K71" s="285"/>
      <c r="L71" s="285"/>
      <c r="M71" s="61">
        <v>10</v>
      </c>
      <c r="N71" s="253">
        <v>15400.9</v>
      </c>
      <c r="O71" s="61">
        <v>100</v>
      </c>
      <c r="P71" s="286">
        <v>15400.9</v>
      </c>
      <c r="Q71" s="286"/>
      <c r="R71" s="286"/>
      <c r="S71" s="253">
        <v>0</v>
      </c>
      <c r="T71" s="253">
        <v>15400.9</v>
      </c>
      <c r="V71" s="60">
        <f t="shared" si="4"/>
        <v>40788</v>
      </c>
      <c r="W71" s="58">
        <f t="shared" si="5"/>
        <v>16.324999999999999</v>
      </c>
      <c r="X71" s="58">
        <f t="shared" si="6"/>
        <v>0</v>
      </c>
      <c r="Y71" s="58"/>
    </row>
    <row r="72" spans="1:25" x14ac:dyDescent="0.25">
      <c r="A72" s="283">
        <v>454</v>
      </c>
      <c r="B72" s="283"/>
      <c r="D72" s="284">
        <v>37225</v>
      </c>
      <c r="E72" s="284"/>
      <c r="F72" s="284"/>
      <c r="G72" s="284"/>
      <c r="I72" s="285" t="s">
        <v>224</v>
      </c>
      <c r="J72" s="285"/>
      <c r="K72" s="285"/>
      <c r="L72" s="285"/>
      <c r="M72" s="61">
        <v>10</v>
      </c>
      <c r="N72" s="253">
        <v>316.47000000000003</v>
      </c>
      <c r="O72" s="61">
        <v>100</v>
      </c>
      <c r="P72" s="286">
        <v>316.47000000000003</v>
      </c>
      <c r="Q72" s="286"/>
      <c r="R72" s="286"/>
      <c r="S72" s="253">
        <v>0</v>
      </c>
      <c r="T72" s="253">
        <v>316.47000000000003</v>
      </c>
      <c r="V72" s="60">
        <f t="shared" si="4"/>
        <v>40875</v>
      </c>
      <c r="W72" s="58">
        <f t="shared" si="5"/>
        <v>16.083333333333332</v>
      </c>
      <c r="X72" s="58">
        <f t="shared" si="6"/>
        <v>0</v>
      </c>
      <c r="Y72" s="58"/>
    </row>
    <row r="73" spans="1:25" x14ac:dyDescent="0.25">
      <c r="A73" s="283">
        <v>480</v>
      </c>
      <c r="B73" s="283"/>
      <c r="D73" s="284">
        <v>37346</v>
      </c>
      <c r="E73" s="284"/>
      <c r="F73" s="284"/>
      <c r="G73" s="284"/>
      <c r="I73" s="285" t="s">
        <v>224</v>
      </c>
      <c r="J73" s="285"/>
      <c r="K73" s="285"/>
      <c r="L73" s="285"/>
      <c r="M73" s="61">
        <v>10</v>
      </c>
      <c r="N73" s="253">
        <v>12369.9</v>
      </c>
      <c r="O73" s="61">
        <v>100</v>
      </c>
      <c r="P73" s="286">
        <v>12369.9</v>
      </c>
      <c r="Q73" s="286"/>
      <c r="R73" s="286"/>
      <c r="S73" s="253">
        <v>0</v>
      </c>
      <c r="T73" s="253">
        <v>12369.9</v>
      </c>
      <c r="V73" s="60">
        <f t="shared" si="4"/>
        <v>40996</v>
      </c>
      <c r="W73" s="58">
        <f t="shared" si="5"/>
        <v>15.75</v>
      </c>
      <c r="X73" s="58">
        <f t="shared" si="6"/>
        <v>0</v>
      </c>
      <c r="Y73" s="58"/>
    </row>
    <row r="74" spans="1:25" x14ac:dyDescent="0.25">
      <c r="A74" s="283">
        <v>493</v>
      </c>
      <c r="B74" s="283"/>
      <c r="D74" s="284">
        <v>37437</v>
      </c>
      <c r="E74" s="284"/>
      <c r="F74" s="284"/>
      <c r="G74" s="284"/>
      <c r="I74" s="285" t="s">
        <v>224</v>
      </c>
      <c r="J74" s="285"/>
      <c r="K74" s="285"/>
      <c r="L74" s="285"/>
      <c r="M74" s="61">
        <v>10</v>
      </c>
      <c r="N74" s="253">
        <v>29500</v>
      </c>
      <c r="O74" s="61">
        <v>100</v>
      </c>
      <c r="P74" s="286">
        <v>29500</v>
      </c>
      <c r="Q74" s="286"/>
      <c r="R74" s="286"/>
      <c r="S74" s="253">
        <v>0</v>
      </c>
      <c r="T74" s="253">
        <v>29500</v>
      </c>
      <c r="V74" s="60">
        <f t="shared" si="4"/>
        <v>41087</v>
      </c>
      <c r="W74" s="58">
        <f t="shared" si="5"/>
        <v>15.5</v>
      </c>
      <c r="X74" s="58">
        <f t="shared" si="6"/>
        <v>0</v>
      </c>
      <c r="Y74" s="58"/>
    </row>
    <row r="75" spans="1:25" x14ac:dyDescent="0.25">
      <c r="A75" s="283">
        <v>502</v>
      </c>
      <c r="B75" s="283"/>
      <c r="D75" s="284">
        <v>37499</v>
      </c>
      <c r="E75" s="284"/>
      <c r="F75" s="284"/>
      <c r="G75" s="284"/>
      <c r="I75" s="285" t="s">
        <v>224</v>
      </c>
      <c r="J75" s="285"/>
      <c r="K75" s="285"/>
      <c r="L75" s="285"/>
      <c r="M75" s="61">
        <v>10</v>
      </c>
      <c r="N75" s="253">
        <v>11786</v>
      </c>
      <c r="O75" s="61">
        <v>100</v>
      </c>
      <c r="P75" s="286">
        <v>11786</v>
      </c>
      <c r="Q75" s="286"/>
      <c r="R75" s="286"/>
      <c r="S75" s="253">
        <v>0</v>
      </c>
      <c r="T75" s="253">
        <v>11786</v>
      </c>
      <c r="V75" s="60">
        <f t="shared" si="4"/>
        <v>41149</v>
      </c>
      <c r="W75" s="58">
        <f t="shared" si="5"/>
        <v>15.333333333333334</v>
      </c>
      <c r="X75" s="58">
        <f t="shared" si="6"/>
        <v>0</v>
      </c>
      <c r="Y75" s="58"/>
    </row>
    <row r="76" spans="1:25" x14ac:dyDescent="0.25">
      <c r="A76" s="283">
        <v>527</v>
      </c>
      <c r="B76" s="283"/>
      <c r="D76" s="284">
        <v>37590</v>
      </c>
      <c r="E76" s="284"/>
      <c r="F76" s="284"/>
      <c r="G76" s="284"/>
      <c r="I76" s="285" t="s">
        <v>224</v>
      </c>
      <c r="J76" s="285"/>
      <c r="K76" s="285"/>
      <c r="L76" s="285"/>
      <c r="M76" s="61">
        <v>10</v>
      </c>
      <c r="N76" s="253">
        <v>5490.03</v>
      </c>
      <c r="O76" s="61">
        <v>100</v>
      </c>
      <c r="P76" s="286">
        <v>5490.03</v>
      </c>
      <c r="Q76" s="286"/>
      <c r="R76" s="286"/>
      <c r="S76" s="253">
        <v>0</v>
      </c>
      <c r="T76" s="253">
        <v>5490.03</v>
      </c>
      <c r="V76" s="60">
        <f t="shared" si="4"/>
        <v>41240</v>
      </c>
      <c r="W76" s="58">
        <f t="shared" si="5"/>
        <v>15.083333333333334</v>
      </c>
      <c r="X76" s="58">
        <f t="shared" si="6"/>
        <v>0</v>
      </c>
      <c r="Y76" s="58"/>
    </row>
    <row r="77" spans="1:25" x14ac:dyDescent="0.25">
      <c r="A77" s="283">
        <v>772</v>
      </c>
      <c r="B77" s="283"/>
      <c r="D77" s="284">
        <v>38447</v>
      </c>
      <c r="E77" s="284"/>
      <c r="F77" s="284"/>
      <c r="G77" s="284"/>
      <c r="I77" s="285" t="s">
        <v>224</v>
      </c>
      <c r="J77" s="285"/>
      <c r="K77" s="285"/>
      <c r="L77" s="285"/>
      <c r="M77" s="61">
        <v>10</v>
      </c>
      <c r="N77" s="253">
        <v>554.91999999999996</v>
      </c>
      <c r="O77" s="61">
        <v>100</v>
      </c>
      <c r="P77" s="286">
        <v>554.91999999999996</v>
      </c>
      <c r="Q77" s="286"/>
      <c r="R77" s="286"/>
      <c r="S77" s="253">
        <v>0</v>
      </c>
      <c r="T77" s="253">
        <v>554.91999999999996</v>
      </c>
      <c r="V77" s="60">
        <f t="shared" si="4"/>
        <v>42097</v>
      </c>
      <c r="W77" s="58">
        <f t="shared" si="5"/>
        <v>12.738888888888889</v>
      </c>
      <c r="X77" s="58">
        <f t="shared" si="6"/>
        <v>0</v>
      </c>
      <c r="Y77" s="58"/>
    </row>
    <row r="78" spans="1:25" x14ac:dyDescent="0.25">
      <c r="A78" s="283">
        <v>801</v>
      </c>
      <c r="B78" s="283"/>
      <c r="D78" s="284">
        <v>38555</v>
      </c>
      <c r="E78" s="284"/>
      <c r="F78" s="284"/>
      <c r="G78" s="284"/>
      <c r="I78" s="285" t="s">
        <v>224</v>
      </c>
      <c r="J78" s="285"/>
      <c r="K78" s="285"/>
      <c r="L78" s="285"/>
      <c r="M78" s="61">
        <v>10</v>
      </c>
      <c r="N78" s="253">
        <v>3475.7400000000002</v>
      </c>
      <c r="O78" s="61">
        <v>100</v>
      </c>
      <c r="P78" s="286">
        <v>3475.7400000000002</v>
      </c>
      <c r="Q78" s="286"/>
      <c r="R78" s="286"/>
      <c r="S78" s="253">
        <v>0</v>
      </c>
      <c r="T78" s="253">
        <v>3475.7400000000002</v>
      </c>
      <c r="V78" s="60">
        <f t="shared" si="4"/>
        <v>42205</v>
      </c>
      <c r="W78" s="58">
        <f t="shared" si="5"/>
        <v>12.441666666666666</v>
      </c>
      <c r="X78" s="58">
        <f t="shared" si="6"/>
        <v>0</v>
      </c>
      <c r="Y78" s="58"/>
    </row>
    <row r="79" spans="1:25" x14ac:dyDescent="0.25">
      <c r="A79" s="283">
        <v>812</v>
      </c>
      <c r="B79" s="283"/>
      <c r="D79" s="284">
        <v>38566</v>
      </c>
      <c r="E79" s="284"/>
      <c r="F79" s="284"/>
      <c r="G79" s="284"/>
      <c r="I79" s="285" t="s">
        <v>224</v>
      </c>
      <c r="J79" s="285"/>
      <c r="K79" s="285"/>
      <c r="L79" s="285"/>
      <c r="M79" s="61">
        <v>10</v>
      </c>
      <c r="N79" s="253">
        <v>20560.240000000002</v>
      </c>
      <c r="O79" s="61">
        <v>100</v>
      </c>
      <c r="P79" s="286">
        <v>20560.240000000002</v>
      </c>
      <c r="Q79" s="286"/>
      <c r="R79" s="286"/>
      <c r="S79" s="253">
        <v>0</v>
      </c>
      <c r="T79" s="253">
        <v>20560.240000000002</v>
      </c>
      <c r="V79" s="60">
        <f t="shared" si="4"/>
        <v>42216</v>
      </c>
      <c r="W79" s="58">
        <f t="shared" si="5"/>
        <v>12.41388888888889</v>
      </c>
      <c r="X79" s="58">
        <f t="shared" si="6"/>
        <v>0</v>
      </c>
      <c r="Y79" s="58"/>
    </row>
    <row r="80" spans="1:25" x14ac:dyDescent="0.25">
      <c r="A80" s="283">
        <v>813</v>
      </c>
      <c r="B80" s="283"/>
      <c r="D80" s="284">
        <v>38586</v>
      </c>
      <c r="E80" s="284"/>
      <c r="F80" s="284"/>
      <c r="G80" s="284"/>
      <c r="I80" s="285" t="s">
        <v>224</v>
      </c>
      <c r="J80" s="285"/>
      <c r="K80" s="285"/>
      <c r="L80" s="285"/>
      <c r="M80" s="61">
        <v>10</v>
      </c>
      <c r="N80" s="253">
        <v>7577.12</v>
      </c>
      <c r="O80" s="61">
        <v>100</v>
      </c>
      <c r="P80" s="286">
        <v>7577.12</v>
      </c>
      <c r="Q80" s="286"/>
      <c r="R80" s="286"/>
      <c r="S80" s="253">
        <v>0</v>
      </c>
      <c r="T80" s="253">
        <v>7577.12</v>
      </c>
      <c r="V80" s="60">
        <f t="shared" si="4"/>
        <v>42236</v>
      </c>
      <c r="W80" s="58">
        <f t="shared" si="5"/>
        <v>12.358333333333333</v>
      </c>
      <c r="X80" s="58">
        <f t="shared" si="6"/>
        <v>0</v>
      </c>
      <c r="Y80" s="58"/>
    </row>
    <row r="81" spans="1:25" x14ac:dyDescent="0.25">
      <c r="A81" s="283">
        <v>820</v>
      </c>
      <c r="B81" s="283"/>
      <c r="D81" s="284">
        <v>38611</v>
      </c>
      <c r="E81" s="284"/>
      <c r="F81" s="284"/>
      <c r="G81" s="284"/>
      <c r="I81" s="285" t="s">
        <v>224</v>
      </c>
      <c r="J81" s="285"/>
      <c r="K81" s="285"/>
      <c r="L81" s="285"/>
      <c r="M81" s="61">
        <v>10</v>
      </c>
      <c r="N81" s="253">
        <v>3250</v>
      </c>
      <c r="O81" s="61">
        <v>100</v>
      </c>
      <c r="P81" s="286">
        <v>3250</v>
      </c>
      <c r="Q81" s="286"/>
      <c r="R81" s="286"/>
      <c r="S81" s="253">
        <v>0</v>
      </c>
      <c r="T81" s="253">
        <v>3250</v>
      </c>
      <c r="V81" s="60">
        <f t="shared" si="4"/>
        <v>42261</v>
      </c>
      <c r="W81" s="58">
        <f t="shared" si="5"/>
        <v>12.291666666666666</v>
      </c>
      <c r="X81" s="58">
        <f t="shared" si="6"/>
        <v>0</v>
      </c>
      <c r="Y81" s="58"/>
    </row>
    <row r="82" spans="1:25" x14ac:dyDescent="0.25">
      <c r="A82" s="283">
        <v>911</v>
      </c>
      <c r="B82" s="283"/>
      <c r="D82" s="284">
        <v>38898</v>
      </c>
      <c r="E82" s="284"/>
      <c r="F82" s="284"/>
      <c r="G82" s="284"/>
      <c r="I82" s="285" t="s">
        <v>224</v>
      </c>
      <c r="J82" s="285"/>
      <c r="K82" s="285"/>
      <c r="L82" s="285"/>
      <c r="M82" s="61">
        <v>10</v>
      </c>
      <c r="N82" s="253">
        <v>-9833.34</v>
      </c>
      <c r="O82" s="61">
        <v>100</v>
      </c>
      <c r="P82" s="286">
        <v>-9833.34</v>
      </c>
      <c r="Q82" s="286"/>
      <c r="R82" s="286"/>
      <c r="S82" s="253">
        <v>0</v>
      </c>
      <c r="T82" s="253">
        <v>-9833.34</v>
      </c>
      <c r="V82" s="60">
        <f t="shared" si="4"/>
        <v>42548</v>
      </c>
      <c r="W82" s="58">
        <f t="shared" si="5"/>
        <v>11.5</v>
      </c>
      <c r="X82" s="58">
        <f t="shared" si="6"/>
        <v>0</v>
      </c>
      <c r="Y82" s="58"/>
    </row>
    <row r="83" spans="1:25" x14ac:dyDescent="0.25">
      <c r="A83" s="283">
        <v>920</v>
      </c>
      <c r="B83" s="283"/>
      <c r="D83" s="284">
        <v>39082</v>
      </c>
      <c r="E83" s="284"/>
      <c r="F83" s="284"/>
      <c r="G83" s="284"/>
      <c r="I83" s="285" t="s">
        <v>224</v>
      </c>
      <c r="J83" s="285"/>
      <c r="K83" s="285"/>
      <c r="L83" s="285"/>
      <c r="M83" s="61">
        <v>10</v>
      </c>
      <c r="N83" s="253">
        <v>-5133.6400000000003</v>
      </c>
      <c r="O83" s="61">
        <v>100</v>
      </c>
      <c r="P83" s="286">
        <v>-5133.6400000000003</v>
      </c>
      <c r="Q83" s="286"/>
      <c r="R83" s="286"/>
      <c r="S83" s="253">
        <v>0</v>
      </c>
      <c r="T83" s="253">
        <v>-5133.6400000000003</v>
      </c>
      <c r="V83" s="60">
        <f t="shared" si="4"/>
        <v>42732</v>
      </c>
      <c r="W83" s="58">
        <f t="shared" si="5"/>
        <v>11</v>
      </c>
      <c r="X83" s="58">
        <f t="shared" si="6"/>
        <v>0</v>
      </c>
      <c r="Y83" s="58"/>
    </row>
    <row r="84" spans="1:25" x14ac:dyDescent="0.25">
      <c r="A84" s="283">
        <v>960</v>
      </c>
      <c r="B84" s="283"/>
      <c r="D84" s="284">
        <v>39640</v>
      </c>
      <c r="E84" s="284"/>
      <c r="F84" s="284"/>
      <c r="G84" s="284"/>
      <c r="I84" s="285" t="s">
        <v>224</v>
      </c>
      <c r="J84" s="285"/>
      <c r="K84" s="285"/>
      <c r="L84" s="285"/>
      <c r="M84" s="61">
        <v>10</v>
      </c>
      <c r="N84" s="253">
        <v>14917.37</v>
      </c>
      <c r="O84" s="61">
        <v>100</v>
      </c>
      <c r="P84" s="286">
        <v>12679.79</v>
      </c>
      <c r="Q84" s="286"/>
      <c r="R84" s="286"/>
      <c r="S84" s="253">
        <v>1491.74</v>
      </c>
      <c r="T84" s="253">
        <v>14171.53</v>
      </c>
      <c r="V84" s="60">
        <f t="shared" si="4"/>
        <v>43290</v>
      </c>
      <c r="W84" s="58">
        <f t="shared" si="5"/>
        <v>9.4722222222222214</v>
      </c>
      <c r="X84" s="58">
        <f t="shared" si="6"/>
        <v>0.52777777777777857</v>
      </c>
      <c r="Y84" s="58">
        <f>IF(X84=0,0,X84)</f>
        <v>0.52777777777777857</v>
      </c>
    </row>
    <row r="85" spans="1:25" x14ac:dyDescent="0.25">
      <c r="A85" s="283">
        <v>962</v>
      </c>
      <c r="B85" s="283"/>
      <c r="D85" s="284">
        <v>39276</v>
      </c>
      <c r="E85" s="284"/>
      <c r="F85" s="284"/>
      <c r="G85" s="284"/>
      <c r="I85" s="285" t="s">
        <v>224</v>
      </c>
      <c r="J85" s="285"/>
      <c r="K85" s="285"/>
      <c r="L85" s="285"/>
      <c r="M85" s="61">
        <v>10</v>
      </c>
      <c r="N85" s="253">
        <v>386.83</v>
      </c>
      <c r="O85" s="61">
        <v>100</v>
      </c>
      <c r="P85" s="286">
        <v>367.46</v>
      </c>
      <c r="Q85" s="286"/>
      <c r="R85" s="286"/>
      <c r="S85" s="253">
        <v>19.37</v>
      </c>
      <c r="T85" s="253">
        <v>386.83</v>
      </c>
      <c r="V85" s="60">
        <f t="shared" si="4"/>
        <v>42926</v>
      </c>
      <c r="W85" s="58">
        <f t="shared" si="5"/>
        <v>10.466666666666667</v>
      </c>
      <c r="X85" s="58">
        <f t="shared" si="6"/>
        <v>0</v>
      </c>
      <c r="Y85" s="58"/>
    </row>
    <row r="86" spans="1:25" x14ac:dyDescent="0.25">
      <c r="A86" s="283">
        <v>981</v>
      </c>
      <c r="B86" s="283"/>
      <c r="D86" s="284">
        <v>39339</v>
      </c>
      <c r="E86" s="284"/>
      <c r="F86" s="284"/>
      <c r="G86" s="284"/>
      <c r="I86" s="285" t="s">
        <v>224</v>
      </c>
      <c r="J86" s="285"/>
      <c r="K86" s="285"/>
      <c r="L86" s="285"/>
      <c r="M86" s="61">
        <v>10</v>
      </c>
      <c r="N86" s="253">
        <v>10000</v>
      </c>
      <c r="O86" s="61">
        <v>100</v>
      </c>
      <c r="P86" s="286">
        <v>9333.33</v>
      </c>
      <c r="Q86" s="286"/>
      <c r="R86" s="286"/>
      <c r="S86" s="253">
        <v>666.67</v>
      </c>
      <c r="T86" s="253">
        <v>10000</v>
      </c>
      <c r="V86" s="60">
        <f t="shared" si="4"/>
        <v>42989</v>
      </c>
      <c r="W86" s="58">
        <f t="shared" si="5"/>
        <v>10.297222222222222</v>
      </c>
      <c r="X86" s="58">
        <f t="shared" si="6"/>
        <v>0</v>
      </c>
      <c r="Y86" s="58"/>
    </row>
    <row r="87" spans="1:25" x14ac:dyDescent="0.25">
      <c r="A87" s="283">
        <v>1016</v>
      </c>
      <c r="B87" s="283"/>
      <c r="D87" s="284">
        <v>39437</v>
      </c>
      <c r="E87" s="284"/>
      <c r="F87" s="284"/>
      <c r="G87" s="284"/>
      <c r="I87" s="285" t="s">
        <v>224</v>
      </c>
      <c r="J87" s="285"/>
      <c r="K87" s="285"/>
      <c r="L87" s="285"/>
      <c r="M87" s="61">
        <v>10</v>
      </c>
      <c r="N87" s="253">
        <v>7775</v>
      </c>
      <c r="O87" s="61">
        <v>100</v>
      </c>
      <c r="P87" s="286">
        <v>6997.5</v>
      </c>
      <c r="Q87" s="286"/>
      <c r="R87" s="286"/>
      <c r="S87" s="253">
        <v>777.5</v>
      </c>
      <c r="T87" s="253">
        <v>7775</v>
      </c>
      <c r="V87" s="60">
        <f t="shared" si="4"/>
        <v>43087</v>
      </c>
      <c r="W87" s="58">
        <f t="shared" si="5"/>
        <v>10.027777777777779</v>
      </c>
      <c r="X87" s="58">
        <f t="shared" si="6"/>
        <v>0</v>
      </c>
      <c r="Y87" s="58"/>
    </row>
    <row r="88" spans="1:25" x14ac:dyDescent="0.25">
      <c r="A88" s="283">
        <v>1101</v>
      </c>
      <c r="B88" s="283"/>
      <c r="D88" s="284">
        <v>39938</v>
      </c>
      <c r="E88" s="284"/>
      <c r="F88" s="284"/>
      <c r="G88" s="284"/>
      <c r="I88" s="285" t="s">
        <v>224</v>
      </c>
      <c r="J88" s="285"/>
      <c r="K88" s="285"/>
      <c r="L88" s="285"/>
      <c r="M88" s="61">
        <v>10</v>
      </c>
      <c r="N88" s="253">
        <v>3277.4</v>
      </c>
      <c r="O88" s="61">
        <v>100</v>
      </c>
      <c r="P88" s="286">
        <v>2512.67</v>
      </c>
      <c r="Q88" s="286"/>
      <c r="R88" s="286"/>
      <c r="S88" s="253">
        <v>327.74</v>
      </c>
      <c r="T88" s="253">
        <v>2840.41</v>
      </c>
      <c r="V88" s="60">
        <f t="shared" si="4"/>
        <v>43588</v>
      </c>
      <c r="W88" s="58">
        <f t="shared" si="5"/>
        <v>8.655555555555555</v>
      </c>
      <c r="X88" s="58">
        <f t="shared" si="6"/>
        <v>1.344444444444445</v>
      </c>
      <c r="Y88" s="58">
        <f t="shared" ref="Y88:Y99" si="7">IF(X88=0,0,X88)</f>
        <v>1.344444444444445</v>
      </c>
    </row>
    <row r="89" spans="1:25" x14ac:dyDescent="0.25">
      <c r="A89" s="283">
        <v>1107</v>
      </c>
      <c r="B89" s="283"/>
      <c r="D89" s="284">
        <v>39974</v>
      </c>
      <c r="E89" s="284"/>
      <c r="F89" s="284"/>
      <c r="G89" s="284"/>
      <c r="I89" s="285" t="s">
        <v>224</v>
      </c>
      <c r="J89" s="285"/>
      <c r="K89" s="285"/>
      <c r="L89" s="285"/>
      <c r="M89" s="61">
        <v>10</v>
      </c>
      <c r="N89" s="253">
        <v>6553.3</v>
      </c>
      <c r="O89" s="61">
        <v>100</v>
      </c>
      <c r="P89" s="286">
        <v>4969.59</v>
      </c>
      <c r="Q89" s="286"/>
      <c r="R89" s="286"/>
      <c r="S89" s="253">
        <v>655.33000000000004</v>
      </c>
      <c r="T89" s="253">
        <v>5624.92</v>
      </c>
      <c r="V89" s="60">
        <f t="shared" si="4"/>
        <v>43624</v>
      </c>
      <c r="W89" s="58">
        <f t="shared" si="5"/>
        <v>8.5583333333333336</v>
      </c>
      <c r="X89" s="58">
        <f t="shared" si="6"/>
        <v>1.4416666666666664</v>
      </c>
      <c r="Y89" s="58">
        <f t="shared" si="7"/>
        <v>1.4416666666666664</v>
      </c>
    </row>
    <row r="90" spans="1:25" x14ac:dyDescent="0.25">
      <c r="A90" s="283">
        <v>1141</v>
      </c>
      <c r="B90" s="283"/>
      <c r="D90" s="284">
        <v>40151</v>
      </c>
      <c r="E90" s="284"/>
      <c r="F90" s="284"/>
      <c r="G90" s="284"/>
      <c r="I90" s="285" t="s">
        <v>224</v>
      </c>
      <c r="J90" s="285"/>
      <c r="K90" s="285"/>
      <c r="L90" s="285"/>
      <c r="M90" s="61">
        <v>10</v>
      </c>
      <c r="N90" s="253">
        <v>3114</v>
      </c>
      <c r="O90" s="61">
        <v>100</v>
      </c>
      <c r="P90" s="286">
        <v>2205.75</v>
      </c>
      <c r="Q90" s="286"/>
      <c r="R90" s="286"/>
      <c r="S90" s="253">
        <v>311.39999999999998</v>
      </c>
      <c r="T90" s="253">
        <v>2517.15</v>
      </c>
      <c r="V90" s="60">
        <f t="shared" si="4"/>
        <v>43801</v>
      </c>
      <c r="W90" s="58">
        <f t="shared" si="5"/>
        <v>8.0749999999999993</v>
      </c>
      <c r="X90" s="58">
        <f t="shared" si="6"/>
        <v>1.9250000000000007</v>
      </c>
      <c r="Y90" s="58">
        <f t="shared" si="7"/>
        <v>1.9250000000000007</v>
      </c>
    </row>
    <row r="91" spans="1:25" x14ac:dyDescent="0.25">
      <c r="A91" s="283">
        <v>1170</v>
      </c>
      <c r="B91" s="283"/>
      <c r="D91" s="284">
        <v>40305</v>
      </c>
      <c r="E91" s="284"/>
      <c r="F91" s="284"/>
      <c r="G91" s="284"/>
      <c r="I91" s="285" t="s">
        <v>224</v>
      </c>
      <c r="J91" s="285"/>
      <c r="K91" s="285"/>
      <c r="L91" s="285"/>
      <c r="M91" s="61">
        <v>10</v>
      </c>
      <c r="N91" s="253">
        <v>627.91</v>
      </c>
      <c r="O91" s="61">
        <v>100</v>
      </c>
      <c r="P91" s="286">
        <v>418.6</v>
      </c>
      <c r="Q91" s="286"/>
      <c r="R91" s="286"/>
      <c r="S91" s="253">
        <v>62.79</v>
      </c>
      <c r="T91" s="253">
        <v>481.39</v>
      </c>
      <c r="V91" s="60">
        <f t="shared" si="4"/>
        <v>43955</v>
      </c>
      <c r="W91" s="58">
        <f t="shared" si="5"/>
        <v>7.65</v>
      </c>
      <c r="X91" s="58">
        <f t="shared" si="6"/>
        <v>2.3499999999999996</v>
      </c>
      <c r="Y91" s="58">
        <f t="shared" si="7"/>
        <v>2.3499999999999996</v>
      </c>
    </row>
    <row r="92" spans="1:25" x14ac:dyDescent="0.25">
      <c r="A92" s="283">
        <v>1312</v>
      </c>
      <c r="B92" s="283"/>
      <c r="D92" s="284">
        <v>41096</v>
      </c>
      <c r="E92" s="284"/>
      <c r="F92" s="284"/>
      <c r="G92" s="284"/>
      <c r="I92" s="285" t="s">
        <v>224</v>
      </c>
      <c r="J92" s="285"/>
      <c r="K92" s="285"/>
      <c r="L92" s="285"/>
      <c r="M92" s="61">
        <v>10</v>
      </c>
      <c r="N92" s="253">
        <v>267.49</v>
      </c>
      <c r="O92" s="61">
        <v>100</v>
      </c>
      <c r="P92" s="286">
        <v>120.38</v>
      </c>
      <c r="Q92" s="286"/>
      <c r="R92" s="286"/>
      <c r="S92" s="253">
        <v>26.75</v>
      </c>
      <c r="T92" s="253">
        <v>147.13</v>
      </c>
      <c r="V92" s="60">
        <f t="shared" si="4"/>
        <v>44746</v>
      </c>
      <c r="W92" s="58">
        <f t="shared" si="5"/>
        <v>5.4861111111111107</v>
      </c>
      <c r="X92" s="58">
        <f t="shared" si="6"/>
        <v>4.5138888888888893</v>
      </c>
      <c r="Y92" s="58">
        <f t="shared" si="7"/>
        <v>4.5138888888888893</v>
      </c>
    </row>
    <row r="93" spans="1:25" x14ac:dyDescent="0.25">
      <c r="A93" s="283">
        <v>1323</v>
      </c>
      <c r="B93" s="283"/>
      <c r="D93" s="284">
        <v>41124</v>
      </c>
      <c r="E93" s="284"/>
      <c r="F93" s="284"/>
      <c r="G93" s="284"/>
      <c r="I93" s="285" t="s">
        <v>224</v>
      </c>
      <c r="J93" s="285"/>
      <c r="K93" s="285"/>
      <c r="L93" s="285"/>
      <c r="M93" s="61">
        <v>10</v>
      </c>
      <c r="N93" s="253">
        <v>79.989999999999995</v>
      </c>
      <c r="O93" s="61">
        <v>100</v>
      </c>
      <c r="P93" s="286">
        <v>35.33</v>
      </c>
      <c r="Q93" s="286"/>
      <c r="R93" s="286"/>
      <c r="S93" s="253">
        <v>8</v>
      </c>
      <c r="T93" s="253">
        <v>43.33</v>
      </c>
      <c r="V93" s="60">
        <f t="shared" si="4"/>
        <v>44774</v>
      </c>
      <c r="W93" s="58">
        <f t="shared" si="5"/>
        <v>5.4111111111111114</v>
      </c>
      <c r="X93" s="58">
        <f t="shared" si="6"/>
        <v>4.5888888888888886</v>
      </c>
      <c r="Y93" s="58">
        <f t="shared" si="7"/>
        <v>4.5888888888888886</v>
      </c>
    </row>
    <row r="94" spans="1:25" x14ac:dyDescent="0.25">
      <c r="A94" s="283">
        <v>1338</v>
      </c>
      <c r="B94" s="283"/>
      <c r="D94" s="284">
        <v>41185</v>
      </c>
      <c r="E94" s="284"/>
      <c r="F94" s="284"/>
      <c r="G94" s="284"/>
      <c r="I94" s="285" t="s">
        <v>224</v>
      </c>
      <c r="J94" s="285"/>
      <c r="K94" s="285"/>
      <c r="L94" s="285"/>
      <c r="M94" s="61">
        <v>10</v>
      </c>
      <c r="N94" s="253">
        <v>10.77</v>
      </c>
      <c r="O94" s="61">
        <v>100</v>
      </c>
      <c r="P94" s="286">
        <v>4.59</v>
      </c>
      <c r="Q94" s="286"/>
      <c r="R94" s="286"/>
      <c r="S94" s="253">
        <v>1.08</v>
      </c>
      <c r="T94" s="253">
        <v>5.67</v>
      </c>
      <c r="V94" s="60">
        <f t="shared" si="4"/>
        <v>44835</v>
      </c>
      <c r="W94" s="58">
        <f t="shared" si="5"/>
        <v>5.2444444444444445</v>
      </c>
      <c r="X94" s="58">
        <f t="shared" si="6"/>
        <v>4.7555555555555555</v>
      </c>
      <c r="Y94" s="58">
        <f t="shared" si="7"/>
        <v>4.7555555555555555</v>
      </c>
    </row>
    <row r="95" spans="1:25" x14ac:dyDescent="0.25">
      <c r="A95" s="283">
        <v>1412</v>
      </c>
      <c r="B95" s="283"/>
      <c r="D95" s="284">
        <v>41517</v>
      </c>
      <c r="E95" s="284"/>
      <c r="F95" s="284"/>
      <c r="G95" s="284"/>
      <c r="I95" s="285" t="s">
        <v>224</v>
      </c>
      <c r="J95" s="285"/>
      <c r="K95" s="285"/>
      <c r="L95" s="285"/>
      <c r="M95" s="61">
        <v>10</v>
      </c>
      <c r="N95" s="253">
        <v>534.99</v>
      </c>
      <c r="O95" s="61">
        <v>100</v>
      </c>
      <c r="P95" s="286">
        <v>178.33</v>
      </c>
      <c r="Q95" s="286"/>
      <c r="R95" s="286"/>
      <c r="S95" s="253">
        <v>53.5</v>
      </c>
      <c r="T95" s="253">
        <v>231.83</v>
      </c>
      <c r="V95" s="60">
        <f t="shared" si="4"/>
        <v>45167</v>
      </c>
      <c r="W95" s="58">
        <f t="shared" si="5"/>
        <v>4.333333333333333</v>
      </c>
      <c r="X95" s="58">
        <f t="shared" si="6"/>
        <v>5.666666666666667</v>
      </c>
      <c r="Y95" s="58">
        <f t="shared" si="7"/>
        <v>5.666666666666667</v>
      </c>
    </row>
    <row r="96" spans="1:25" x14ac:dyDescent="0.25">
      <c r="A96" s="283">
        <v>1514</v>
      </c>
      <c r="B96" s="283"/>
      <c r="D96" s="284">
        <v>42155</v>
      </c>
      <c r="E96" s="284"/>
      <c r="F96" s="284"/>
      <c r="G96" s="284"/>
      <c r="I96" s="285" t="s">
        <v>224</v>
      </c>
      <c r="J96" s="285"/>
      <c r="K96" s="285"/>
      <c r="L96" s="285"/>
      <c r="M96" s="61">
        <v>10</v>
      </c>
      <c r="N96" s="253">
        <v>9896.82</v>
      </c>
      <c r="O96" s="61">
        <v>100</v>
      </c>
      <c r="P96" s="286">
        <v>1566.99</v>
      </c>
      <c r="Q96" s="286"/>
      <c r="R96" s="286"/>
      <c r="S96" s="253">
        <v>989.68000000000006</v>
      </c>
      <c r="T96" s="253">
        <v>2556.67</v>
      </c>
      <c r="V96" s="60">
        <f t="shared" si="4"/>
        <v>45805</v>
      </c>
      <c r="W96" s="58">
        <f t="shared" si="5"/>
        <v>2.5833333333333335</v>
      </c>
      <c r="X96" s="58">
        <f t="shared" si="6"/>
        <v>7.4166666666666661</v>
      </c>
      <c r="Y96" s="58">
        <f t="shared" si="7"/>
        <v>7.4166666666666661</v>
      </c>
    </row>
    <row r="97" spans="1:25" x14ac:dyDescent="0.25">
      <c r="A97" s="283">
        <v>1583</v>
      </c>
      <c r="B97" s="283"/>
      <c r="D97" s="284">
        <v>42613</v>
      </c>
      <c r="E97" s="284"/>
      <c r="F97" s="284"/>
      <c r="G97" s="284"/>
      <c r="I97" s="285" t="s">
        <v>224</v>
      </c>
      <c r="J97" s="285"/>
      <c r="K97" s="285"/>
      <c r="L97" s="285"/>
      <c r="M97" s="61">
        <v>10</v>
      </c>
      <c r="N97" s="253">
        <v>845.38</v>
      </c>
      <c r="O97" s="61">
        <v>100</v>
      </c>
      <c r="P97" s="286">
        <v>28.18</v>
      </c>
      <c r="Q97" s="286"/>
      <c r="R97" s="286"/>
      <c r="S97" s="253">
        <v>84.54</v>
      </c>
      <c r="T97" s="253">
        <v>112.72</v>
      </c>
      <c r="V97" s="60">
        <f t="shared" si="4"/>
        <v>46263</v>
      </c>
      <c r="W97" s="58">
        <f t="shared" si="5"/>
        <v>1.3333333333333333</v>
      </c>
      <c r="X97" s="58">
        <f t="shared" si="6"/>
        <v>8.6666666666666661</v>
      </c>
      <c r="Y97" s="58">
        <f t="shared" si="7"/>
        <v>8.6666666666666661</v>
      </c>
    </row>
    <row r="98" spans="1:25" x14ac:dyDescent="0.25">
      <c r="A98" s="283">
        <v>1611</v>
      </c>
      <c r="B98" s="283"/>
      <c r="D98" s="284">
        <v>42766</v>
      </c>
      <c r="E98" s="284"/>
      <c r="F98" s="284"/>
      <c r="G98" s="284"/>
      <c r="I98" s="285" t="s">
        <v>224</v>
      </c>
      <c r="J98" s="285"/>
      <c r="K98" s="285"/>
      <c r="L98" s="285"/>
      <c r="M98" s="61">
        <v>10</v>
      </c>
      <c r="N98" s="253">
        <v>405.59000000000003</v>
      </c>
      <c r="O98" s="61">
        <v>100</v>
      </c>
      <c r="P98" s="286">
        <v>0</v>
      </c>
      <c r="Q98" s="286"/>
      <c r="R98" s="286"/>
      <c r="S98" s="253">
        <v>37.18</v>
      </c>
      <c r="T98" s="253">
        <v>37.18</v>
      </c>
      <c r="V98" s="60">
        <f t="shared" si="4"/>
        <v>46416</v>
      </c>
      <c r="W98" s="58">
        <f t="shared" si="5"/>
        <v>0.91666666666666663</v>
      </c>
      <c r="X98" s="58">
        <f t="shared" si="6"/>
        <v>9.0833333333333339</v>
      </c>
      <c r="Y98" s="58">
        <f t="shared" si="7"/>
        <v>9.0833333333333339</v>
      </c>
    </row>
    <row r="99" spans="1:25" x14ac:dyDescent="0.25">
      <c r="A99" s="283">
        <v>1660</v>
      </c>
      <c r="B99" s="283"/>
      <c r="D99" s="284">
        <v>43100</v>
      </c>
      <c r="E99" s="284"/>
      <c r="F99" s="284"/>
      <c r="G99" s="284"/>
      <c r="I99" s="285" t="s">
        <v>224</v>
      </c>
      <c r="J99" s="285"/>
      <c r="K99" s="285"/>
      <c r="L99" s="285"/>
      <c r="M99" s="61">
        <v>10</v>
      </c>
      <c r="N99" s="253">
        <v>316.11</v>
      </c>
      <c r="O99" s="61">
        <v>100</v>
      </c>
      <c r="P99" s="286">
        <v>0</v>
      </c>
      <c r="Q99" s="286"/>
      <c r="R99" s="286"/>
      <c r="S99" s="253">
        <v>0</v>
      </c>
      <c r="T99" s="253">
        <v>0</v>
      </c>
      <c r="V99" s="60">
        <f t="shared" si="4"/>
        <v>46750</v>
      </c>
      <c r="W99" s="58">
        <f t="shared" si="5"/>
        <v>0</v>
      </c>
      <c r="X99" s="58">
        <f t="shared" si="6"/>
        <v>10</v>
      </c>
      <c r="Y99" s="58">
        <f t="shared" si="7"/>
        <v>10</v>
      </c>
    </row>
    <row r="101" spans="1:25" x14ac:dyDescent="0.25">
      <c r="A101" s="287" t="s">
        <v>233</v>
      </c>
      <c r="B101" s="287"/>
      <c r="C101" s="287"/>
      <c r="D101" s="287"/>
      <c r="E101" s="287"/>
      <c r="F101" s="287"/>
      <c r="N101" s="254">
        <v>168586.97</v>
      </c>
      <c r="P101" s="288">
        <v>150996.51</v>
      </c>
      <c r="Q101" s="288"/>
      <c r="R101" s="288"/>
      <c r="S101" s="254">
        <v>5513.27</v>
      </c>
      <c r="T101" s="254">
        <v>156509.78</v>
      </c>
      <c r="V101" s="62" t="s">
        <v>227</v>
      </c>
      <c r="W101" s="63"/>
      <c r="X101" s="64">
        <f>AVERAGE(X67:X99)</f>
        <v>1.8872895622895625</v>
      </c>
      <c r="Y101" s="64">
        <f>AVERAGE(Y67:Y99)</f>
        <v>4.7908119658119661</v>
      </c>
    </row>
    <row r="102" spans="1:25" x14ac:dyDescent="0.25">
      <c r="B102" s="287" t="s">
        <v>228</v>
      </c>
      <c r="C102" s="287"/>
      <c r="D102" s="287"/>
      <c r="E102" s="287"/>
      <c r="F102" s="287"/>
      <c r="G102" s="287"/>
      <c r="N102" s="250">
        <v>0</v>
      </c>
      <c r="P102" s="290">
        <v>0</v>
      </c>
      <c r="Q102" s="290"/>
      <c r="R102" s="290"/>
      <c r="S102" s="250">
        <v>0</v>
      </c>
      <c r="T102" s="250">
        <v>0</v>
      </c>
    </row>
    <row r="103" spans="1:25" ht="13.5" thickBot="1" x14ac:dyDescent="0.3">
      <c r="A103" s="287" t="s">
        <v>234</v>
      </c>
      <c r="B103" s="287"/>
      <c r="C103" s="287"/>
      <c r="D103" s="287"/>
      <c r="E103" s="287"/>
      <c r="F103" s="287"/>
      <c r="N103" s="289">
        <v>168586.97</v>
      </c>
      <c r="P103" s="289">
        <v>150996.51</v>
      </c>
      <c r="Q103" s="289"/>
      <c r="R103" s="289"/>
      <c r="S103" s="289">
        <v>5513.27</v>
      </c>
      <c r="T103" s="289">
        <v>156509.78</v>
      </c>
    </row>
    <row r="104" spans="1:25" ht="14.25" thickTop="1" thickBot="1" x14ac:dyDescent="0.3">
      <c r="N104" s="289"/>
      <c r="P104" s="289"/>
      <c r="Q104" s="289"/>
      <c r="R104" s="289"/>
      <c r="S104" s="289"/>
      <c r="T104" s="289"/>
    </row>
    <row r="105" spans="1:25" ht="13.5" thickTop="1" x14ac:dyDescent="0.25"/>
    <row r="106" spans="1:25" x14ac:dyDescent="0.25">
      <c r="A106" s="287" t="s">
        <v>235</v>
      </c>
      <c r="B106" s="287"/>
      <c r="C106" s="287"/>
      <c r="D106" s="287"/>
      <c r="E106" s="287"/>
      <c r="F106" s="287"/>
      <c r="G106" s="287"/>
      <c r="H106" s="287"/>
      <c r="I106" s="287"/>
      <c r="J106" s="287"/>
      <c r="K106" s="287"/>
      <c r="L106" s="287"/>
      <c r="M106" s="287"/>
      <c r="N106" s="287"/>
      <c r="O106" s="287"/>
      <c r="P106" s="287"/>
      <c r="Q106" s="287"/>
      <c r="R106" s="287"/>
      <c r="S106" s="287"/>
      <c r="T106" s="287"/>
      <c r="U106" s="287"/>
      <c r="V106" s="54" t="s">
        <v>220</v>
      </c>
      <c r="W106" s="65">
        <v>43100</v>
      </c>
      <c r="X106" s="56" t="s">
        <v>231</v>
      </c>
      <c r="Y106" s="66" t="s">
        <v>232</v>
      </c>
    </row>
    <row r="109" spans="1:25" x14ac:dyDescent="0.25">
      <c r="A109" s="283">
        <v>291</v>
      </c>
      <c r="B109" s="283"/>
      <c r="D109" s="284">
        <v>39465</v>
      </c>
      <c r="E109" s="284"/>
      <c r="F109" s="284"/>
      <c r="G109" s="284"/>
      <c r="I109" s="285" t="s">
        <v>224</v>
      </c>
      <c r="J109" s="285"/>
      <c r="K109" s="285"/>
      <c r="L109" s="285"/>
      <c r="M109" s="61">
        <v>10</v>
      </c>
      <c r="N109" s="253">
        <v>6250</v>
      </c>
      <c r="O109" s="61">
        <v>100</v>
      </c>
      <c r="P109" s="286">
        <v>6145.83</v>
      </c>
      <c r="Q109" s="286"/>
      <c r="R109" s="286"/>
      <c r="S109" s="253">
        <v>104.17</v>
      </c>
      <c r="T109" s="253">
        <v>6250</v>
      </c>
      <c r="V109" s="60">
        <f t="shared" ref="V109:V140" si="8">D109+(M109*365)</f>
        <v>43115</v>
      </c>
      <c r="W109" s="58">
        <f t="shared" ref="W109:W140" si="9">YEARFRAC(D109,$W$8)</f>
        <v>9.9527777777777775</v>
      </c>
      <c r="X109" s="58">
        <f t="shared" ref="X109:X140" si="10">IF(W109&gt;M109,0,M109-W109)</f>
        <v>4.7222222222222499E-2</v>
      </c>
      <c r="Y109" s="58"/>
    </row>
    <row r="110" spans="1:25" x14ac:dyDescent="0.25">
      <c r="A110" s="283">
        <v>303</v>
      </c>
      <c r="B110" s="283"/>
      <c r="D110" s="284">
        <v>39489</v>
      </c>
      <c r="E110" s="284"/>
      <c r="F110" s="284"/>
      <c r="G110" s="284"/>
      <c r="I110" s="285" t="s">
        <v>224</v>
      </c>
      <c r="J110" s="285"/>
      <c r="K110" s="285"/>
      <c r="L110" s="285"/>
      <c r="M110" s="61">
        <v>10</v>
      </c>
      <c r="N110" s="253">
        <v>339.84000000000003</v>
      </c>
      <c r="O110" s="61">
        <v>100</v>
      </c>
      <c r="P110" s="286">
        <v>334.15000000000003</v>
      </c>
      <c r="Q110" s="286"/>
      <c r="R110" s="286"/>
      <c r="S110" s="253">
        <v>5.69</v>
      </c>
      <c r="T110" s="253">
        <v>339.84000000000003</v>
      </c>
      <c r="V110" s="60">
        <f t="shared" si="8"/>
        <v>43139</v>
      </c>
      <c r="W110" s="58">
        <f t="shared" si="9"/>
        <v>9.8888888888888893</v>
      </c>
      <c r="X110" s="58">
        <f t="shared" si="10"/>
        <v>0.11111111111111072</v>
      </c>
      <c r="Y110" s="58"/>
    </row>
    <row r="111" spans="1:25" x14ac:dyDescent="0.25">
      <c r="A111" s="283">
        <v>329</v>
      </c>
      <c r="B111" s="283"/>
      <c r="D111" s="284">
        <v>39489</v>
      </c>
      <c r="E111" s="284"/>
      <c r="F111" s="284"/>
      <c r="G111" s="284"/>
      <c r="I111" s="285" t="s">
        <v>224</v>
      </c>
      <c r="J111" s="285"/>
      <c r="K111" s="285"/>
      <c r="L111" s="285"/>
      <c r="M111" s="61">
        <v>10</v>
      </c>
      <c r="N111" s="253">
        <v>2500</v>
      </c>
      <c r="O111" s="61">
        <v>100</v>
      </c>
      <c r="P111" s="286">
        <v>2458.33</v>
      </c>
      <c r="Q111" s="286"/>
      <c r="R111" s="286"/>
      <c r="S111" s="253">
        <v>41.67</v>
      </c>
      <c r="T111" s="253">
        <v>2500</v>
      </c>
      <c r="V111" s="60">
        <f t="shared" si="8"/>
        <v>43139</v>
      </c>
      <c r="W111" s="58">
        <f t="shared" si="9"/>
        <v>9.8888888888888893</v>
      </c>
      <c r="X111" s="58">
        <f t="shared" si="10"/>
        <v>0.11111111111111072</v>
      </c>
      <c r="Y111" s="58"/>
    </row>
    <row r="112" spans="1:25" x14ac:dyDescent="0.25">
      <c r="A112" s="283">
        <v>330</v>
      </c>
      <c r="B112" s="283"/>
      <c r="D112" s="284">
        <v>39496</v>
      </c>
      <c r="E112" s="284"/>
      <c r="F112" s="284"/>
      <c r="G112" s="284"/>
      <c r="I112" s="285" t="s">
        <v>224</v>
      </c>
      <c r="J112" s="285"/>
      <c r="K112" s="285"/>
      <c r="L112" s="285"/>
      <c r="M112" s="61">
        <v>10</v>
      </c>
      <c r="N112" s="253">
        <v>2348.2600000000002</v>
      </c>
      <c r="O112" s="61">
        <v>100</v>
      </c>
      <c r="P112" s="286">
        <v>2270.0100000000002</v>
      </c>
      <c r="Q112" s="286"/>
      <c r="R112" s="286"/>
      <c r="S112" s="253">
        <v>78.25</v>
      </c>
      <c r="T112" s="253">
        <v>2348.2600000000002</v>
      </c>
      <c r="V112" s="60">
        <f t="shared" si="8"/>
        <v>43146</v>
      </c>
      <c r="W112" s="58">
        <f t="shared" si="9"/>
        <v>9.8694444444444436</v>
      </c>
      <c r="X112" s="58">
        <f t="shared" si="10"/>
        <v>0.13055555555555642</v>
      </c>
      <c r="Y112" s="58"/>
    </row>
    <row r="113" spans="1:25" x14ac:dyDescent="0.25">
      <c r="A113" s="283">
        <v>565</v>
      </c>
      <c r="B113" s="283"/>
      <c r="D113" s="284">
        <v>39512</v>
      </c>
      <c r="E113" s="284"/>
      <c r="F113" s="284"/>
      <c r="G113" s="284"/>
      <c r="I113" s="285" t="s">
        <v>224</v>
      </c>
      <c r="J113" s="285"/>
      <c r="K113" s="285"/>
      <c r="L113" s="285"/>
      <c r="M113" s="61">
        <v>10</v>
      </c>
      <c r="N113" s="253">
        <v>823.75</v>
      </c>
      <c r="O113" s="61">
        <v>100</v>
      </c>
      <c r="P113" s="286">
        <v>796.33</v>
      </c>
      <c r="Q113" s="286"/>
      <c r="R113" s="286"/>
      <c r="S113" s="253">
        <v>27.42</v>
      </c>
      <c r="T113" s="253">
        <v>823.75</v>
      </c>
      <c r="V113" s="60">
        <f t="shared" si="8"/>
        <v>43162</v>
      </c>
      <c r="W113" s="58">
        <f t="shared" si="9"/>
        <v>9.8222222222222229</v>
      </c>
      <c r="X113" s="58">
        <f t="shared" si="10"/>
        <v>0.17777777777777715</v>
      </c>
      <c r="Y113" s="58"/>
    </row>
    <row r="114" spans="1:25" x14ac:dyDescent="0.25">
      <c r="A114" s="283">
        <v>574</v>
      </c>
      <c r="B114" s="283"/>
      <c r="D114" s="284">
        <v>39519</v>
      </c>
      <c r="E114" s="284"/>
      <c r="F114" s="284"/>
      <c r="G114" s="284"/>
      <c r="I114" s="285" t="s">
        <v>224</v>
      </c>
      <c r="J114" s="285"/>
      <c r="K114" s="285"/>
      <c r="L114" s="285"/>
      <c r="M114" s="61">
        <v>10</v>
      </c>
      <c r="N114" s="253">
        <v>895.75</v>
      </c>
      <c r="O114" s="61">
        <v>100</v>
      </c>
      <c r="P114" s="286">
        <v>865.93000000000006</v>
      </c>
      <c r="Q114" s="286"/>
      <c r="R114" s="286"/>
      <c r="S114" s="253">
        <v>29.82</v>
      </c>
      <c r="T114" s="253">
        <v>895.75</v>
      </c>
      <c r="V114" s="60">
        <f t="shared" si="8"/>
        <v>43169</v>
      </c>
      <c r="W114" s="58">
        <f t="shared" si="9"/>
        <v>9.8027777777777771</v>
      </c>
      <c r="X114" s="58">
        <f t="shared" si="10"/>
        <v>0.19722222222222285</v>
      </c>
      <c r="Y114" s="58"/>
    </row>
    <row r="115" spans="1:25" x14ac:dyDescent="0.25">
      <c r="A115" s="283">
        <v>575</v>
      </c>
      <c r="B115" s="283"/>
      <c r="D115" s="284">
        <v>39534</v>
      </c>
      <c r="E115" s="284"/>
      <c r="F115" s="284"/>
      <c r="G115" s="284"/>
      <c r="I115" s="285" t="s">
        <v>224</v>
      </c>
      <c r="J115" s="285"/>
      <c r="K115" s="285"/>
      <c r="L115" s="285"/>
      <c r="M115" s="61">
        <v>10</v>
      </c>
      <c r="N115" s="253">
        <v>3250.1</v>
      </c>
      <c r="O115" s="61">
        <v>100</v>
      </c>
      <c r="P115" s="286">
        <v>3087.6</v>
      </c>
      <c r="Q115" s="286"/>
      <c r="R115" s="286"/>
      <c r="S115" s="253">
        <v>162.5</v>
      </c>
      <c r="T115" s="253">
        <v>3250.1</v>
      </c>
      <c r="V115" s="60">
        <f t="shared" si="8"/>
        <v>43184</v>
      </c>
      <c r="W115" s="58">
        <f t="shared" si="9"/>
        <v>9.7611111111111111</v>
      </c>
      <c r="X115" s="58">
        <f t="shared" si="10"/>
        <v>0.23888888888888893</v>
      </c>
      <c r="Y115" s="58"/>
    </row>
    <row r="116" spans="1:25" x14ac:dyDescent="0.25">
      <c r="A116" s="283">
        <v>703</v>
      </c>
      <c r="B116" s="283"/>
      <c r="D116" s="284">
        <v>38233</v>
      </c>
      <c r="E116" s="284"/>
      <c r="F116" s="284"/>
      <c r="G116" s="284"/>
      <c r="I116" s="285" t="s">
        <v>224</v>
      </c>
      <c r="J116" s="285"/>
      <c r="K116" s="285"/>
      <c r="L116" s="285"/>
      <c r="M116" s="61">
        <v>10</v>
      </c>
      <c r="N116" s="253">
        <v>1228.25</v>
      </c>
      <c r="O116" s="61">
        <v>100</v>
      </c>
      <c r="P116" s="286">
        <v>1228.25</v>
      </c>
      <c r="Q116" s="286"/>
      <c r="R116" s="286"/>
      <c r="S116" s="253">
        <v>0</v>
      </c>
      <c r="T116" s="253">
        <v>1228.25</v>
      </c>
      <c r="V116" s="60">
        <f t="shared" si="8"/>
        <v>41883</v>
      </c>
      <c r="W116" s="58">
        <f t="shared" si="9"/>
        <v>13.327777777777778</v>
      </c>
      <c r="X116" s="58">
        <f t="shared" si="10"/>
        <v>0</v>
      </c>
      <c r="Y116" s="58"/>
    </row>
    <row r="117" spans="1:25" x14ac:dyDescent="0.25">
      <c r="A117" s="283">
        <v>808</v>
      </c>
      <c r="B117" s="283"/>
      <c r="D117" s="284">
        <v>39559</v>
      </c>
      <c r="E117" s="284"/>
      <c r="F117" s="284"/>
      <c r="G117" s="284"/>
      <c r="I117" s="285" t="s">
        <v>224</v>
      </c>
      <c r="J117" s="285"/>
      <c r="K117" s="285"/>
      <c r="L117" s="285"/>
      <c r="M117" s="61">
        <v>10</v>
      </c>
      <c r="N117" s="253">
        <v>2078.38</v>
      </c>
      <c r="O117" s="61">
        <v>100</v>
      </c>
      <c r="P117" s="286">
        <v>1939.8400000000001</v>
      </c>
      <c r="Q117" s="286"/>
      <c r="R117" s="286"/>
      <c r="S117" s="253">
        <v>138.54</v>
      </c>
      <c r="T117" s="253">
        <v>2078.38</v>
      </c>
      <c r="V117" s="60">
        <f t="shared" si="8"/>
        <v>43209</v>
      </c>
      <c r="W117" s="58">
        <f t="shared" si="9"/>
        <v>9.6944444444444446</v>
      </c>
      <c r="X117" s="58">
        <f t="shared" si="10"/>
        <v>0.30555555555555536</v>
      </c>
      <c r="Y117" s="58"/>
    </row>
    <row r="118" spans="1:25" x14ac:dyDescent="0.25">
      <c r="A118" s="283">
        <v>814</v>
      </c>
      <c r="B118" s="283"/>
      <c r="D118" s="284">
        <v>38590</v>
      </c>
      <c r="E118" s="284"/>
      <c r="F118" s="284"/>
      <c r="G118" s="284"/>
      <c r="I118" s="285" t="s">
        <v>224</v>
      </c>
      <c r="J118" s="285"/>
      <c r="K118" s="285"/>
      <c r="L118" s="285"/>
      <c r="M118" s="61">
        <v>10</v>
      </c>
      <c r="N118" s="253">
        <v>14958.29</v>
      </c>
      <c r="O118" s="61">
        <v>100</v>
      </c>
      <c r="P118" s="286">
        <v>14958.29</v>
      </c>
      <c r="Q118" s="286"/>
      <c r="R118" s="286"/>
      <c r="S118" s="253">
        <v>0</v>
      </c>
      <c r="T118" s="253">
        <v>14958.29</v>
      </c>
      <c r="V118" s="60">
        <f t="shared" si="8"/>
        <v>42240</v>
      </c>
      <c r="W118" s="58">
        <f t="shared" si="9"/>
        <v>12.347222222222221</v>
      </c>
      <c r="X118" s="58">
        <f t="shared" si="10"/>
        <v>0</v>
      </c>
      <c r="Y118" s="58"/>
    </row>
    <row r="119" spans="1:25" x14ac:dyDescent="0.25">
      <c r="A119" s="283">
        <v>822</v>
      </c>
      <c r="B119" s="283"/>
      <c r="D119" s="284">
        <v>38596</v>
      </c>
      <c r="E119" s="284"/>
      <c r="F119" s="284"/>
      <c r="G119" s="284"/>
      <c r="I119" s="285" t="s">
        <v>224</v>
      </c>
      <c r="J119" s="285"/>
      <c r="K119" s="285"/>
      <c r="L119" s="285"/>
      <c r="M119" s="61">
        <v>10</v>
      </c>
      <c r="N119" s="253">
        <v>7205.88</v>
      </c>
      <c r="O119" s="61">
        <v>100</v>
      </c>
      <c r="P119" s="286">
        <v>7205.88</v>
      </c>
      <c r="Q119" s="286"/>
      <c r="R119" s="286"/>
      <c r="S119" s="253">
        <v>0</v>
      </c>
      <c r="T119" s="253">
        <v>7205.88</v>
      </c>
      <c r="V119" s="60">
        <f t="shared" si="8"/>
        <v>42246</v>
      </c>
      <c r="W119" s="58">
        <f t="shared" si="9"/>
        <v>12.333333333333334</v>
      </c>
      <c r="X119" s="58">
        <f t="shared" si="10"/>
        <v>0</v>
      </c>
      <c r="Y119" s="58"/>
    </row>
    <row r="120" spans="1:25" x14ac:dyDescent="0.25">
      <c r="A120" s="283">
        <v>831</v>
      </c>
      <c r="B120" s="283"/>
      <c r="D120" s="284">
        <v>38636</v>
      </c>
      <c r="E120" s="284"/>
      <c r="F120" s="284"/>
      <c r="G120" s="284"/>
      <c r="I120" s="285" t="s">
        <v>224</v>
      </c>
      <c r="J120" s="285"/>
      <c r="K120" s="285"/>
      <c r="L120" s="285"/>
      <c r="M120" s="61">
        <v>10</v>
      </c>
      <c r="N120" s="253">
        <v>1538</v>
      </c>
      <c r="O120" s="61">
        <v>100</v>
      </c>
      <c r="P120" s="286">
        <v>1538</v>
      </c>
      <c r="Q120" s="286"/>
      <c r="R120" s="286"/>
      <c r="S120" s="253">
        <v>0</v>
      </c>
      <c r="T120" s="253">
        <v>1538</v>
      </c>
      <c r="V120" s="60">
        <f t="shared" si="8"/>
        <v>42286</v>
      </c>
      <c r="W120" s="58">
        <f t="shared" si="9"/>
        <v>12.222222222222221</v>
      </c>
      <c r="X120" s="58">
        <f t="shared" si="10"/>
        <v>0</v>
      </c>
      <c r="Y120" s="58"/>
    </row>
    <row r="121" spans="1:25" x14ac:dyDescent="0.25">
      <c r="A121" s="283">
        <v>844</v>
      </c>
      <c r="B121" s="283"/>
      <c r="D121" s="284">
        <v>38716</v>
      </c>
      <c r="E121" s="284"/>
      <c r="F121" s="284"/>
      <c r="G121" s="284"/>
      <c r="I121" s="285" t="s">
        <v>224</v>
      </c>
      <c r="J121" s="285"/>
      <c r="K121" s="285"/>
      <c r="L121" s="285"/>
      <c r="M121" s="61">
        <v>10</v>
      </c>
      <c r="N121" s="253">
        <v>19000</v>
      </c>
      <c r="O121" s="61">
        <v>100</v>
      </c>
      <c r="P121" s="286">
        <v>19000</v>
      </c>
      <c r="Q121" s="286"/>
      <c r="R121" s="286"/>
      <c r="S121" s="253">
        <v>0</v>
      </c>
      <c r="T121" s="253">
        <v>19000</v>
      </c>
      <c r="V121" s="60">
        <f t="shared" si="8"/>
        <v>42366</v>
      </c>
      <c r="W121" s="58">
        <f t="shared" si="9"/>
        <v>12</v>
      </c>
      <c r="X121" s="58">
        <f t="shared" si="10"/>
        <v>0</v>
      </c>
      <c r="Y121" s="58"/>
    </row>
    <row r="122" spans="1:25" x14ac:dyDescent="0.25">
      <c r="A122" s="283">
        <v>853</v>
      </c>
      <c r="B122" s="283"/>
      <c r="D122" s="284">
        <v>38776</v>
      </c>
      <c r="E122" s="284"/>
      <c r="F122" s="284"/>
      <c r="G122" s="284"/>
      <c r="I122" s="285" t="s">
        <v>224</v>
      </c>
      <c r="J122" s="285"/>
      <c r="K122" s="285"/>
      <c r="L122" s="285"/>
      <c r="M122" s="61">
        <v>10</v>
      </c>
      <c r="N122" s="253">
        <v>470.64</v>
      </c>
      <c r="O122" s="61">
        <v>100</v>
      </c>
      <c r="P122" s="286">
        <v>470.64</v>
      </c>
      <c r="Q122" s="286"/>
      <c r="R122" s="286"/>
      <c r="S122" s="253">
        <v>0</v>
      </c>
      <c r="T122" s="253">
        <v>470.64</v>
      </c>
      <c r="V122" s="60">
        <f t="shared" si="8"/>
        <v>42426</v>
      </c>
      <c r="W122" s="58">
        <f t="shared" si="9"/>
        <v>11.83611111111111</v>
      </c>
      <c r="X122" s="58">
        <f t="shared" si="10"/>
        <v>0</v>
      </c>
      <c r="Y122" s="58"/>
    </row>
    <row r="123" spans="1:25" x14ac:dyDescent="0.25">
      <c r="A123" s="283">
        <v>866</v>
      </c>
      <c r="B123" s="283"/>
      <c r="D123" s="284">
        <v>38818</v>
      </c>
      <c r="E123" s="284"/>
      <c r="F123" s="284"/>
      <c r="G123" s="284"/>
      <c r="I123" s="285" t="s">
        <v>224</v>
      </c>
      <c r="J123" s="285"/>
      <c r="K123" s="285"/>
      <c r="L123" s="285"/>
      <c r="M123" s="61">
        <v>10</v>
      </c>
      <c r="N123" s="253">
        <v>3263.76</v>
      </c>
      <c r="O123" s="61">
        <v>100</v>
      </c>
      <c r="P123" s="286">
        <v>3263.76</v>
      </c>
      <c r="Q123" s="286"/>
      <c r="R123" s="286"/>
      <c r="S123" s="253">
        <v>0</v>
      </c>
      <c r="T123" s="253">
        <v>3263.76</v>
      </c>
      <c r="V123" s="60">
        <f t="shared" si="8"/>
        <v>42468</v>
      </c>
      <c r="W123" s="58">
        <f t="shared" si="9"/>
        <v>11.722222222222221</v>
      </c>
      <c r="X123" s="58">
        <f t="shared" si="10"/>
        <v>0</v>
      </c>
      <c r="Y123" s="58"/>
    </row>
    <row r="124" spans="1:25" x14ac:dyDescent="0.25">
      <c r="A124" s="283">
        <v>886</v>
      </c>
      <c r="B124" s="283"/>
      <c r="D124" s="284">
        <v>39584</v>
      </c>
      <c r="E124" s="284"/>
      <c r="F124" s="284"/>
      <c r="G124" s="284"/>
      <c r="I124" s="285" t="s">
        <v>224</v>
      </c>
      <c r="J124" s="285"/>
      <c r="K124" s="285"/>
      <c r="L124" s="285"/>
      <c r="M124" s="61">
        <v>10</v>
      </c>
      <c r="N124" s="253">
        <v>2203.2199999999998</v>
      </c>
      <c r="O124" s="61">
        <v>100</v>
      </c>
      <c r="P124" s="286">
        <v>2056.3200000000002</v>
      </c>
      <c r="Q124" s="286"/>
      <c r="R124" s="286"/>
      <c r="S124" s="253">
        <v>146.9</v>
      </c>
      <c r="T124" s="253">
        <v>2203.2199999999998</v>
      </c>
      <c r="V124" s="60">
        <f t="shared" si="8"/>
        <v>43234</v>
      </c>
      <c r="W124" s="58">
        <f t="shared" si="9"/>
        <v>9.625</v>
      </c>
      <c r="X124" s="58">
        <f t="shared" si="10"/>
        <v>0.375</v>
      </c>
      <c r="Y124" s="58"/>
    </row>
    <row r="125" spans="1:25" x14ac:dyDescent="0.25">
      <c r="A125" s="283">
        <v>887</v>
      </c>
      <c r="B125" s="283"/>
      <c r="D125" s="284">
        <v>38915</v>
      </c>
      <c r="E125" s="284"/>
      <c r="F125" s="284"/>
      <c r="G125" s="284"/>
      <c r="I125" s="285" t="s">
        <v>224</v>
      </c>
      <c r="J125" s="285"/>
      <c r="K125" s="285"/>
      <c r="L125" s="285"/>
      <c r="M125" s="61">
        <v>10</v>
      </c>
      <c r="N125" s="253">
        <v>3030.07</v>
      </c>
      <c r="O125" s="61">
        <v>100</v>
      </c>
      <c r="P125" s="286">
        <v>3030.07</v>
      </c>
      <c r="Q125" s="286"/>
      <c r="R125" s="286"/>
      <c r="S125" s="253">
        <v>0</v>
      </c>
      <c r="T125" s="253">
        <v>3030.07</v>
      </c>
      <c r="V125" s="60">
        <f t="shared" si="8"/>
        <v>42565</v>
      </c>
      <c r="W125" s="58">
        <f t="shared" si="9"/>
        <v>11.455555555555556</v>
      </c>
      <c r="X125" s="58">
        <f t="shared" si="10"/>
        <v>0</v>
      </c>
      <c r="Y125" s="58"/>
    </row>
    <row r="126" spans="1:25" x14ac:dyDescent="0.25">
      <c r="A126" s="283">
        <v>892</v>
      </c>
      <c r="B126" s="283"/>
      <c r="D126" s="284">
        <v>39584</v>
      </c>
      <c r="E126" s="284"/>
      <c r="F126" s="284"/>
      <c r="G126" s="284"/>
      <c r="I126" s="285" t="s">
        <v>224</v>
      </c>
      <c r="J126" s="285"/>
      <c r="K126" s="285"/>
      <c r="L126" s="285"/>
      <c r="M126" s="61">
        <v>10</v>
      </c>
      <c r="N126" s="253">
        <v>1036.45</v>
      </c>
      <c r="O126" s="61">
        <v>100</v>
      </c>
      <c r="P126" s="286">
        <v>967.39</v>
      </c>
      <c r="Q126" s="286"/>
      <c r="R126" s="286"/>
      <c r="S126" s="253">
        <v>69.06</v>
      </c>
      <c r="T126" s="253">
        <v>1036.45</v>
      </c>
      <c r="V126" s="60">
        <f t="shared" si="8"/>
        <v>43234</v>
      </c>
      <c r="W126" s="58">
        <f t="shared" si="9"/>
        <v>9.625</v>
      </c>
      <c r="X126" s="58">
        <f t="shared" si="10"/>
        <v>0.375</v>
      </c>
      <c r="Y126" s="58"/>
    </row>
    <row r="127" spans="1:25" x14ac:dyDescent="0.25">
      <c r="A127" s="283">
        <v>897</v>
      </c>
      <c r="B127" s="283"/>
      <c r="D127" s="284">
        <v>39599</v>
      </c>
      <c r="E127" s="284"/>
      <c r="F127" s="284"/>
      <c r="G127" s="284"/>
      <c r="I127" s="285" t="s">
        <v>224</v>
      </c>
      <c r="J127" s="285"/>
      <c r="K127" s="285"/>
      <c r="L127" s="285"/>
      <c r="M127" s="61">
        <v>10</v>
      </c>
      <c r="N127" s="253">
        <v>2147.0100000000002</v>
      </c>
      <c r="O127" s="61">
        <v>100</v>
      </c>
      <c r="P127" s="286">
        <v>1968.0800000000002</v>
      </c>
      <c r="Q127" s="286"/>
      <c r="R127" s="286"/>
      <c r="S127" s="253">
        <v>178.93</v>
      </c>
      <c r="T127" s="253">
        <v>2147.0100000000002</v>
      </c>
      <c r="V127" s="60">
        <f t="shared" si="8"/>
        <v>43249</v>
      </c>
      <c r="W127" s="58">
        <f t="shared" si="9"/>
        <v>9.5833333333333339</v>
      </c>
      <c r="X127" s="58">
        <f t="shared" si="10"/>
        <v>0.41666666666666607</v>
      </c>
      <c r="Y127" s="58"/>
    </row>
    <row r="128" spans="1:25" x14ac:dyDescent="0.25">
      <c r="A128" s="283">
        <v>902</v>
      </c>
      <c r="B128" s="283"/>
      <c r="D128" s="284">
        <v>39000</v>
      </c>
      <c r="E128" s="284"/>
      <c r="F128" s="284"/>
      <c r="G128" s="284"/>
      <c r="I128" s="285" t="s">
        <v>224</v>
      </c>
      <c r="J128" s="285"/>
      <c r="K128" s="285"/>
      <c r="L128" s="285"/>
      <c r="M128" s="61">
        <v>10</v>
      </c>
      <c r="N128" s="253">
        <v>3000</v>
      </c>
      <c r="O128" s="61">
        <v>100</v>
      </c>
      <c r="P128" s="286">
        <v>3000</v>
      </c>
      <c r="Q128" s="286"/>
      <c r="R128" s="286"/>
      <c r="S128" s="253">
        <v>0</v>
      </c>
      <c r="T128" s="253">
        <v>3000</v>
      </c>
      <c r="V128" s="60">
        <f t="shared" si="8"/>
        <v>42650</v>
      </c>
      <c r="W128" s="58">
        <f t="shared" si="9"/>
        <v>11.225</v>
      </c>
      <c r="X128" s="58">
        <f t="shared" si="10"/>
        <v>0</v>
      </c>
      <c r="Y128" s="58"/>
    </row>
    <row r="129" spans="1:25" x14ac:dyDescent="0.25">
      <c r="A129" s="283">
        <v>910</v>
      </c>
      <c r="B129" s="283"/>
      <c r="D129" s="284">
        <v>39051</v>
      </c>
      <c r="E129" s="284"/>
      <c r="F129" s="284"/>
      <c r="G129" s="284"/>
      <c r="I129" s="285" t="s">
        <v>224</v>
      </c>
      <c r="J129" s="285"/>
      <c r="K129" s="285"/>
      <c r="L129" s="285"/>
      <c r="M129" s="61">
        <v>10</v>
      </c>
      <c r="N129" s="253">
        <v>2106.2199999999998</v>
      </c>
      <c r="O129" s="61">
        <v>100</v>
      </c>
      <c r="P129" s="286">
        <v>2106.2199999999998</v>
      </c>
      <c r="Q129" s="286"/>
      <c r="R129" s="286"/>
      <c r="S129" s="253">
        <v>0</v>
      </c>
      <c r="T129" s="253">
        <v>2106.2199999999998</v>
      </c>
      <c r="V129" s="60">
        <f t="shared" si="8"/>
        <v>42701</v>
      </c>
      <c r="W129" s="58">
        <f t="shared" si="9"/>
        <v>11.083333333333334</v>
      </c>
      <c r="X129" s="58">
        <f t="shared" si="10"/>
        <v>0</v>
      </c>
      <c r="Y129" s="58"/>
    </row>
    <row r="130" spans="1:25" x14ac:dyDescent="0.25">
      <c r="A130" s="283">
        <v>929</v>
      </c>
      <c r="B130" s="283"/>
      <c r="D130" s="284">
        <v>39120</v>
      </c>
      <c r="E130" s="284"/>
      <c r="F130" s="284"/>
      <c r="G130" s="284"/>
      <c r="I130" s="285" t="s">
        <v>224</v>
      </c>
      <c r="J130" s="285"/>
      <c r="K130" s="285"/>
      <c r="L130" s="285"/>
      <c r="M130" s="61">
        <v>10</v>
      </c>
      <c r="N130" s="253">
        <v>731.4</v>
      </c>
      <c r="O130" s="61">
        <v>100</v>
      </c>
      <c r="P130" s="286">
        <v>731.4</v>
      </c>
      <c r="Q130" s="286"/>
      <c r="R130" s="286"/>
      <c r="S130" s="253">
        <v>0</v>
      </c>
      <c r="T130" s="253">
        <v>731.4</v>
      </c>
      <c r="V130" s="60">
        <f t="shared" si="8"/>
        <v>42770</v>
      </c>
      <c r="W130" s="58">
        <f t="shared" si="9"/>
        <v>10.9</v>
      </c>
      <c r="X130" s="58">
        <f t="shared" si="10"/>
        <v>0</v>
      </c>
      <c r="Y130" s="58"/>
    </row>
    <row r="131" spans="1:25" x14ac:dyDescent="0.25">
      <c r="A131" s="283">
        <v>933</v>
      </c>
      <c r="B131" s="283"/>
      <c r="D131" s="284">
        <v>39604</v>
      </c>
      <c r="E131" s="284"/>
      <c r="F131" s="284"/>
      <c r="G131" s="284"/>
      <c r="I131" s="285" t="s">
        <v>224</v>
      </c>
      <c r="J131" s="285"/>
      <c r="K131" s="285"/>
      <c r="L131" s="285"/>
      <c r="M131" s="61">
        <v>10</v>
      </c>
      <c r="N131" s="253">
        <v>543.1</v>
      </c>
      <c r="O131" s="61">
        <v>100</v>
      </c>
      <c r="P131" s="286">
        <v>497.84000000000003</v>
      </c>
      <c r="Q131" s="286"/>
      <c r="R131" s="286"/>
      <c r="S131" s="253">
        <v>45.26</v>
      </c>
      <c r="T131" s="253">
        <v>543.1</v>
      </c>
      <c r="V131" s="60">
        <f t="shared" si="8"/>
        <v>43254</v>
      </c>
      <c r="W131" s="58">
        <f t="shared" si="9"/>
        <v>9.5722222222222229</v>
      </c>
      <c r="X131" s="58">
        <f t="shared" si="10"/>
        <v>0.42777777777777715</v>
      </c>
      <c r="Y131" s="58"/>
    </row>
    <row r="132" spans="1:25" x14ac:dyDescent="0.25">
      <c r="A132" s="283">
        <v>935</v>
      </c>
      <c r="B132" s="283"/>
      <c r="D132" s="284">
        <v>39142</v>
      </c>
      <c r="E132" s="284"/>
      <c r="F132" s="284"/>
      <c r="G132" s="284"/>
      <c r="I132" s="285" t="s">
        <v>224</v>
      </c>
      <c r="J132" s="285"/>
      <c r="K132" s="285"/>
      <c r="L132" s="285"/>
      <c r="M132" s="61">
        <v>10</v>
      </c>
      <c r="N132" s="253">
        <v>359.32</v>
      </c>
      <c r="O132" s="61">
        <v>100</v>
      </c>
      <c r="P132" s="286">
        <v>359.32</v>
      </c>
      <c r="Q132" s="286"/>
      <c r="R132" s="286"/>
      <c r="S132" s="253">
        <v>0</v>
      </c>
      <c r="T132" s="253">
        <v>359.32</v>
      </c>
      <c r="V132" s="60">
        <f t="shared" si="8"/>
        <v>42792</v>
      </c>
      <c r="W132" s="58">
        <f t="shared" si="9"/>
        <v>10.833333333333334</v>
      </c>
      <c r="X132" s="58">
        <f t="shared" si="10"/>
        <v>0</v>
      </c>
      <c r="Y132" s="58"/>
    </row>
    <row r="133" spans="1:25" x14ac:dyDescent="0.25">
      <c r="A133" s="283">
        <v>961</v>
      </c>
      <c r="B133" s="283"/>
      <c r="D133" s="284">
        <v>39644</v>
      </c>
      <c r="E133" s="284"/>
      <c r="F133" s="284"/>
      <c r="G133" s="284"/>
      <c r="I133" s="285" t="s">
        <v>224</v>
      </c>
      <c r="J133" s="285"/>
      <c r="K133" s="285"/>
      <c r="L133" s="285"/>
      <c r="M133" s="61">
        <v>10</v>
      </c>
      <c r="N133" s="253">
        <v>319.8</v>
      </c>
      <c r="O133" s="61">
        <v>100</v>
      </c>
      <c r="P133" s="286">
        <v>287.82</v>
      </c>
      <c r="Q133" s="286"/>
      <c r="R133" s="286"/>
      <c r="S133" s="253">
        <v>31.98</v>
      </c>
      <c r="T133" s="253">
        <v>319.8</v>
      </c>
      <c r="V133" s="60">
        <f t="shared" si="8"/>
        <v>43294</v>
      </c>
      <c r="W133" s="58">
        <f t="shared" si="9"/>
        <v>9.4611111111111104</v>
      </c>
      <c r="X133" s="58">
        <f t="shared" si="10"/>
        <v>0.53888888888888964</v>
      </c>
      <c r="Y133" s="58">
        <f>IF(X133=0,0,X133)</f>
        <v>0.53888888888888964</v>
      </c>
    </row>
    <row r="134" spans="1:25" x14ac:dyDescent="0.25">
      <c r="A134" s="283">
        <v>963</v>
      </c>
      <c r="B134" s="283"/>
      <c r="D134" s="284">
        <v>39266</v>
      </c>
      <c r="E134" s="284"/>
      <c r="F134" s="284"/>
      <c r="G134" s="284"/>
      <c r="I134" s="285" t="s">
        <v>224</v>
      </c>
      <c r="J134" s="285"/>
      <c r="K134" s="285"/>
      <c r="L134" s="285"/>
      <c r="M134" s="61">
        <v>10</v>
      </c>
      <c r="N134" s="253">
        <v>9742.58</v>
      </c>
      <c r="O134" s="61">
        <v>100</v>
      </c>
      <c r="P134" s="286">
        <v>9742.58</v>
      </c>
      <c r="Q134" s="286"/>
      <c r="R134" s="286"/>
      <c r="S134" s="253">
        <v>0</v>
      </c>
      <c r="T134" s="253">
        <v>9742.58</v>
      </c>
      <c r="V134" s="60">
        <f t="shared" si="8"/>
        <v>42916</v>
      </c>
      <c r="W134" s="58">
        <f t="shared" si="9"/>
        <v>10.494444444444444</v>
      </c>
      <c r="X134" s="58">
        <f t="shared" si="10"/>
        <v>0</v>
      </c>
      <c r="Y134" s="58"/>
    </row>
    <row r="135" spans="1:25" x14ac:dyDescent="0.25">
      <c r="A135" s="283">
        <v>964</v>
      </c>
      <c r="B135" s="283"/>
      <c r="D135" s="284">
        <v>39653</v>
      </c>
      <c r="E135" s="284"/>
      <c r="F135" s="284"/>
      <c r="G135" s="284"/>
      <c r="I135" s="285" t="s">
        <v>224</v>
      </c>
      <c r="J135" s="285"/>
      <c r="K135" s="285"/>
      <c r="L135" s="285"/>
      <c r="M135" s="61">
        <v>10</v>
      </c>
      <c r="N135" s="253">
        <v>994.95</v>
      </c>
      <c r="O135" s="61">
        <v>100</v>
      </c>
      <c r="P135" s="286">
        <v>878.91</v>
      </c>
      <c r="Q135" s="286"/>
      <c r="R135" s="286"/>
      <c r="S135" s="253">
        <v>99.5</v>
      </c>
      <c r="T135" s="253">
        <v>978.41</v>
      </c>
      <c r="V135" s="60">
        <f t="shared" si="8"/>
        <v>43303</v>
      </c>
      <c r="W135" s="58">
        <f t="shared" si="9"/>
        <v>9.4361111111111118</v>
      </c>
      <c r="X135" s="58">
        <f t="shared" si="10"/>
        <v>0.56388888888888822</v>
      </c>
      <c r="Y135" s="58">
        <f>IF(X135=0,0,X135)</f>
        <v>0.56388888888888822</v>
      </c>
    </row>
    <row r="136" spans="1:25" x14ac:dyDescent="0.25">
      <c r="A136" s="283">
        <v>971</v>
      </c>
      <c r="B136" s="283"/>
      <c r="D136" s="284">
        <v>39660</v>
      </c>
      <c r="E136" s="284"/>
      <c r="F136" s="284"/>
      <c r="G136" s="284"/>
      <c r="I136" s="285" t="s">
        <v>224</v>
      </c>
      <c r="J136" s="285"/>
      <c r="K136" s="285"/>
      <c r="L136" s="285"/>
      <c r="M136" s="61">
        <v>10</v>
      </c>
      <c r="N136" s="253">
        <v>12367.66</v>
      </c>
      <c r="O136" s="61">
        <v>100</v>
      </c>
      <c r="P136" s="286">
        <v>10924.800000000001</v>
      </c>
      <c r="Q136" s="286"/>
      <c r="R136" s="286"/>
      <c r="S136" s="253">
        <v>1236.77</v>
      </c>
      <c r="T136" s="253">
        <v>12161.57</v>
      </c>
      <c r="V136" s="60">
        <f t="shared" si="8"/>
        <v>43310</v>
      </c>
      <c r="W136" s="58">
        <f t="shared" si="9"/>
        <v>9.4166666666666661</v>
      </c>
      <c r="X136" s="58">
        <f t="shared" si="10"/>
        <v>0.58333333333333393</v>
      </c>
      <c r="Y136" s="58">
        <f>IF(X136=0,0,X136)</f>
        <v>0.58333333333333393</v>
      </c>
    </row>
    <row r="137" spans="1:25" x14ac:dyDescent="0.25">
      <c r="A137" s="283">
        <v>973</v>
      </c>
      <c r="B137" s="283"/>
      <c r="D137" s="284">
        <v>39302</v>
      </c>
      <c r="E137" s="284"/>
      <c r="F137" s="284"/>
      <c r="G137" s="284"/>
      <c r="I137" s="285" t="s">
        <v>224</v>
      </c>
      <c r="J137" s="285"/>
      <c r="K137" s="285"/>
      <c r="L137" s="285"/>
      <c r="M137" s="61">
        <v>10</v>
      </c>
      <c r="N137" s="253">
        <v>2209.04</v>
      </c>
      <c r="O137" s="61">
        <v>100</v>
      </c>
      <c r="P137" s="286">
        <v>2209.04</v>
      </c>
      <c r="Q137" s="286"/>
      <c r="R137" s="286"/>
      <c r="S137" s="253">
        <v>0</v>
      </c>
      <c r="T137" s="253">
        <v>2209.04</v>
      </c>
      <c r="V137" s="60">
        <f t="shared" si="8"/>
        <v>42952</v>
      </c>
      <c r="W137" s="58">
        <f t="shared" si="9"/>
        <v>10.397222222222222</v>
      </c>
      <c r="X137" s="58">
        <f t="shared" si="10"/>
        <v>0</v>
      </c>
      <c r="Y137" s="58"/>
    </row>
    <row r="138" spans="1:25" x14ac:dyDescent="0.25">
      <c r="A138" s="283">
        <v>974</v>
      </c>
      <c r="B138" s="283"/>
      <c r="D138" s="284">
        <v>39302</v>
      </c>
      <c r="E138" s="284"/>
      <c r="F138" s="284"/>
      <c r="G138" s="284"/>
      <c r="I138" s="285" t="s">
        <v>224</v>
      </c>
      <c r="J138" s="285"/>
      <c r="K138" s="285"/>
      <c r="L138" s="285"/>
      <c r="M138" s="61">
        <v>10</v>
      </c>
      <c r="N138" s="253">
        <v>1965</v>
      </c>
      <c r="O138" s="61">
        <v>100</v>
      </c>
      <c r="P138" s="286">
        <v>1965</v>
      </c>
      <c r="Q138" s="286"/>
      <c r="R138" s="286"/>
      <c r="S138" s="253">
        <v>0</v>
      </c>
      <c r="T138" s="253">
        <v>1965</v>
      </c>
      <c r="V138" s="60">
        <f t="shared" si="8"/>
        <v>42952</v>
      </c>
      <c r="W138" s="58">
        <f t="shared" si="9"/>
        <v>10.397222222222222</v>
      </c>
      <c r="X138" s="58">
        <f t="shared" si="10"/>
        <v>0</v>
      </c>
      <c r="Y138" s="58"/>
    </row>
    <row r="139" spans="1:25" x14ac:dyDescent="0.25">
      <c r="A139" s="283">
        <v>975</v>
      </c>
      <c r="B139" s="283"/>
      <c r="D139" s="284">
        <v>39317</v>
      </c>
      <c r="E139" s="284"/>
      <c r="F139" s="284"/>
      <c r="G139" s="284"/>
      <c r="I139" s="285" t="s">
        <v>224</v>
      </c>
      <c r="J139" s="285"/>
      <c r="K139" s="285"/>
      <c r="L139" s="285"/>
      <c r="M139" s="61">
        <v>10</v>
      </c>
      <c r="N139" s="253">
        <v>3798.34</v>
      </c>
      <c r="O139" s="61">
        <v>100</v>
      </c>
      <c r="P139" s="286">
        <v>3798.34</v>
      </c>
      <c r="Q139" s="286"/>
      <c r="R139" s="286"/>
      <c r="S139" s="253">
        <v>0</v>
      </c>
      <c r="T139" s="253">
        <v>3798.34</v>
      </c>
      <c r="V139" s="60">
        <f t="shared" si="8"/>
        <v>42967</v>
      </c>
      <c r="W139" s="58">
        <f t="shared" si="9"/>
        <v>10.355555555555556</v>
      </c>
      <c r="X139" s="58">
        <f t="shared" si="10"/>
        <v>0</v>
      </c>
      <c r="Y139" s="58"/>
    </row>
    <row r="140" spans="1:25" x14ac:dyDescent="0.25">
      <c r="A140" s="283">
        <v>982</v>
      </c>
      <c r="B140" s="283"/>
      <c r="D140" s="284">
        <v>39329</v>
      </c>
      <c r="E140" s="284"/>
      <c r="F140" s="284"/>
      <c r="G140" s="284"/>
      <c r="I140" s="285" t="s">
        <v>224</v>
      </c>
      <c r="J140" s="285"/>
      <c r="K140" s="285"/>
      <c r="L140" s="285"/>
      <c r="M140" s="61">
        <v>10</v>
      </c>
      <c r="N140" s="253">
        <v>5911.83</v>
      </c>
      <c r="O140" s="61">
        <v>100</v>
      </c>
      <c r="P140" s="286">
        <v>5911.83</v>
      </c>
      <c r="Q140" s="286"/>
      <c r="R140" s="286"/>
      <c r="S140" s="253">
        <v>0</v>
      </c>
      <c r="T140" s="253">
        <v>5911.83</v>
      </c>
      <c r="V140" s="60">
        <f t="shared" si="8"/>
        <v>42979</v>
      </c>
      <c r="W140" s="58">
        <f t="shared" si="9"/>
        <v>10.324999999999999</v>
      </c>
      <c r="X140" s="58">
        <f t="shared" si="10"/>
        <v>0</v>
      </c>
      <c r="Y140" s="58"/>
    </row>
    <row r="141" spans="1:25" x14ac:dyDescent="0.25">
      <c r="A141" s="283">
        <v>983</v>
      </c>
      <c r="B141" s="283"/>
      <c r="D141" s="284">
        <v>39336</v>
      </c>
      <c r="E141" s="284"/>
      <c r="F141" s="284"/>
      <c r="G141" s="284"/>
      <c r="I141" s="285" t="s">
        <v>224</v>
      </c>
      <c r="J141" s="285"/>
      <c r="K141" s="285"/>
      <c r="L141" s="285"/>
      <c r="M141" s="61">
        <v>10</v>
      </c>
      <c r="N141" s="253">
        <v>1588.92</v>
      </c>
      <c r="O141" s="61">
        <v>100</v>
      </c>
      <c r="P141" s="286">
        <v>1588.92</v>
      </c>
      <c r="Q141" s="286"/>
      <c r="R141" s="286"/>
      <c r="S141" s="253">
        <v>0</v>
      </c>
      <c r="T141" s="253">
        <v>1588.92</v>
      </c>
      <c r="V141" s="60">
        <f t="shared" ref="V141:V172" si="11">D141+(M141*365)</f>
        <v>42986</v>
      </c>
      <c r="W141" s="58">
        <f t="shared" ref="W141:W172" si="12">YEARFRAC(D141,$W$8)</f>
        <v>10.305555555555555</v>
      </c>
      <c r="X141" s="58">
        <f t="shared" ref="X141:X172" si="13">IF(W141&gt;M141,0,M141-W141)</f>
        <v>0</v>
      </c>
      <c r="Y141" s="58"/>
    </row>
    <row r="142" spans="1:25" x14ac:dyDescent="0.25">
      <c r="A142" s="283">
        <v>986</v>
      </c>
      <c r="B142" s="283"/>
      <c r="D142" s="284">
        <v>39674</v>
      </c>
      <c r="E142" s="284"/>
      <c r="F142" s="284"/>
      <c r="G142" s="284"/>
      <c r="I142" s="285" t="s">
        <v>224</v>
      </c>
      <c r="J142" s="285"/>
      <c r="K142" s="285"/>
      <c r="L142" s="285"/>
      <c r="M142" s="61">
        <v>10</v>
      </c>
      <c r="N142" s="253">
        <v>697.89</v>
      </c>
      <c r="O142" s="61">
        <v>100</v>
      </c>
      <c r="P142" s="286">
        <v>616.48</v>
      </c>
      <c r="Q142" s="286"/>
      <c r="R142" s="286"/>
      <c r="S142" s="253">
        <v>69.790000000000006</v>
      </c>
      <c r="T142" s="253">
        <v>686.27</v>
      </c>
      <c r="V142" s="60">
        <f t="shared" si="11"/>
        <v>43324</v>
      </c>
      <c r="W142" s="58">
        <f t="shared" si="12"/>
        <v>9.3805555555555564</v>
      </c>
      <c r="X142" s="58">
        <f t="shared" si="13"/>
        <v>0.61944444444444358</v>
      </c>
      <c r="Y142" s="58">
        <f>IF(X142=0,0,X142)</f>
        <v>0.61944444444444358</v>
      </c>
    </row>
    <row r="143" spans="1:25" x14ac:dyDescent="0.25">
      <c r="A143" s="283">
        <v>996</v>
      </c>
      <c r="B143" s="283"/>
      <c r="D143" s="284">
        <v>39365</v>
      </c>
      <c r="E143" s="284"/>
      <c r="F143" s="284"/>
      <c r="G143" s="284"/>
      <c r="I143" s="285" t="s">
        <v>224</v>
      </c>
      <c r="J143" s="285"/>
      <c r="K143" s="285"/>
      <c r="L143" s="285"/>
      <c r="M143" s="61">
        <v>10</v>
      </c>
      <c r="N143" s="253">
        <v>786.75</v>
      </c>
      <c r="O143" s="61">
        <v>100</v>
      </c>
      <c r="P143" s="286">
        <v>786.75</v>
      </c>
      <c r="Q143" s="286"/>
      <c r="R143" s="286"/>
      <c r="S143" s="253">
        <v>0</v>
      </c>
      <c r="T143" s="253">
        <v>786.75</v>
      </c>
      <c r="V143" s="60">
        <f t="shared" si="11"/>
        <v>43015</v>
      </c>
      <c r="W143" s="58">
        <f t="shared" si="12"/>
        <v>10.225</v>
      </c>
      <c r="X143" s="58">
        <f t="shared" si="13"/>
        <v>0</v>
      </c>
      <c r="Y143" s="58"/>
    </row>
    <row r="144" spans="1:25" x14ac:dyDescent="0.25">
      <c r="A144" s="283">
        <v>997</v>
      </c>
      <c r="B144" s="283"/>
      <c r="D144" s="284">
        <v>39370</v>
      </c>
      <c r="E144" s="284"/>
      <c r="F144" s="284"/>
      <c r="G144" s="284"/>
      <c r="I144" s="285" t="s">
        <v>224</v>
      </c>
      <c r="J144" s="285"/>
      <c r="K144" s="285"/>
      <c r="L144" s="285"/>
      <c r="M144" s="61">
        <v>10</v>
      </c>
      <c r="N144" s="253">
        <v>601.75</v>
      </c>
      <c r="O144" s="61">
        <v>100</v>
      </c>
      <c r="P144" s="286">
        <v>601.75</v>
      </c>
      <c r="Q144" s="286"/>
      <c r="R144" s="286"/>
      <c r="S144" s="253">
        <v>0</v>
      </c>
      <c r="T144" s="253">
        <v>601.75</v>
      </c>
      <c r="V144" s="60">
        <f t="shared" si="11"/>
        <v>43020</v>
      </c>
      <c r="W144" s="58">
        <f t="shared" si="12"/>
        <v>10.21111111111111</v>
      </c>
      <c r="X144" s="58">
        <f t="shared" si="13"/>
        <v>0</v>
      </c>
      <c r="Y144" s="58"/>
    </row>
    <row r="145" spans="1:25" x14ac:dyDescent="0.25">
      <c r="A145" s="283">
        <v>998</v>
      </c>
      <c r="B145" s="283"/>
      <c r="D145" s="284">
        <v>39374</v>
      </c>
      <c r="E145" s="284"/>
      <c r="F145" s="284"/>
      <c r="G145" s="284"/>
      <c r="I145" s="285" t="s">
        <v>224</v>
      </c>
      <c r="J145" s="285"/>
      <c r="K145" s="285"/>
      <c r="L145" s="285"/>
      <c r="M145" s="61">
        <v>10</v>
      </c>
      <c r="N145" s="253">
        <v>1584.75</v>
      </c>
      <c r="O145" s="61">
        <v>100</v>
      </c>
      <c r="P145" s="286">
        <v>1584.75</v>
      </c>
      <c r="Q145" s="286"/>
      <c r="R145" s="286"/>
      <c r="S145" s="253">
        <v>0</v>
      </c>
      <c r="T145" s="253">
        <v>1584.75</v>
      </c>
      <c r="V145" s="60">
        <f t="shared" si="11"/>
        <v>43024</v>
      </c>
      <c r="W145" s="58">
        <f t="shared" si="12"/>
        <v>10.199999999999999</v>
      </c>
      <c r="X145" s="58">
        <f t="shared" si="13"/>
        <v>0</v>
      </c>
      <c r="Y145" s="58"/>
    </row>
    <row r="146" spans="1:25" x14ac:dyDescent="0.25">
      <c r="A146" s="283">
        <v>999</v>
      </c>
      <c r="B146" s="283"/>
      <c r="D146" s="284">
        <v>39386</v>
      </c>
      <c r="E146" s="284"/>
      <c r="F146" s="284"/>
      <c r="G146" s="284"/>
      <c r="I146" s="285" t="s">
        <v>224</v>
      </c>
      <c r="J146" s="285"/>
      <c r="K146" s="285"/>
      <c r="L146" s="285"/>
      <c r="M146" s="61">
        <v>10</v>
      </c>
      <c r="N146" s="253">
        <v>1861.15</v>
      </c>
      <c r="O146" s="61">
        <v>100</v>
      </c>
      <c r="P146" s="286">
        <v>1861.15</v>
      </c>
      <c r="Q146" s="286"/>
      <c r="R146" s="286"/>
      <c r="S146" s="253">
        <v>0</v>
      </c>
      <c r="T146" s="253">
        <v>1861.15</v>
      </c>
      <c r="V146" s="60">
        <f t="shared" si="11"/>
        <v>43036</v>
      </c>
      <c r="W146" s="58">
        <f t="shared" si="12"/>
        <v>10.166666666666666</v>
      </c>
      <c r="X146" s="58">
        <f t="shared" si="13"/>
        <v>0</v>
      </c>
      <c r="Y146" s="58"/>
    </row>
    <row r="147" spans="1:25" x14ac:dyDescent="0.25">
      <c r="A147" s="283">
        <v>1007</v>
      </c>
      <c r="B147" s="283"/>
      <c r="D147" s="284">
        <v>39394</v>
      </c>
      <c r="E147" s="284"/>
      <c r="F147" s="284"/>
      <c r="G147" s="284"/>
      <c r="I147" s="285" t="s">
        <v>224</v>
      </c>
      <c r="J147" s="285"/>
      <c r="K147" s="285"/>
      <c r="L147" s="285"/>
      <c r="M147" s="61">
        <v>10</v>
      </c>
      <c r="N147" s="253">
        <v>1079.48</v>
      </c>
      <c r="O147" s="61">
        <v>100</v>
      </c>
      <c r="P147" s="286">
        <v>1079.48</v>
      </c>
      <c r="Q147" s="286"/>
      <c r="R147" s="286"/>
      <c r="S147" s="253">
        <v>0</v>
      </c>
      <c r="T147" s="253">
        <v>1079.48</v>
      </c>
      <c r="V147" s="60">
        <f t="shared" si="11"/>
        <v>43044</v>
      </c>
      <c r="W147" s="58">
        <f t="shared" si="12"/>
        <v>10.147222222222222</v>
      </c>
      <c r="X147" s="58">
        <f t="shared" si="13"/>
        <v>0</v>
      </c>
      <c r="Y147" s="58"/>
    </row>
    <row r="148" spans="1:25" x14ac:dyDescent="0.25">
      <c r="A148" s="283">
        <v>1008</v>
      </c>
      <c r="B148" s="283"/>
      <c r="D148" s="284">
        <v>39394</v>
      </c>
      <c r="E148" s="284"/>
      <c r="F148" s="284"/>
      <c r="G148" s="284"/>
      <c r="I148" s="285" t="s">
        <v>224</v>
      </c>
      <c r="J148" s="285"/>
      <c r="K148" s="285"/>
      <c r="L148" s="285"/>
      <c r="M148" s="61">
        <v>10</v>
      </c>
      <c r="N148" s="253">
        <v>2731.62</v>
      </c>
      <c r="O148" s="61">
        <v>100</v>
      </c>
      <c r="P148" s="286">
        <v>2731.62</v>
      </c>
      <c r="Q148" s="286"/>
      <c r="R148" s="286"/>
      <c r="S148" s="253">
        <v>0</v>
      </c>
      <c r="T148" s="253">
        <v>2731.62</v>
      </c>
      <c r="V148" s="60">
        <f t="shared" si="11"/>
        <v>43044</v>
      </c>
      <c r="W148" s="58">
        <f t="shared" si="12"/>
        <v>10.147222222222222</v>
      </c>
      <c r="X148" s="58">
        <f t="shared" si="13"/>
        <v>0</v>
      </c>
      <c r="Y148" s="58"/>
    </row>
    <row r="149" spans="1:25" x14ac:dyDescent="0.25">
      <c r="A149" s="283">
        <v>1010</v>
      </c>
      <c r="B149" s="283"/>
      <c r="D149" s="284">
        <v>39395</v>
      </c>
      <c r="E149" s="284"/>
      <c r="F149" s="284"/>
      <c r="G149" s="284"/>
      <c r="I149" s="285" t="s">
        <v>224</v>
      </c>
      <c r="J149" s="285"/>
      <c r="K149" s="285"/>
      <c r="L149" s="285"/>
      <c r="M149" s="61">
        <v>10</v>
      </c>
      <c r="N149" s="253">
        <v>1251.67</v>
      </c>
      <c r="O149" s="61">
        <v>100</v>
      </c>
      <c r="P149" s="286">
        <v>1251.67</v>
      </c>
      <c r="Q149" s="286"/>
      <c r="R149" s="286"/>
      <c r="S149" s="253">
        <v>0</v>
      </c>
      <c r="T149" s="253">
        <v>1251.67</v>
      </c>
      <c r="V149" s="60">
        <f t="shared" si="11"/>
        <v>43045</v>
      </c>
      <c r="W149" s="58">
        <f t="shared" si="12"/>
        <v>10.144444444444444</v>
      </c>
      <c r="X149" s="58">
        <f t="shared" si="13"/>
        <v>0</v>
      </c>
      <c r="Y149" s="58"/>
    </row>
    <row r="150" spans="1:25" x14ac:dyDescent="0.25">
      <c r="A150" s="283">
        <v>1011</v>
      </c>
      <c r="B150" s="283"/>
      <c r="D150" s="284">
        <v>39414</v>
      </c>
      <c r="E150" s="284"/>
      <c r="F150" s="284"/>
      <c r="G150" s="284"/>
      <c r="I150" s="285" t="s">
        <v>224</v>
      </c>
      <c r="J150" s="285"/>
      <c r="K150" s="285"/>
      <c r="L150" s="285"/>
      <c r="M150" s="61">
        <v>10</v>
      </c>
      <c r="N150" s="253">
        <v>485.47</v>
      </c>
      <c r="O150" s="61">
        <v>100</v>
      </c>
      <c r="P150" s="286">
        <v>485.47</v>
      </c>
      <c r="Q150" s="286"/>
      <c r="R150" s="286"/>
      <c r="S150" s="253">
        <v>0</v>
      </c>
      <c r="T150" s="253">
        <v>485.47</v>
      </c>
      <c r="V150" s="60">
        <f t="shared" si="11"/>
        <v>43064</v>
      </c>
      <c r="W150" s="58">
        <f t="shared" si="12"/>
        <v>10.091666666666667</v>
      </c>
      <c r="X150" s="58">
        <f t="shared" si="13"/>
        <v>0</v>
      </c>
      <c r="Y150" s="58"/>
    </row>
    <row r="151" spans="1:25" x14ac:dyDescent="0.25">
      <c r="A151" s="283">
        <v>1018</v>
      </c>
      <c r="B151" s="283"/>
      <c r="D151" s="284">
        <v>39428</v>
      </c>
      <c r="E151" s="284"/>
      <c r="F151" s="284"/>
      <c r="G151" s="284"/>
      <c r="I151" s="285" t="s">
        <v>224</v>
      </c>
      <c r="J151" s="285"/>
      <c r="K151" s="285"/>
      <c r="L151" s="285"/>
      <c r="M151" s="61">
        <v>10</v>
      </c>
      <c r="N151" s="253">
        <v>742.24</v>
      </c>
      <c r="O151" s="61">
        <v>100</v>
      </c>
      <c r="P151" s="286">
        <v>742.24</v>
      </c>
      <c r="Q151" s="286"/>
      <c r="R151" s="286"/>
      <c r="S151" s="253">
        <v>0</v>
      </c>
      <c r="T151" s="253">
        <v>742.24</v>
      </c>
      <c r="V151" s="60">
        <f t="shared" si="11"/>
        <v>43078</v>
      </c>
      <c r="W151" s="58">
        <f t="shared" si="12"/>
        <v>10.052777777777777</v>
      </c>
      <c r="X151" s="58">
        <f t="shared" si="13"/>
        <v>0</v>
      </c>
      <c r="Y151" s="58"/>
    </row>
    <row r="152" spans="1:25" x14ac:dyDescent="0.25">
      <c r="A152" s="283">
        <v>1029</v>
      </c>
      <c r="B152" s="283"/>
      <c r="D152" s="284">
        <v>39714</v>
      </c>
      <c r="E152" s="284"/>
      <c r="F152" s="284"/>
      <c r="G152" s="284"/>
      <c r="I152" s="285" t="s">
        <v>224</v>
      </c>
      <c r="J152" s="285"/>
      <c r="K152" s="285"/>
      <c r="L152" s="285"/>
      <c r="M152" s="61">
        <v>10</v>
      </c>
      <c r="N152" s="253">
        <v>5638.78</v>
      </c>
      <c r="O152" s="61">
        <v>100</v>
      </c>
      <c r="P152" s="286">
        <v>4792.9799999999996</v>
      </c>
      <c r="Q152" s="286"/>
      <c r="R152" s="286"/>
      <c r="S152" s="253">
        <v>563.88</v>
      </c>
      <c r="T152" s="253">
        <v>5356.86</v>
      </c>
      <c r="V152" s="60">
        <f t="shared" si="11"/>
        <v>43364</v>
      </c>
      <c r="W152" s="58">
        <f t="shared" si="12"/>
        <v>9.2722222222222221</v>
      </c>
      <c r="X152" s="58">
        <f t="shared" si="13"/>
        <v>0.72777777777777786</v>
      </c>
      <c r="Y152" s="58">
        <f t="shared" ref="Y152:Y183" si="14">IF(X152=0,0,X152)</f>
        <v>0.72777777777777786</v>
      </c>
    </row>
    <row r="153" spans="1:25" x14ac:dyDescent="0.25">
      <c r="A153" s="283">
        <v>1039</v>
      </c>
      <c r="B153" s="283"/>
      <c r="D153" s="284">
        <v>39737</v>
      </c>
      <c r="E153" s="284"/>
      <c r="F153" s="284"/>
      <c r="G153" s="284"/>
      <c r="I153" s="285" t="s">
        <v>224</v>
      </c>
      <c r="J153" s="285"/>
      <c r="K153" s="285"/>
      <c r="L153" s="285"/>
      <c r="M153" s="61">
        <v>10</v>
      </c>
      <c r="N153" s="253">
        <v>357</v>
      </c>
      <c r="O153" s="61">
        <v>100</v>
      </c>
      <c r="P153" s="286">
        <v>303.45</v>
      </c>
      <c r="Q153" s="286"/>
      <c r="R153" s="286"/>
      <c r="S153" s="253">
        <v>35.700000000000003</v>
      </c>
      <c r="T153" s="253">
        <v>339.15000000000003</v>
      </c>
      <c r="V153" s="60">
        <f t="shared" si="11"/>
        <v>43387</v>
      </c>
      <c r="W153" s="58">
        <f t="shared" si="12"/>
        <v>9.2083333333333339</v>
      </c>
      <c r="X153" s="58">
        <f t="shared" si="13"/>
        <v>0.79166666666666607</v>
      </c>
      <c r="Y153" s="58">
        <f t="shared" si="14"/>
        <v>0.79166666666666607</v>
      </c>
    </row>
    <row r="154" spans="1:25" x14ac:dyDescent="0.25">
      <c r="A154" s="283">
        <v>1052</v>
      </c>
      <c r="B154" s="283"/>
      <c r="D154" s="284">
        <v>39758</v>
      </c>
      <c r="E154" s="284"/>
      <c r="F154" s="284"/>
      <c r="G154" s="284"/>
      <c r="I154" s="285" t="s">
        <v>224</v>
      </c>
      <c r="J154" s="285"/>
      <c r="K154" s="285"/>
      <c r="L154" s="285"/>
      <c r="M154" s="61">
        <v>10</v>
      </c>
      <c r="N154" s="253">
        <v>1578.63</v>
      </c>
      <c r="O154" s="61">
        <v>100</v>
      </c>
      <c r="P154" s="286">
        <v>1315.5</v>
      </c>
      <c r="Q154" s="286"/>
      <c r="R154" s="286"/>
      <c r="S154" s="253">
        <v>157.86000000000001</v>
      </c>
      <c r="T154" s="253">
        <v>1473.3600000000001</v>
      </c>
      <c r="V154" s="60">
        <f t="shared" si="11"/>
        <v>43408</v>
      </c>
      <c r="W154" s="58">
        <f t="shared" si="12"/>
        <v>9.1527777777777786</v>
      </c>
      <c r="X154" s="58">
        <f t="shared" si="13"/>
        <v>0.84722222222222143</v>
      </c>
      <c r="Y154" s="58">
        <f t="shared" si="14"/>
        <v>0.84722222222222143</v>
      </c>
    </row>
    <row r="155" spans="1:25" x14ac:dyDescent="0.25">
      <c r="A155" s="283">
        <v>1053</v>
      </c>
      <c r="B155" s="283"/>
      <c r="D155" s="284">
        <v>39763</v>
      </c>
      <c r="E155" s="284"/>
      <c r="F155" s="284"/>
      <c r="G155" s="284"/>
      <c r="I155" s="285" t="s">
        <v>224</v>
      </c>
      <c r="J155" s="285"/>
      <c r="K155" s="285"/>
      <c r="L155" s="285"/>
      <c r="M155" s="61">
        <v>10</v>
      </c>
      <c r="N155" s="253">
        <v>751.24</v>
      </c>
      <c r="O155" s="61">
        <v>100</v>
      </c>
      <c r="P155" s="286">
        <v>626</v>
      </c>
      <c r="Q155" s="286"/>
      <c r="R155" s="286"/>
      <c r="S155" s="253">
        <v>75.12</v>
      </c>
      <c r="T155" s="253">
        <v>701.12</v>
      </c>
      <c r="V155" s="60">
        <f t="shared" si="11"/>
        <v>43413</v>
      </c>
      <c r="W155" s="58">
        <f t="shared" si="12"/>
        <v>9.1388888888888893</v>
      </c>
      <c r="X155" s="58">
        <f t="shared" si="13"/>
        <v>0.86111111111111072</v>
      </c>
      <c r="Y155" s="58">
        <f t="shared" si="14"/>
        <v>0.86111111111111072</v>
      </c>
    </row>
    <row r="156" spans="1:25" x14ac:dyDescent="0.25">
      <c r="A156" s="283">
        <v>1054</v>
      </c>
      <c r="B156" s="283"/>
      <c r="D156" s="284">
        <v>39763</v>
      </c>
      <c r="E156" s="284"/>
      <c r="F156" s="284"/>
      <c r="G156" s="284"/>
      <c r="I156" s="285" t="s">
        <v>224</v>
      </c>
      <c r="J156" s="285"/>
      <c r="K156" s="285"/>
      <c r="L156" s="285"/>
      <c r="M156" s="61">
        <v>10</v>
      </c>
      <c r="N156" s="253">
        <v>919.56000000000006</v>
      </c>
      <c r="O156" s="61">
        <v>100</v>
      </c>
      <c r="P156" s="286">
        <v>766.33</v>
      </c>
      <c r="Q156" s="286"/>
      <c r="R156" s="286"/>
      <c r="S156" s="253">
        <v>91.960000000000008</v>
      </c>
      <c r="T156" s="253">
        <v>858.29</v>
      </c>
      <c r="V156" s="60">
        <f t="shared" si="11"/>
        <v>43413</v>
      </c>
      <c r="W156" s="58">
        <f t="shared" si="12"/>
        <v>9.1388888888888893</v>
      </c>
      <c r="X156" s="58">
        <f t="shared" si="13"/>
        <v>0.86111111111111072</v>
      </c>
      <c r="Y156" s="58">
        <f t="shared" si="14"/>
        <v>0.86111111111111072</v>
      </c>
    </row>
    <row r="157" spans="1:25" x14ac:dyDescent="0.25">
      <c r="A157" s="283">
        <v>1063</v>
      </c>
      <c r="B157" s="283"/>
      <c r="D157" s="284">
        <v>39786</v>
      </c>
      <c r="E157" s="284"/>
      <c r="F157" s="284"/>
      <c r="G157" s="284"/>
      <c r="I157" s="285" t="s">
        <v>224</v>
      </c>
      <c r="J157" s="285"/>
      <c r="K157" s="285"/>
      <c r="L157" s="285"/>
      <c r="M157" s="61">
        <v>10</v>
      </c>
      <c r="N157" s="253">
        <v>942.39</v>
      </c>
      <c r="O157" s="61">
        <v>100</v>
      </c>
      <c r="P157" s="286">
        <v>756.30000000000007</v>
      </c>
      <c r="Q157" s="286"/>
      <c r="R157" s="286"/>
      <c r="S157" s="253">
        <v>94.24</v>
      </c>
      <c r="T157" s="253">
        <v>850.54</v>
      </c>
      <c r="V157" s="60">
        <f t="shared" si="11"/>
        <v>43436</v>
      </c>
      <c r="W157" s="58">
        <f t="shared" si="12"/>
        <v>9.0749999999999993</v>
      </c>
      <c r="X157" s="58">
        <f t="shared" si="13"/>
        <v>0.92500000000000071</v>
      </c>
      <c r="Y157" s="58">
        <f t="shared" si="14"/>
        <v>0.92500000000000071</v>
      </c>
    </row>
    <row r="158" spans="1:25" x14ac:dyDescent="0.25">
      <c r="A158" s="283">
        <v>1086</v>
      </c>
      <c r="B158" s="283"/>
      <c r="D158" s="284">
        <v>39847</v>
      </c>
      <c r="E158" s="284"/>
      <c r="F158" s="284"/>
      <c r="G158" s="284"/>
      <c r="I158" s="285" t="s">
        <v>224</v>
      </c>
      <c r="J158" s="285"/>
      <c r="K158" s="285"/>
      <c r="L158" s="285"/>
      <c r="M158" s="61">
        <v>10</v>
      </c>
      <c r="N158" s="253">
        <v>484.79</v>
      </c>
      <c r="O158" s="61">
        <v>100</v>
      </c>
      <c r="P158" s="286">
        <v>383.8</v>
      </c>
      <c r="Q158" s="286"/>
      <c r="R158" s="286"/>
      <c r="S158" s="253">
        <v>48.480000000000004</v>
      </c>
      <c r="T158" s="253">
        <v>432.28000000000003</v>
      </c>
      <c r="V158" s="60">
        <f t="shared" si="11"/>
        <v>43497</v>
      </c>
      <c r="W158" s="58">
        <f t="shared" si="12"/>
        <v>8.9111111111111114</v>
      </c>
      <c r="X158" s="58">
        <f t="shared" si="13"/>
        <v>1.0888888888888886</v>
      </c>
      <c r="Y158" s="58">
        <f t="shared" si="14"/>
        <v>1.0888888888888886</v>
      </c>
    </row>
    <row r="159" spans="1:25" x14ac:dyDescent="0.25">
      <c r="A159" s="283">
        <v>1087</v>
      </c>
      <c r="B159" s="283"/>
      <c r="D159" s="284">
        <v>39870</v>
      </c>
      <c r="E159" s="284"/>
      <c r="F159" s="284"/>
      <c r="G159" s="284"/>
      <c r="I159" s="285" t="s">
        <v>224</v>
      </c>
      <c r="J159" s="285"/>
      <c r="K159" s="285"/>
      <c r="L159" s="285"/>
      <c r="M159" s="61">
        <v>10</v>
      </c>
      <c r="N159" s="253">
        <v>404.44</v>
      </c>
      <c r="O159" s="61">
        <v>100</v>
      </c>
      <c r="P159" s="286">
        <v>316.77999999999997</v>
      </c>
      <c r="Q159" s="286"/>
      <c r="R159" s="286"/>
      <c r="S159" s="253">
        <v>40.44</v>
      </c>
      <c r="T159" s="253">
        <v>357.22</v>
      </c>
      <c r="V159" s="60">
        <f t="shared" si="11"/>
        <v>43520</v>
      </c>
      <c r="W159" s="58">
        <f t="shared" si="12"/>
        <v>8.8472222222222214</v>
      </c>
      <c r="X159" s="58">
        <f t="shared" si="13"/>
        <v>1.1527777777777786</v>
      </c>
      <c r="Y159" s="58">
        <f t="shared" si="14"/>
        <v>1.1527777777777786</v>
      </c>
    </row>
    <row r="160" spans="1:25" x14ac:dyDescent="0.25">
      <c r="A160" s="283">
        <v>1092</v>
      </c>
      <c r="B160" s="283"/>
      <c r="D160" s="284">
        <v>39881</v>
      </c>
      <c r="E160" s="284"/>
      <c r="F160" s="284"/>
      <c r="G160" s="284"/>
      <c r="I160" s="285" t="s">
        <v>224</v>
      </c>
      <c r="J160" s="285"/>
      <c r="K160" s="285"/>
      <c r="L160" s="285"/>
      <c r="M160" s="61">
        <v>10</v>
      </c>
      <c r="N160" s="253">
        <v>645.54999999999995</v>
      </c>
      <c r="O160" s="61">
        <v>100</v>
      </c>
      <c r="P160" s="286">
        <v>505.72</v>
      </c>
      <c r="Q160" s="286"/>
      <c r="R160" s="286"/>
      <c r="S160" s="253">
        <v>64.56</v>
      </c>
      <c r="T160" s="253">
        <v>570.28</v>
      </c>
      <c r="V160" s="60">
        <f t="shared" si="11"/>
        <v>43531</v>
      </c>
      <c r="W160" s="58">
        <f t="shared" si="12"/>
        <v>8.8111111111111118</v>
      </c>
      <c r="X160" s="58">
        <f t="shared" si="13"/>
        <v>1.1888888888888882</v>
      </c>
      <c r="Y160" s="58">
        <f t="shared" si="14"/>
        <v>1.1888888888888882</v>
      </c>
    </row>
    <row r="161" spans="1:25" x14ac:dyDescent="0.25">
      <c r="A161" s="283">
        <v>1093</v>
      </c>
      <c r="B161" s="283"/>
      <c r="D161" s="284">
        <v>39903</v>
      </c>
      <c r="E161" s="284"/>
      <c r="F161" s="284"/>
      <c r="G161" s="284"/>
      <c r="I161" s="285" t="s">
        <v>224</v>
      </c>
      <c r="J161" s="285"/>
      <c r="K161" s="285"/>
      <c r="L161" s="285"/>
      <c r="M161" s="61">
        <v>10</v>
      </c>
      <c r="N161" s="253">
        <v>409.92</v>
      </c>
      <c r="O161" s="61">
        <v>100</v>
      </c>
      <c r="P161" s="286">
        <v>317.67</v>
      </c>
      <c r="Q161" s="286"/>
      <c r="R161" s="286"/>
      <c r="S161" s="253">
        <v>40.99</v>
      </c>
      <c r="T161" s="253">
        <v>358.66</v>
      </c>
      <c r="V161" s="60">
        <f t="shared" si="11"/>
        <v>43553</v>
      </c>
      <c r="W161" s="58">
        <f t="shared" si="12"/>
        <v>8.75</v>
      </c>
      <c r="X161" s="58">
        <f t="shared" si="13"/>
        <v>1.25</v>
      </c>
      <c r="Y161" s="58">
        <f t="shared" si="14"/>
        <v>1.25</v>
      </c>
    </row>
    <row r="162" spans="1:25" x14ac:dyDescent="0.25">
      <c r="A162" s="283">
        <v>1096</v>
      </c>
      <c r="B162" s="283"/>
      <c r="D162" s="284">
        <v>39923</v>
      </c>
      <c r="E162" s="284"/>
      <c r="F162" s="284"/>
      <c r="G162" s="284"/>
      <c r="I162" s="285" t="s">
        <v>224</v>
      </c>
      <c r="J162" s="285"/>
      <c r="K162" s="285"/>
      <c r="L162" s="285"/>
      <c r="M162" s="61">
        <v>10</v>
      </c>
      <c r="N162" s="253">
        <v>444.26</v>
      </c>
      <c r="O162" s="61">
        <v>100</v>
      </c>
      <c r="P162" s="286">
        <v>340.63</v>
      </c>
      <c r="Q162" s="286"/>
      <c r="R162" s="286"/>
      <c r="S162" s="253">
        <v>44.43</v>
      </c>
      <c r="T162" s="253">
        <v>385.06</v>
      </c>
      <c r="V162" s="60">
        <f t="shared" si="11"/>
        <v>43573</v>
      </c>
      <c r="W162" s="58">
        <f t="shared" si="12"/>
        <v>8.6972222222222229</v>
      </c>
      <c r="X162" s="58">
        <f t="shared" si="13"/>
        <v>1.3027777777777771</v>
      </c>
      <c r="Y162" s="58">
        <f t="shared" si="14"/>
        <v>1.3027777777777771</v>
      </c>
    </row>
    <row r="163" spans="1:25" x14ac:dyDescent="0.25">
      <c r="A163" s="283">
        <v>1097</v>
      </c>
      <c r="B163" s="283"/>
      <c r="D163" s="284">
        <v>39933</v>
      </c>
      <c r="E163" s="284"/>
      <c r="F163" s="284"/>
      <c r="G163" s="284"/>
      <c r="I163" s="285" t="s">
        <v>224</v>
      </c>
      <c r="J163" s="285"/>
      <c r="K163" s="285"/>
      <c r="L163" s="285"/>
      <c r="M163" s="61">
        <v>10</v>
      </c>
      <c r="N163" s="253">
        <v>1056.25</v>
      </c>
      <c r="O163" s="61">
        <v>100</v>
      </c>
      <c r="P163" s="286">
        <v>809.83</v>
      </c>
      <c r="Q163" s="286"/>
      <c r="R163" s="286"/>
      <c r="S163" s="253">
        <v>105.63</v>
      </c>
      <c r="T163" s="253">
        <v>915.46</v>
      </c>
      <c r="V163" s="60">
        <f t="shared" si="11"/>
        <v>43583</v>
      </c>
      <c r="W163" s="58">
        <f t="shared" si="12"/>
        <v>8.6666666666666661</v>
      </c>
      <c r="X163" s="58">
        <f t="shared" si="13"/>
        <v>1.3333333333333339</v>
      </c>
      <c r="Y163" s="58">
        <f t="shared" si="14"/>
        <v>1.3333333333333339</v>
      </c>
    </row>
    <row r="164" spans="1:25" x14ac:dyDescent="0.25">
      <c r="A164" s="283">
        <v>1116</v>
      </c>
      <c r="B164" s="283"/>
      <c r="D164" s="284">
        <v>40032</v>
      </c>
      <c r="E164" s="284"/>
      <c r="F164" s="284"/>
      <c r="G164" s="284"/>
      <c r="I164" s="285" t="s">
        <v>224</v>
      </c>
      <c r="J164" s="285"/>
      <c r="K164" s="285"/>
      <c r="L164" s="285"/>
      <c r="M164" s="61">
        <v>10</v>
      </c>
      <c r="N164" s="253">
        <v>1522.49</v>
      </c>
      <c r="O164" s="61">
        <v>100</v>
      </c>
      <c r="P164" s="286">
        <v>1129.19</v>
      </c>
      <c r="Q164" s="286"/>
      <c r="R164" s="286"/>
      <c r="S164" s="253">
        <v>152.25</v>
      </c>
      <c r="T164" s="253">
        <v>1281.44</v>
      </c>
      <c r="V164" s="60">
        <f t="shared" si="11"/>
        <v>43682</v>
      </c>
      <c r="W164" s="58">
        <f t="shared" si="12"/>
        <v>8.4</v>
      </c>
      <c r="X164" s="58">
        <f t="shared" si="13"/>
        <v>1.5999999999999996</v>
      </c>
      <c r="Y164" s="58">
        <f t="shared" si="14"/>
        <v>1.5999999999999996</v>
      </c>
    </row>
    <row r="165" spans="1:25" x14ac:dyDescent="0.25">
      <c r="A165" s="283">
        <v>1117</v>
      </c>
      <c r="B165" s="283"/>
      <c r="D165" s="284">
        <v>40036</v>
      </c>
      <c r="E165" s="284"/>
      <c r="F165" s="284"/>
      <c r="G165" s="284"/>
      <c r="I165" s="285" t="s">
        <v>224</v>
      </c>
      <c r="J165" s="285"/>
      <c r="K165" s="285"/>
      <c r="L165" s="285"/>
      <c r="M165" s="61">
        <v>10</v>
      </c>
      <c r="N165" s="253">
        <v>7558.92</v>
      </c>
      <c r="O165" s="61">
        <v>100</v>
      </c>
      <c r="P165" s="286">
        <v>5606.18</v>
      </c>
      <c r="Q165" s="286"/>
      <c r="R165" s="286"/>
      <c r="S165" s="253">
        <v>755.89</v>
      </c>
      <c r="T165" s="253">
        <v>6362.07</v>
      </c>
      <c r="V165" s="60">
        <f t="shared" si="11"/>
        <v>43686</v>
      </c>
      <c r="W165" s="58">
        <f t="shared" si="12"/>
        <v>8.3888888888888893</v>
      </c>
      <c r="X165" s="58">
        <f t="shared" si="13"/>
        <v>1.6111111111111107</v>
      </c>
      <c r="Y165" s="58">
        <f t="shared" si="14"/>
        <v>1.6111111111111107</v>
      </c>
    </row>
    <row r="166" spans="1:25" x14ac:dyDescent="0.25">
      <c r="A166" s="283">
        <v>1125</v>
      </c>
      <c r="B166" s="283"/>
      <c r="D166" s="284">
        <v>40078</v>
      </c>
      <c r="E166" s="284"/>
      <c r="F166" s="284"/>
      <c r="G166" s="284"/>
      <c r="I166" s="285" t="s">
        <v>224</v>
      </c>
      <c r="J166" s="285"/>
      <c r="K166" s="285"/>
      <c r="L166" s="285"/>
      <c r="M166" s="61">
        <v>10</v>
      </c>
      <c r="N166" s="253">
        <v>1937.7</v>
      </c>
      <c r="O166" s="61">
        <v>100</v>
      </c>
      <c r="P166" s="286">
        <v>1404.83</v>
      </c>
      <c r="Q166" s="286"/>
      <c r="R166" s="286"/>
      <c r="S166" s="253">
        <v>193.77</v>
      </c>
      <c r="T166" s="253">
        <v>1598.6000000000001</v>
      </c>
      <c r="V166" s="60">
        <f t="shared" si="11"/>
        <v>43728</v>
      </c>
      <c r="W166" s="58">
        <f t="shared" si="12"/>
        <v>8.2750000000000004</v>
      </c>
      <c r="X166" s="58">
        <f t="shared" si="13"/>
        <v>1.7249999999999996</v>
      </c>
      <c r="Y166" s="58">
        <f t="shared" si="14"/>
        <v>1.7249999999999996</v>
      </c>
    </row>
    <row r="167" spans="1:25" x14ac:dyDescent="0.25">
      <c r="A167" s="283">
        <v>1136</v>
      </c>
      <c r="B167" s="283"/>
      <c r="D167" s="284">
        <v>40127</v>
      </c>
      <c r="E167" s="284"/>
      <c r="F167" s="284"/>
      <c r="G167" s="284"/>
      <c r="I167" s="285" t="s">
        <v>224</v>
      </c>
      <c r="J167" s="285"/>
      <c r="K167" s="285"/>
      <c r="L167" s="285"/>
      <c r="M167" s="61">
        <v>10</v>
      </c>
      <c r="N167" s="253">
        <v>361.88</v>
      </c>
      <c r="O167" s="61">
        <v>100</v>
      </c>
      <c r="P167" s="286">
        <v>259.36</v>
      </c>
      <c r="Q167" s="286"/>
      <c r="R167" s="286"/>
      <c r="S167" s="253">
        <v>36.19</v>
      </c>
      <c r="T167" s="253">
        <v>295.55</v>
      </c>
      <c r="V167" s="60">
        <f t="shared" si="11"/>
        <v>43777</v>
      </c>
      <c r="W167" s="58">
        <f t="shared" si="12"/>
        <v>8.1416666666666675</v>
      </c>
      <c r="X167" s="58">
        <f t="shared" si="13"/>
        <v>1.8583333333333325</v>
      </c>
      <c r="Y167" s="58">
        <f t="shared" si="14"/>
        <v>1.8583333333333325</v>
      </c>
    </row>
    <row r="168" spans="1:25" x14ac:dyDescent="0.25">
      <c r="A168" s="283">
        <v>1142</v>
      </c>
      <c r="B168" s="283"/>
      <c r="D168" s="284">
        <v>40175</v>
      </c>
      <c r="E168" s="284"/>
      <c r="F168" s="284"/>
      <c r="G168" s="284"/>
      <c r="I168" s="285" t="s">
        <v>224</v>
      </c>
      <c r="J168" s="285"/>
      <c r="K168" s="285"/>
      <c r="L168" s="285"/>
      <c r="M168" s="61">
        <v>10</v>
      </c>
      <c r="N168" s="253">
        <v>335</v>
      </c>
      <c r="O168" s="61">
        <v>100</v>
      </c>
      <c r="P168" s="286">
        <v>234.5</v>
      </c>
      <c r="Q168" s="286"/>
      <c r="R168" s="286"/>
      <c r="S168" s="253">
        <v>33.5</v>
      </c>
      <c r="T168" s="253">
        <v>268</v>
      </c>
      <c r="V168" s="60">
        <f t="shared" si="11"/>
        <v>43825</v>
      </c>
      <c r="W168" s="58">
        <f t="shared" si="12"/>
        <v>8.0083333333333329</v>
      </c>
      <c r="X168" s="58">
        <f t="shared" si="13"/>
        <v>1.9916666666666671</v>
      </c>
      <c r="Y168" s="58">
        <f t="shared" si="14"/>
        <v>1.9916666666666671</v>
      </c>
    </row>
    <row r="169" spans="1:25" x14ac:dyDescent="0.25">
      <c r="A169" s="283">
        <v>1153</v>
      </c>
      <c r="B169" s="283"/>
      <c r="D169" s="284">
        <v>40184</v>
      </c>
      <c r="E169" s="284"/>
      <c r="F169" s="284"/>
      <c r="G169" s="284"/>
      <c r="I169" s="285" t="s">
        <v>224</v>
      </c>
      <c r="J169" s="285"/>
      <c r="K169" s="285"/>
      <c r="L169" s="285"/>
      <c r="M169" s="61">
        <v>10</v>
      </c>
      <c r="N169" s="253">
        <v>4600.68</v>
      </c>
      <c r="O169" s="61">
        <v>100</v>
      </c>
      <c r="P169" s="286">
        <v>3220.4900000000002</v>
      </c>
      <c r="Q169" s="286"/>
      <c r="R169" s="286"/>
      <c r="S169" s="253">
        <v>460.07</v>
      </c>
      <c r="T169" s="253">
        <v>3680.56</v>
      </c>
      <c r="V169" s="60">
        <f t="shared" si="11"/>
        <v>43834</v>
      </c>
      <c r="W169" s="58">
        <f t="shared" si="12"/>
        <v>7.9861111111111107</v>
      </c>
      <c r="X169" s="58">
        <f t="shared" si="13"/>
        <v>2.0138888888888893</v>
      </c>
      <c r="Y169" s="58">
        <f t="shared" si="14"/>
        <v>2.0138888888888893</v>
      </c>
    </row>
    <row r="170" spans="1:25" x14ac:dyDescent="0.25">
      <c r="A170" s="283">
        <v>1166</v>
      </c>
      <c r="B170" s="283"/>
      <c r="D170" s="284">
        <v>40280</v>
      </c>
      <c r="E170" s="284"/>
      <c r="F170" s="284"/>
      <c r="G170" s="284"/>
      <c r="I170" s="285" t="s">
        <v>224</v>
      </c>
      <c r="J170" s="285"/>
      <c r="K170" s="285"/>
      <c r="L170" s="285"/>
      <c r="M170" s="61">
        <v>10</v>
      </c>
      <c r="N170" s="253">
        <v>1181.68</v>
      </c>
      <c r="O170" s="61">
        <v>100</v>
      </c>
      <c r="P170" s="286">
        <v>797.65</v>
      </c>
      <c r="Q170" s="286"/>
      <c r="R170" s="286"/>
      <c r="S170" s="253">
        <v>118.17</v>
      </c>
      <c r="T170" s="253">
        <v>915.82</v>
      </c>
      <c r="V170" s="60">
        <f t="shared" si="11"/>
        <v>43930</v>
      </c>
      <c r="W170" s="58">
        <f t="shared" si="12"/>
        <v>7.7194444444444441</v>
      </c>
      <c r="X170" s="58">
        <f t="shared" si="13"/>
        <v>2.2805555555555559</v>
      </c>
      <c r="Y170" s="58">
        <f t="shared" si="14"/>
        <v>2.2805555555555559</v>
      </c>
    </row>
    <row r="171" spans="1:25" x14ac:dyDescent="0.25">
      <c r="A171" s="283">
        <v>1171</v>
      </c>
      <c r="B171" s="283"/>
      <c r="D171" s="284">
        <v>40317</v>
      </c>
      <c r="E171" s="284"/>
      <c r="F171" s="284"/>
      <c r="G171" s="284"/>
      <c r="I171" s="285" t="s">
        <v>224</v>
      </c>
      <c r="J171" s="285"/>
      <c r="K171" s="285"/>
      <c r="L171" s="285"/>
      <c r="M171" s="61">
        <v>10</v>
      </c>
      <c r="N171" s="253">
        <v>1029.5999999999999</v>
      </c>
      <c r="O171" s="61">
        <v>100</v>
      </c>
      <c r="P171" s="286">
        <v>677.82</v>
      </c>
      <c r="Q171" s="286"/>
      <c r="R171" s="286"/>
      <c r="S171" s="253">
        <v>102.96000000000001</v>
      </c>
      <c r="T171" s="253">
        <v>780.78</v>
      </c>
      <c r="V171" s="60">
        <f t="shared" si="11"/>
        <v>43967</v>
      </c>
      <c r="W171" s="58">
        <f t="shared" si="12"/>
        <v>7.6166666666666663</v>
      </c>
      <c r="X171" s="58">
        <f t="shared" si="13"/>
        <v>2.3833333333333337</v>
      </c>
      <c r="Y171" s="58">
        <f t="shared" si="14"/>
        <v>2.3833333333333337</v>
      </c>
    </row>
    <row r="172" spans="1:25" x14ac:dyDescent="0.25">
      <c r="A172" s="283">
        <v>1178</v>
      </c>
      <c r="B172" s="283"/>
      <c r="D172" s="284">
        <v>40393</v>
      </c>
      <c r="E172" s="284"/>
      <c r="F172" s="284"/>
      <c r="G172" s="284"/>
      <c r="I172" s="285" t="s">
        <v>224</v>
      </c>
      <c r="J172" s="285"/>
      <c r="K172" s="285"/>
      <c r="L172" s="285"/>
      <c r="M172" s="61">
        <v>10</v>
      </c>
      <c r="N172" s="253">
        <v>526.78</v>
      </c>
      <c r="O172" s="61">
        <v>100</v>
      </c>
      <c r="P172" s="286">
        <v>338.03000000000003</v>
      </c>
      <c r="Q172" s="286"/>
      <c r="R172" s="286"/>
      <c r="S172" s="253">
        <v>52.68</v>
      </c>
      <c r="T172" s="253">
        <v>390.71000000000004</v>
      </c>
      <c r="V172" s="60">
        <f t="shared" si="11"/>
        <v>44043</v>
      </c>
      <c r="W172" s="58">
        <f t="shared" si="12"/>
        <v>7.4111111111111114</v>
      </c>
      <c r="X172" s="58">
        <f t="shared" si="13"/>
        <v>2.5888888888888886</v>
      </c>
      <c r="Y172" s="58">
        <f t="shared" si="14"/>
        <v>2.5888888888888886</v>
      </c>
    </row>
    <row r="173" spans="1:25" x14ac:dyDescent="0.25">
      <c r="A173" s="283">
        <v>1188</v>
      </c>
      <c r="B173" s="283"/>
      <c r="D173" s="284">
        <v>40456</v>
      </c>
      <c r="E173" s="284"/>
      <c r="F173" s="284"/>
      <c r="G173" s="284"/>
      <c r="I173" s="285" t="s">
        <v>224</v>
      </c>
      <c r="J173" s="285"/>
      <c r="K173" s="285"/>
      <c r="L173" s="285"/>
      <c r="M173" s="61">
        <v>10</v>
      </c>
      <c r="N173" s="253">
        <v>5139.84</v>
      </c>
      <c r="O173" s="61">
        <v>100</v>
      </c>
      <c r="P173" s="286">
        <v>3212.38</v>
      </c>
      <c r="Q173" s="286"/>
      <c r="R173" s="286"/>
      <c r="S173" s="253">
        <v>513.98</v>
      </c>
      <c r="T173" s="253">
        <v>3726.36</v>
      </c>
      <c r="V173" s="60">
        <f t="shared" ref="V173:V204" si="15">D173+(M173*365)</f>
        <v>44106</v>
      </c>
      <c r="W173" s="58">
        <f t="shared" ref="W173:W204" si="16">YEARFRAC(D173,$W$8)</f>
        <v>7.2388888888888889</v>
      </c>
      <c r="X173" s="58">
        <f t="shared" ref="X173:X204" si="17">IF(W173&gt;M173,0,M173-W173)</f>
        <v>2.7611111111111111</v>
      </c>
      <c r="Y173" s="58">
        <f t="shared" si="14"/>
        <v>2.7611111111111111</v>
      </c>
    </row>
    <row r="174" spans="1:25" x14ac:dyDescent="0.25">
      <c r="A174" s="283">
        <v>1195</v>
      </c>
      <c r="B174" s="283"/>
      <c r="D174" s="284">
        <v>40491</v>
      </c>
      <c r="E174" s="284"/>
      <c r="F174" s="284"/>
      <c r="G174" s="284"/>
      <c r="I174" s="285" t="s">
        <v>224</v>
      </c>
      <c r="J174" s="285"/>
      <c r="K174" s="285"/>
      <c r="L174" s="285"/>
      <c r="M174" s="61">
        <v>10</v>
      </c>
      <c r="N174" s="253">
        <v>14440</v>
      </c>
      <c r="O174" s="61">
        <v>100</v>
      </c>
      <c r="P174" s="286">
        <v>8904.67</v>
      </c>
      <c r="Q174" s="286"/>
      <c r="R174" s="286"/>
      <c r="S174" s="253">
        <v>1444</v>
      </c>
      <c r="T174" s="253">
        <v>10348.67</v>
      </c>
      <c r="V174" s="60">
        <f t="shared" si="15"/>
        <v>44141</v>
      </c>
      <c r="W174" s="58">
        <f t="shared" si="16"/>
        <v>7.1444444444444448</v>
      </c>
      <c r="X174" s="58">
        <f t="shared" si="17"/>
        <v>2.8555555555555552</v>
      </c>
      <c r="Y174" s="58">
        <f t="shared" si="14"/>
        <v>2.8555555555555552</v>
      </c>
    </row>
    <row r="175" spans="1:25" x14ac:dyDescent="0.25">
      <c r="A175" s="283">
        <v>1196</v>
      </c>
      <c r="B175" s="283"/>
      <c r="D175" s="284">
        <v>40494</v>
      </c>
      <c r="E175" s="284"/>
      <c r="F175" s="284"/>
      <c r="G175" s="284"/>
      <c r="I175" s="285" t="s">
        <v>224</v>
      </c>
      <c r="J175" s="285"/>
      <c r="K175" s="285"/>
      <c r="L175" s="285"/>
      <c r="M175" s="61">
        <v>10</v>
      </c>
      <c r="N175" s="253">
        <v>1200</v>
      </c>
      <c r="O175" s="61">
        <v>100</v>
      </c>
      <c r="P175" s="286">
        <v>740</v>
      </c>
      <c r="Q175" s="286"/>
      <c r="R175" s="286"/>
      <c r="S175" s="253">
        <v>120</v>
      </c>
      <c r="T175" s="253">
        <v>860</v>
      </c>
      <c r="V175" s="60">
        <f t="shared" si="15"/>
        <v>44144</v>
      </c>
      <c r="W175" s="58">
        <f t="shared" si="16"/>
        <v>7.1361111111111111</v>
      </c>
      <c r="X175" s="58">
        <f t="shared" si="17"/>
        <v>2.8638888888888889</v>
      </c>
      <c r="Y175" s="58">
        <f t="shared" si="14"/>
        <v>2.8638888888888889</v>
      </c>
    </row>
    <row r="176" spans="1:25" x14ac:dyDescent="0.25">
      <c r="A176" s="283">
        <v>1197</v>
      </c>
      <c r="B176" s="283"/>
      <c r="D176" s="284">
        <v>40494</v>
      </c>
      <c r="E176" s="284"/>
      <c r="F176" s="284"/>
      <c r="G176" s="284"/>
      <c r="I176" s="285" t="s">
        <v>224</v>
      </c>
      <c r="J176" s="285"/>
      <c r="K176" s="285"/>
      <c r="L176" s="285"/>
      <c r="M176" s="61">
        <v>10</v>
      </c>
      <c r="N176" s="253">
        <v>503.02000000000004</v>
      </c>
      <c r="O176" s="61">
        <v>100</v>
      </c>
      <c r="P176" s="286">
        <v>310.18</v>
      </c>
      <c r="Q176" s="286"/>
      <c r="R176" s="286"/>
      <c r="S176" s="253">
        <v>50.300000000000004</v>
      </c>
      <c r="T176" s="253">
        <v>360.48</v>
      </c>
      <c r="V176" s="60">
        <f t="shared" si="15"/>
        <v>44144</v>
      </c>
      <c r="W176" s="58">
        <f t="shared" si="16"/>
        <v>7.1361111111111111</v>
      </c>
      <c r="X176" s="58">
        <f t="shared" si="17"/>
        <v>2.8638888888888889</v>
      </c>
      <c r="Y176" s="58">
        <f t="shared" si="14"/>
        <v>2.8638888888888889</v>
      </c>
    </row>
    <row r="177" spans="1:25" x14ac:dyDescent="0.25">
      <c r="A177" s="283">
        <v>1204</v>
      </c>
      <c r="B177" s="283"/>
      <c r="D177" s="284">
        <v>40542</v>
      </c>
      <c r="E177" s="284"/>
      <c r="F177" s="284"/>
      <c r="G177" s="284"/>
      <c r="I177" s="285" t="s">
        <v>224</v>
      </c>
      <c r="J177" s="285"/>
      <c r="K177" s="285"/>
      <c r="L177" s="285"/>
      <c r="M177" s="61">
        <v>10</v>
      </c>
      <c r="N177" s="253">
        <v>14440</v>
      </c>
      <c r="O177" s="61">
        <v>100</v>
      </c>
      <c r="P177" s="286">
        <v>8664</v>
      </c>
      <c r="Q177" s="286"/>
      <c r="R177" s="286"/>
      <c r="S177" s="253">
        <v>1444</v>
      </c>
      <c r="T177" s="253">
        <v>10108</v>
      </c>
      <c r="V177" s="60">
        <f t="shared" si="15"/>
        <v>44192</v>
      </c>
      <c r="W177" s="58">
        <f t="shared" si="16"/>
        <v>7</v>
      </c>
      <c r="X177" s="58">
        <f t="shared" si="17"/>
        <v>3</v>
      </c>
      <c r="Y177" s="58">
        <f t="shared" si="14"/>
        <v>3</v>
      </c>
    </row>
    <row r="178" spans="1:25" x14ac:dyDescent="0.25">
      <c r="A178" s="283">
        <v>1249</v>
      </c>
      <c r="B178" s="283"/>
      <c r="D178" s="284">
        <v>40736</v>
      </c>
      <c r="E178" s="284"/>
      <c r="F178" s="284"/>
      <c r="G178" s="284"/>
      <c r="I178" s="285" t="s">
        <v>224</v>
      </c>
      <c r="J178" s="285"/>
      <c r="K178" s="285"/>
      <c r="L178" s="285"/>
      <c r="M178" s="61">
        <v>10</v>
      </c>
      <c r="N178" s="253">
        <v>875.2</v>
      </c>
      <c r="O178" s="61">
        <v>100</v>
      </c>
      <c r="P178" s="286">
        <v>481.36</v>
      </c>
      <c r="Q178" s="286"/>
      <c r="R178" s="286"/>
      <c r="S178" s="253">
        <v>87.52</v>
      </c>
      <c r="T178" s="253">
        <v>568.88</v>
      </c>
      <c r="V178" s="60">
        <f t="shared" si="15"/>
        <v>44386</v>
      </c>
      <c r="W178" s="58">
        <f t="shared" si="16"/>
        <v>6.4694444444444441</v>
      </c>
      <c r="X178" s="58">
        <f t="shared" si="17"/>
        <v>3.5305555555555559</v>
      </c>
      <c r="Y178" s="58">
        <f t="shared" si="14"/>
        <v>3.5305555555555559</v>
      </c>
    </row>
    <row r="179" spans="1:25" x14ac:dyDescent="0.25">
      <c r="A179" s="283">
        <v>1256</v>
      </c>
      <c r="B179" s="283"/>
      <c r="D179" s="284">
        <v>40793</v>
      </c>
      <c r="E179" s="284"/>
      <c r="F179" s="284"/>
      <c r="G179" s="284"/>
      <c r="I179" s="285" t="s">
        <v>224</v>
      </c>
      <c r="J179" s="285"/>
      <c r="K179" s="285"/>
      <c r="L179" s="285"/>
      <c r="M179" s="61">
        <v>10</v>
      </c>
      <c r="N179" s="253">
        <v>190.44</v>
      </c>
      <c r="O179" s="61">
        <v>100</v>
      </c>
      <c r="P179" s="286">
        <v>101.55</v>
      </c>
      <c r="Q179" s="286"/>
      <c r="R179" s="286"/>
      <c r="S179" s="253">
        <v>19.04</v>
      </c>
      <c r="T179" s="253">
        <v>120.59</v>
      </c>
      <c r="V179" s="60">
        <f t="shared" si="15"/>
        <v>44443</v>
      </c>
      <c r="W179" s="58">
        <f t="shared" si="16"/>
        <v>6.3166666666666664</v>
      </c>
      <c r="X179" s="58">
        <f t="shared" si="17"/>
        <v>3.6833333333333336</v>
      </c>
      <c r="Y179" s="58">
        <f t="shared" si="14"/>
        <v>3.6833333333333336</v>
      </c>
    </row>
    <row r="180" spans="1:25" x14ac:dyDescent="0.25">
      <c r="A180" s="283">
        <v>1262</v>
      </c>
      <c r="B180" s="283"/>
      <c r="D180" s="284">
        <v>40829</v>
      </c>
      <c r="E180" s="284"/>
      <c r="F180" s="284"/>
      <c r="G180" s="284"/>
      <c r="I180" s="285" t="s">
        <v>224</v>
      </c>
      <c r="J180" s="285"/>
      <c r="K180" s="285"/>
      <c r="L180" s="285"/>
      <c r="M180" s="61">
        <v>10</v>
      </c>
      <c r="N180" s="253">
        <v>2060.8200000000002</v>
      </c>
      <c r="O180" s="61">
        <v>100</v>
      </c>
      <c r="P180" s="286">
        <v>1081.92</v>
      </c>
      <c r="Q180" s="286"/>
      <c r="R180" s="286"/>
      <c r="S180" s="253">
        <v>206.08</v>
      </c>
      <c r="T180" s="253">
        <v>1288</v>
      </c>
      <c r="V180" s="60">
        <f t="shared" si="15"/>
        <v>44479</v>
      </c>
      <c r="W180" s="58">
        <f t="shared" si="16"/>
        <v>6.2166666666666668</v>
      </c>
      <c r="X180" s="58">
        <f t="shared" si="17"/>
        <v>3.7833333333333332</v>
      </c>
      <c r="Y180" s="58">
        <f t="shared" si="14"/>
        <v>3.7833333333333332</v>
      </c>
    </row>
    <row r="181" spans="1:25" x14ac:dyDescent="0.25">
      <c r="A181" s="283">
        <v>1274</v>
      </c>
      <c r="B181" s="283"/>
      <c r="D181" s="284">
        <v>40878</v>
      </c>
      <c r="E181" s="284"/>
      <c r="F181" s="284"/>
      <c r="G181" s="284"/>
      <c r="I181" s="285" t="s">
        <v>224</v>
      </c>
      <c r="J181" s="285"/>
      <c r="K181" s="285"/>
      <c r="L181" s="285"/>
      <c r="M181" s="61">
        <v>10</v>
      </c>
      <c r="N181" s="253">
        <v>335.62</v>
      </c>
      <c r="O181" s="61">
        <v>100</v>
      </c>
      <c r="P181" s="286">
        <v>170.6</v>
      </c>
      <c r="Q181" s="286"/>
      <c r="R181" s="286"/>
      <c r="S181" s="253">
        <v>33.56</v>
      </c>
      <c r="T181" s="253">
        <v>204.16</v>
      </c>
      <c r="V181" s="60">
        <f t="shared" si="15"/>
        <v>44528</v>
      </c>
      <c r="W181" s="58">
        <f t="shared" si="16"/>
        <v>6.083333333333333</v>
      </c>
      <c r="X181" s="58">
        <f t="shared" si="17"/>
        <v>3.916666666666667</v>
      </c>
      <c r="Y181" s="58">
        <f t="shared" si="14"/>
        <v>3.916666666666667</v>
      </c>
    </row>
    <row r="182" spans="1:25" x14ac:dyDescent="0.25">
      <c r="A182" s="283">
        <v>1275</v>
      </c>
      <c r="B182" s="283"/>
      <c r="D182" s="284">
        <v>40898</v>
      </c>
      <c r="E182" s="284"/>
      <c r="F182" s="284"/>
      <c r="G182" s="284"/>
      <c r="I182" s="285" t="s">
        <v>224</v>
      </c>
      <c r="J182" s="285"/>
      <c r="K182" s="285"/>
      <c r="L182" s="285"/>
      <c r="M182" s="61">
        <v>10</v>
      </c>
      <c r="N182" s="253">
        <v>299.5</v>
      </c>
      <c r="O182" s="61">
        <v>100</v>
      </c>
      <c r="P182" s="286">
        <v>149.75</v>
      </c>
      <c r="Q182" s="286"/>
      <c r="R182" s="286"/>
      <c r="S182" s="253">
        <v>29.95</v>
      </c>
      <c r="T182" s="253">
        <v>179.70000000000002</v>
      </c>
      <c r="V182" s="60">
        <f t="shared" si="15"/>
        <v>44548</v>
      </c>
      <c r="W182" s="58">
        <f t="shared" si="16"/>
        <v>6.0277777777777777</v>
      </c>
      <c r="X182" s="58">
        <f t="shared" si="17"/>
        <v>3.9722222222222223</v>
      </c>
      <c r="Y182" s="58">
        <f t="shared" si="14"/>
        <v>3.9722222222222223</v>
      </c>
    </row>
    <row r="183" spans="1:25" x14ac:dyDescent="0.25">
      <c r="A183" s="283">
        <v>1282</v>
      </c>
      <c r="B183" s="283"/>
      <c r="D183" s="284">
        <v>40914</v>
      </c>
      <c r="E183" s="284"/>
      <c r="F183" s="284"/>
      <c r="G183" s="284"/>
      <c r="I183" s="285" t="s">
        <v>224</v>
      </c>
      <c r="J183" s="285"/>
      <c r="K183" s="285"/>
      <c r="L183" s="285"/>
      <c r="M183" s="61">
        <v>10</v>
      </c>
      <c r="N183" s="253">
        <v>528</v>
      </c>
      <c r="O183" s="61">
        <v>100</v>
      </c>
      <c r="P183" s="286">
        <v>264</v>
      </c>
      <c r="Q183" s="286"/>
      <c r="R183" s="286"/>
      <c r="S183" s="253">
        <v>52.800000000000004</v>
      </c>
      <c r="T183" s="253">
        <v>316.8</v>
      </c>
      <c r="V183" s="60">
        <f t="shared" si="15"/>
        <v>44564</v>
      </c>
      <c r="W183" s="58">
        <f t="shared" si="16"/>
        <v>5.9861111111111107</v>
      </c>
      <c r="X183" s="58">
        <f t="shared" si="17"/>
        <v>4.0138888888888893</v>
      </c>
      <c r="Y183" s="58">
        <f t="shared" si="14"/>
        <v>4.0138888888888893</v>
      </c>
    </row>
    <row r="184" spans="1:25" x14ac:dyDescent="0.25">
      <c r="A184" s="283">
        <v>1292</v>
      </c>
      <c r="B184" s="283"/>
      <c r="D184" s="284">
        <v>41016</v>
      </c>
      <c r="E184" s="284"/>
      <c r="F184" s="284"/>
      <c r="G184" s="284"/>
      <c r="I184" s="285" t="s">
        <v>224</v>
      </c>
      <c r="J184" s="285"/>
      <c r="K184" s="285"/>
      <c r="L184" s="285"/>
      <c r="M184" s="61">
        <v>10</v>
      </c>
      <c r="N184" s="253">
        <v>271.94</v>
      </c>
      <c r="O184" s="61">
        <v>100</v>
      </c>
      <c r="P184" s="286">
        <v>126.89</v>
      </c>
      <c r="Q184" s="286"/>
      <c r="R184" s="286"/>
      <c r="S184" s="253">
        <v>27.19</v>
      </c>
      <c r="T184" s="253">
        <v>154.08000000000001</v>
      </c>
      <c r="V184" s="60">
        <f t="shared" si="15"/>
        <v>44666</v>
      </c>
      <c r="W184" s="58">
        <f t="shared" si="16"/>
        <v>5.7055555555555557</v>
      </c>
      <c r="X184" s="58">
        <f t="shared" si="17"/>
        <v>4.2944444444444443</v>
      </c>
      <c r="Y184" s="58">
        <f t="shared" ref="Y184:Y215" si="18">IF(X184=0,0,X184)</f>
        <v>4.2944444444444443</v>
      </c>
    </row>
    <row r="185" spans="1:25" x14ac:dyDescent="0.25">
      <c r="A185" s="283">
        <v>1300</v>
      </c>
      <c r="B185" s="283"/>
      <c r="D185" s="284">
        <v>41037</v>
      </c>
      <c r="E185" s="284"/>
      <c r="F185" s="284"/>
      <c r="G185" s="284"/>
      <c r="I185" s="285" t="s">
        <v>224</v>
      </c>
      <c r="J185" s="285"/>
      <c r="K185" s="285"/>
      <c r="L185" s="285"/>
      <c r="M185" s="61">
        <v>10</v>
      </c>
      <c r="N185" s="253">
        <v>3509.08</v>
      </c>
      <c r="O185" s="61">
        <v>100</v>
      </c>
      <c r="P185" s="286">
        <v>1637.58</v>
      </c>
      <c r="Q185" s="286"/>
      <c r="R185" s="286"/>
      <c r="S185" s="253">
        <v>350.91</v>
      </c>
      <c r="T185" s="253">
        <v>1988.49</v>
      </c>
      <c r="V185" s="60">
        <f t="shared" si="15"/>
        <v>44687</v>
      </c>
      <c r="W185" s="58">
        <f t="shared" si="16"/>
        <v>5.6472222222222221</v>
      </c>
      <c r="X185" s="58">
        <f t="shared" si="17"/>
        <v>4.3527777777777779</v>
      </c>
      <c r="Y185" s="58">
        <f t="shared" si="18"/>
        <v>4.3527777777777779</v>
      </c>
    </row>
    <row r="186" spans="1:25" x14ac:dyDescent="0.25">
      <c r="A186" s="283">
        <v>1313</v>
      </c>
      <c r="B186" s="283"/>
      <c r="D186" s="284">
        <v>41096</v>
      </c>
      <c r="E186" s="284"/>
      <c r="F186" s="284"/>
      <c r="G186" s="284"/>
      <c r="I186" s="285" t="s">
        <v>224</v>
      </c>
      <c r="J186" s="285"/>
      <c r="K186" s="285"/>
      <c r="L186" s="285"/>
      <c r="M186" s="61">
        <v>10</v>
      </c>
      <c r="N186" s="253">
        <v>1430.8500000000001</v>
      </c>
      <c r="O186" s="61">
        <v>100</v>
      </c>
      <c r="P186" s="286">
        <v>643.91</v>
      </c>
      <c r="Q186" s="286"/>
      <c r="R186" s="286"/>
      <c r="S186" s="253">
        <v>143.09</v>
      </c>
      <c r="T186" s="253">
        <v>787</v>
      </c>
      <c r="V186" s="60">
        <f t="shared" si="15"/>
        <v>44746</v>
      </c>
      <c r="W186" s="58">
        <f t="shared" si="16"/>
        <v>5.4861111111111107</v>
      </c>
      <c r="X186" s="58">
        <f t="shared" si="17"/>
        <v>4.5138888888888893</v>
      </c>
      <c r="Y186" s="58">
        <f t="shared" si="18"/>
        <v>4.5138888888888893</v>
      </c>
    </row>
    <row r="187" spans="1:25" x14ac:dyDescent="0.25">
      <c r="A187" s="283">
        <v>1331</v>
      </c>
      <c r="B187" s="283"/>
      <c r="D187" s="284">
        <v>41157</v>
      </c>
      <c r="E187" s="284"/>
      <c r="F187" s="284"/>
      <c r="G187" s="284"/>
      <c r="I187" s="285" t="s">
        <v>224</v>
      </c>
      <c r="J187" s="285"/>
      <c r="K187" s="285"/>
      <c r="L187" s="285"/>
      <c r="M187" s="61">
        <v>10</v>
      </c>
      <c r="N187" s="253">
        <v>89.98</v>
      </c>
      <c r="O187" s="61">
        <v>100</v>
      </c>
      <c r="P187" s="286">
        <v>39</v>
      </c>
      <c r="Q187" s="286"/>
      <c r="R187" s="286"/>
      <c r="S187" s="253">
        <v>9</v>
      </c>
      <c r="T187" s="253">
        <v>48</v>
      </c>
      <c r="V187" s="60">
        <f t="shared" si="15"/>
        <v>44807</v>
      </c>
      <c r="W187" s="58">
        <f t="shared" si="16"/>
        <v>5.322222222222222</v>
      </c>
      <c r="X187" s="58">
        <f t="shared" si="17"/>
        <v>4.677777777777778</v>
      </c>
      <c r="Y187" s="58">
        <f t="shared" si="18"/>
        <v>4.677777777777778</v>
      </c>
    </row>
    <row r="188" spans="1:25" x14ac:dyDescent="0.25">
      <c r="A188" s="283">
        <v>1332</v>
      </c>
      <c r="B188" s="283"/>
      <c r="D188" s="284">
        <v>41172</v>
      </c>
      <c r="E188" s="284"/>
      <c r="F188" s="284"/>
      <c r="G188" s="284"/>
      <c r="I188" s="285" t="s">
        <v>224</v>
      </c>
      <c r="J188" s="285"/>
      <c r="K188" s="285"/>
      <c r="L188" s="285"/>
      <c r="M188" s="61">
        <v>10</v>
      </c>
      <c r="N188" s="253">
        <v>770.37</v>
      </c>
      <c r="O188" s="61">
        <v>100</v>
      </c>
      <c r="P188" s="286">
        <v>327.42</v>
      </c>
      <c r="Q188" s="286"/>
      <c r="R188" s="286"/>
      <c r="S188" s="253">
        <v>77.040000000000006</v>
      </c>
      <c r="T188" s="253">
        <v>404.46000000000004</v>
      </c>
      <c r="V188" s="60">
        <f t="shared" si="15"/>
        <v>44822</v>
      </c>
      <c r="W188" s="58">
        <f t="shared" si="16"/>
        <v>5.2805555555555559</v>
      </c>
      <c r="X188" s="58">
        <f t="shared" si="17"/>
        <v>4.7194444444444441</v>
      </c>
      <c r="Y188" s="58">
        <f t="shared" si="18"/>
        <v>4.7194444444444441</v>
      </c>
    </row>
    <row r="189" spans="1:25" x14ac:dyDescent="0.25">
      <c r="A189" s="283">
        <v>1347</v>
      </c>
      <c r="B189" s="283"/>
      <c r="D189" s="284">
        <v>41218</v>
      </c>
      <c r="E189" s="284"/>
      <c r="F189" s="284"/>
      <c r="G189" s="284"/>
      <c r="I189" s="285" t="s">
        <v>224</v>
      </c>
      <c r="J189" s="285"/>
      <c r="K189" s="285"/>
      <c r="L189" s="285"/>
      <c r="M189" s="61">
        <v>10</v>
      </c>
      <c r="N189" s="253">
        <v>1934.99</v>
      </c>
      <c r="O189" s="61">
        <v>100</v>
      </c>
      <c r="P189" s="286">
        <v>806.25</v>
      </c>
      <c r="Q189" s="286"/>
      <c r="R189" s="286"/>
      <c r="S189" s="253">
        <v>193.5</v>
      </c>
      <c r="T189" s="253">
        <v>999.75</v>
      </c>
      <c r="V189" s="60">
        <f t="shared" si="15"/>
        <v>44868</v>
      </c>
      <c r="W189" s="58">
        <f t="shared" si="16"/>
        <v>5.1555555555555559</v>
      </c>
      <c r="X189" s="58">
        <f t="shared" si="17"/>
        <v>4.8444444444444441</v>
      </c>
      <c r="Y189" s="58">
        <f t="shared" si="18"/>
        <v>4.8444444444444441</v>
      </c>
    </row>
    <row r="190" spans="1:25" x14ac:dyDescent="0.25">
      <c r="A190" s="283">
        <v>1348</v>
      </c>
      <c r="B190" s="283"/>
      <c r="D190" s="284">
        <v>41218</v>
      </c>
      <c r="E190" s="284"/>
      <c r="F190" s="284"/>
      <c r="G190" s="284"/>
      <c r="I190" s="285" t="s">
        <v>224</v>
      </c>
      <c r="J190" s="285"/>
      <c r="K190" s="285"/>
      <c r="L190" s="285"/>
      <c r="M190" s="61">
        <v>10</v>
      </c>
      <c r="N190" s="253">
        <v>175.57</v>
      </c>
      <c r="O190" s="61">
        <v>100</v>
      </c>
      <c r="P190" s="286">
        <v>73.17</v>
      </c>
      <c r="Q190" s="286"/>
      <c r="R190" s="286"/>
      <c r="S190" s="253">
        <v>17.559999999999999</v>
      </c>
      <c r="T190" s="253">
        <v>90.73</v>
      </c>
      <c r="V190" s="60">
        <f t="shared" si="15"/>
        <v>44868</v>
      </c>
      <c r="W190" s="58">
        <f t="shared" si="16"/>
        <v>5.1555555555555559</v>
      </c>
      <c r="X190" s="58">
        <f t="shared" si="17"/>
        <v>4.8444444444444441</v>
      </c>
      <c r="Y190" s="58">
        <f t="shared" si="18"/>
        <v>4.8444444444444441</v>
      </c>
    </row>
    <row r="191" spans="1:25" x14ac:dyDescent="0.25">
      <c r="A191" s="283">
        <v>1349</v>
      </c>
      <c r="B191" s="283"/>
      <c r="D191" s="284">
        <v>41243</v>
      </c>
      <c r="E191" s="284"/>
      <c r="F191" s="284"/>
      <c r="G191" s="284"/>
      <c r="I191" s="285" t="s">
        <v>224</v>
      </c>
      <c r="J191" s="285"/>
      <c r="K191" s="285"/>
      <c r="L191" s="285"/>
      <c r="M191" s="61">
        <v>10</v>
      </c>
      <c r="N191" s="253">
        <v>2410.4699999999998</v>
      </c>
      <c r="O191" s="61">
        <v>100</v>
      </c>
      <c r="P191" s="286">
        <v>984.29000000000008</v>
      </c>
      <c r="Q191" s="286"/>
      <c r="R191" s="286"/>
      <c r="S191" s="253">
        <v>241.05</v>
      </c>
      <c r="T191" s="253">
        <v>1225.3399999999999</v>
      </c>
      <c r="V191" s="60">
        <f t="shared" si="15"/>
        <v>44893</v>
      </c>
      <c r="W191" s="58">
        <f t="shared" si="16"/>
        <v>5.083333333333333</v>
      </c>
      <c r="X191" s="58">
        <f t="shared" si="17"/>
        <v>4.916666666666667</v>
      </c>
      <c r="Y191" s="58">
        <f t="shared" si="18"/>
        <v>4.916666666666667</v>
      </c>
    </row>
    <row r="192" spans="1:25" x14ac:dyDescent="0.25">
      <c r="A192" s="283">
        <v>1362</v>
      </c>
      <c r="B192" s="283"/>
      <c r="D192" s="284">
        <v>41274</v>
      </c>
      <c r="E192" s="284"/>
      <c r="F192" s="284"/>
      <c r="G192" s="284"/>
      <c r="I192" s="285" t="s">
        <v>224</v>
      </c>
      <c r="J192" s="285"/>
      <c r="K192" s="285"/>
      <c r="L192" s="285"/>
      <c r="M192" s="61">
        <v>10</v>
      </c>
      <c r="N192" s="253">
        <v>99.95</v>
      </c>
      <c r="O192" s="61">
        <v>100</v>
      </c>
      <c r="P192" s="286">
        <v>40</v>
      </c>
      <c r="Q192" s="286"/>
      <c r="R192" s="286"/>
      <c r="S192" s="253">
        <v>10</v>
      </c>
      <c r="T192" s="253">
        <v>50</v>
      </c>
      <c r="V192" s="60">
        <f t="shared" si="15"/>
        <v>44924</v>
      </c>
      <c r="W192" s="58">
        <f t="shared" si="16"/>
        <v>5</v>
      </c>
      <c r="X192" s="58">
        <f t="shared" si="17"/>
        <v>5</v>
      </c>
      <c r="Y192" s="58">
        <f t="shared" si="18"/>
        <v>5</v>
      </c>
    </row>
    <row r="193" spans="1:25" x14ac:dyDescent="0.25">
      <c r="A193" s="283">
        <v>1369</v>
      </c>
      <c r="B193" s="283"/>
      <c r="D193" s="284">
        <v>41278</v>
      </c>
      <c r="E193" s="284"/>
      <c r="F193" s="284"/>
      <c r="G193" s="284"/>
      <c r="I193" s="285" t="s">
        <v>224</v>
      </c>
      <c r="J193" s="285"/>
      <c r="K193" s="285"/>
      <c r="L193" s="285"/>
      <c r="M193" s="61">
        <v>10</v>
      </c>
      <c r="N193" s="253">
        <v>1716.76</v>
      </c>
      <c r="O193" s="61">
        <v>100</v>
      </c>
      <c r="P193" s="286">
        <v>686.72</v>
      </c>
      <c r="Q193" s="286"/>
      <c r="R193" s="286"/>
      <c r="S193" s="253">
        <v>171.68</v>
      </c>
      <c r="T193" s="253">
        <v>858.4</v>
      </c>
      <c r="V193" s="60">
        <f t="shared" si="15"/>
        <v>44928</v>
      </c>
      <c r="W193" s="58">
        <f t="shared" si="16"/>
        <v>4.9916666666666663</v>
      </c>
      <c r="X193" s="58">
        <f t="shared" si="17"/>
        <v>5.0083333333333337</v>
      </c>
      <c r="Y193" s="58">
        <f t="shared" si="18"/>
        <v>5.0083333333333337</v>
      </c>
    </row>
    <row r="194" spans="1:25" x14ac:dyDescent="0.25">
      <c r="A194" s="283">
        <v>1375</v>
      </c>
      <c r="B194" s="283"/>
      <c r="D194" s="284">
        <v>41354</v>
      </c>
      <c r="E194" s="284"/>
      <c r="F194" s="284"/>
      <c r="G194" s="284"/>
      <c r="I194" s="285" t="s">
        <v>224</v>
      </c>
      <c r="J194" s="285"/>
      <c r="K194" s="285"/>
      <c r="L194" s="285"/>
      <c r="M194" s="61">
        <v>10</v>
      </c>
      <c r="N194" s="253">
        <v>1410.96</v>
      </c>
      <c r="O194" s="61">
        <v>100</v>
      </c>
      <c r="P194" s="286">
        <v>529.13</v>
      </c>
      <c r="Q194" s="286"/>
      <c r="R194" s="286"/>
      <c r="S194" s="253">
        <v>141.1</v>
      </c>
      <c r="T194" s="253">
        <v>670.23</v>
      </c>
      <c r="V194" s="60">
        <f t="shared" si="15"/>
        <v>45004</v>
      </c>
      <c r="W194" s="58">
        <f t="shared" si="16"/>
        <v>4.7777777777777777</v>
      </c>
      <c r="X194" s="58">
        <f t="shared" si="17"/>
        <v>5.2222222222222223</v>
      </c>
      <c r="Y194" s="58">
        <f t="shared" si="18"/>
        <v>5.2222222222222223</v>
      </c>
    </row>
    <row r="195" spans="1:25" x14ac:dyDescent="0.25">
      <c r="A195" s="283">
        <v>1379</v>
      </c>
      <c r="B195" s="283"/>
      <c r="D195" s="284">
        <v>41339</v>
      </c>
      <c r="E195" s="284"/>
      <c r="F195" s="284"/>
      <c r="G195" s="284"/>
      <c r="I195" s="285" t="s">
        <v>224</v>
      </c>
      <c r="J195" s="285"/>
      <c r="K195" s="285"/>
      <c r="L195" s="285"/>
      <c r="M195" s="61">
        <v>10</v>
      </c>
      <c r="N195" s="253">
        <v>223.29</v>
      </c>
      <c r="O195" s="61">
        <v>100</v>
      </c>
      <c r="P195" s="286">
        <v>85.600000000000009</v>
      </c>
      <c r="Q195" s="286"/>
      <c r="R195" s="286"/>
      <c r="S195" s="253">
        <v>22.330000000000002</v>
      </c>
      <c r="T195" s="253">
        <v>107.93</v>
      </c>
      <c r="V195" s="60">
        <f t="shared" si="15"/>
        <v>44989</v>
      </c>
      <c r="W195" s="58">
        <f t="shared" si="16"/>
        <v>4.8194444444444446</v>
      </c>
      <c r="X195" s="58">
        <f t="shared" si="17"/>
        <v>5.1805555555555554</v>
      </c>
      <c r="Y195" s="58">
        <f t="shared" si="18"/>
        <v>5.1805555555555554</v>
      </c>
    </row>
    <row r="196" spans="1:25" x14ac:dyDescent="0.25">
      <c r="A196" s="283">
        <v>1388</v>
      </c>
      <c r="B196" s="283"/>
      <c r="D196" s="284">
        <v>41394</v>
      </c>
      <c r="E196" s="284"/>
      <c r="F196" s="284"/>
      <c r="G196" s="284"/>
      <c r="I196" s="285" t="s">
        <v>224</v>
      </c>
      <c r="J196" s="285"/>
      <c r="K196" s="285"/>
      <c r="L196" s="285"/>
      <c r="M196" s="61">
        <v>10</v>
      </c>
      <c r="N196" s="253">
        <v>26.740000000000002</v>
      </c>
      <c r="O196" s="61">
        <v>100</v>
      </c>
      <c r="P196" s="286">
        <v>9.7899999999999991</v>
      </c>
      <c r="Q196" s="286"/>
      <c r="R196" s="286"/>
      <c r="S196" s="253">
        <v>2.67</v>
      </c>
      <c r="T196" s="253">
        <v>12.46</v>
      </c>
      <c r="V196" s="60">
        <f t="shared" si="15"/>
        <v>45044</v>
      </c>
      <c r="W196" s="58">
        <f t="shared" si="16"/>
        <v>4.666666666666667</v>
      </c>
      <c r="X196" s="58">
        <f t="shared" si="17"/>
        <v>5.333333333333333</v>
      </c>
      <c r="Y196" s="58">
        <f t="shared" si="18"/>
        <v>5.333333333333333</v>
      </c>
    </row>
    <row r="197" spans="1:25" x14ac:dyDescent="0.25">
      <c r="A197" s="283">
        <v>1396</v>
      </c>
      <c r="B197" s="283"/>
      <c r="D197" s="284">
        <v>41425</v>
      </c>
      <c r="E197" s="284"/>
      <c r="F197" s="284"/>
      <c r="G197" s="284"/>
      <c r="I197" s="285" t="s">
        <v>224</v>
      </c>
      <c r="J197" s="285"/>
      <c r="K197" s="285"/>
      <c r="L197" s="285"/>
      <c r="M197" s="61">
        <v>10</v>
      </c>
      <c r="N197" s="253">
        <v>1425</v>
      </c>
      <c r="O197" s="61">
        <v>100</v>
      </c>
      <c r="P197" s="286">
        <v>510.62</v>
      </c>
      <c r="Q197" s="286"/>
      <c r="R197" s="286"/>
      <c r="S197" s="253">
        <v>142.5</v>
      </c>
      <c r="T197" s="253">
        <v>653.12</v>
      </c>
      <c r="V197" s="60">
        <f t="shared" si="15"/>
        <v>45075</v>
      </c>
      <c r="W197" s="58">
        <f t="shared" si="16"/>
        <v>4.583333333333333</v>
      </c>
      <c r="X197" s="58">
        <f t="shared" si="17"/>
        <v>5.416666666666667</v>
      </c>
      <c r="Y197" s="58">
        <f t="shared" si="18"/>
        <v>5.416666666666667</v>
      </c>
    </row>
    <row r="198" spans="1:25" x14ac:dyDescent="0.25">
      <c r="A198" s="283">
        <v>1422</v>
      </c>
      <c r="B198" s="283"/>
      <c r="D198" s="284">
        <v>41578</v>
      </c>
      <c r="E198" s="284"/>
      <c r="F198" s="284"/>
      <c r="G198" s="284"/>
      <c r="I198" s="285" t="s">
        <v>224</v>
      </c>
      <c r="J198" s="285"/>
      <c r="K198" s="285"/>
      <c r="L198" s="285"/>
      <c r="M198" s="61">
        <v>10</v>
      </c>
      <c r="N198" s="253">
        <v>512.52</v>
      </c>
      <c r="O198" s="61">
        <v>100</v>
      </c>
      <c r="P198" s="286">
        <v>162.29</v>
      </c>
      <c r="Q198" s="286"/>
      <c r="R198" s="286"/>
      <c r="S198" s="253">
        <v>51.25</v>
      </c>
      <c r="T198" s="253">
        <v>213.54</v>
      </c>
      <c r="V198" s="60">
        <f t="shared" si="15"/>
        <v>45228</v>
      </c>
      <c r="W198" s="58">
        <f t="shared" si="16"/>
        <v>4.166666666666667</v>
      </c>
      <c r="X198" s="58">
        <f t="shared" si="17"/>
        <v>5.833333333333333</v>
      </c>
      <c r="Y198" s="58">
        <f t="shared" si="18"/>
        <v>5.833333333333333</v>
      </c>
    </row>
    <row r="199" spans="1:25" x14ac:dyDescent="0.25">
      <c r="A199" s="283">
        <v>1427</v>
      </c>
      <c r="B199" s="283"/>
      <c r="D199" s="284">
        <v>41608</v>
      </c>
      <c r="E199" s="284"/>
      <c r="F199" s="284"/>
      <c r="G199" s="284"/>
      <c r="I199" s="285" t="s">
        <v>224</v>
      </c>
      <c r="J199" s="285"/>
      <c r="K199" s="285"/>
      <c r="L199" s="285"/>
      <c r="M199" s="61">
        <v>10</v>
      </c>
      <c r="N199" s="253">
        <v>85.59</v>
      </c>
      <c r="O199" s="61">
        <v>100</v>
      </c>
      <c r="P199" s="286">
        <v>26.39</v>
      </c>
      <c r="Q199" s="286"/>
      <c r="R199" s="286"/>
      <c r="S199" s="253">
        <v>8.56</v>
      </c>
      <c r="T199" s="253">
        <v>34.950000000000003</v>
      </c>
      <c r="V199" s="60">
        <f t="shared" si="15"/>
        <v>45258</v>
      </c>
      <c r="W199" s="58">
        <f t="shared" si="16"/>
        <v>4.083333333333333</v>
      </c>
      <c r="X199" s="58">
        <f t="shared" si="17"/>
        <v>5.916666666666667</v>
      </c>
      <c r="Y199" s="58">
        <f t="shared" si="18"/>
        <v>5.916666666666667</v>
      </c>
    </row>
    <row r="200" spans="1:25" x14ac:dyDescent="0.25">
      <c r="A200" s="283">
        <v>1443</v>
      </c>
      <c r="B200" s="283"/>
      <c r="D200" s="284">
        <v>41670</v>
      </c>
      <c r="E200" s="284"/>
      <c r="F200" s="284"/>
      <c r="G200" s="284"/>
      <c r="I200" s="285" t="s">
        <v>224</v>
      </c>
      <c r="J200" s="285"/>
      <c r="K200" s="285"/>
      <c r="L200" s="285"/>
      <c r="M200" s="61">
        <v>10</v>
      </c>
      <c r="N200" s="253">
        <v>6199</v>
      </c>
      <c r="O200" s="61">
        <v>100</v>
      </c>
      <c r="P200" s="286">
        <v>1808.04</v>
      </c>
      <c r="Q200" s="286"/>
      <c r="R200" s="286"/>
      <c r="S200" s="253">
        <v>619.9</v>
      </c>
      <c r="T200" s="253">
        <v>2427.94</v>
      </c>
      <c r="V200" s="60">
        <f t="shared" si="15"/>
        <v>45320</v>
      </c>
      <c r="W200" s="58">
        <f t="shared" si="16"/>
        <v>3.9166666666666665</v>
      </c>
      <c r="X200" s="58">
        <f t="shared" si="17"/>
        <v>6.0833333333333339</v>
      </c>
      <c r="Y200" s="58">
        <f t="shared" si="18"/>
        <v>6.0833333333333339</v>
      </c>
    </row>
    <row r="201" spans="1:25" x14ac:dyDescent="0.25">
      <c r="A201" s="283">
        <v>1467</v>
      </c>
      <c r="B201" s="283"/>
      <c r="D201" s="284">
        <v>41820</v>
      </c>
      <c r="E201" s="284"/>
      <c r="F201" s="284"/>
      <c r="G201" s="284"/>
      <c r="I201" s="285" t="s">
        <v>224</v>
      </c>
      <c r="J201" s="285"/>
      <c r="K201" s="285"/>
      <c r="L201" s="285"/>
      <c r="M201" s="61">
        <v>10</v>
      </c>
      <c r="N201" s="253">
        <v>5724.82</v>
      </c>
      <c r="O201" s="61">
        <v>100</v>
      </c>
      <c r="P201" s="286">
        <v>1431.2</v>
      </c>
      <c r="Q201" s="286"/>
      <c r="R201" s="286"/>
      <c r="S201" s="253">
        <v>572.48</v>
      </c>
      <c r="T201" s="253">
        <v>2003.68</v>
      </c>
      <c r="V201" s="60">
        <f t="shared" si="15"/>
        <v>45470</v>
      </c>
      <c r="W201" s="58">
        <f t="shared" si="16"/>
        <v>3.5</v>
      </c>
      <c r="X201" s="58">
        <f t="shared" si="17"/>
        <v>6.5</v>
      </c>
      <c r="Y201" s="58">
        <f t="shared" si="18"/>
        <v>6.5</v>
      </c>
    </row>
    <row r="202" spans="1:25" x14ac:dyDescent="0.25">
      <c r="A202" s="283">
        <v>1490</v>
      </c>
      <c r="B202" s="283"/>
      <c r="D202" s="284">
        <v>41973</v>
      </c>
      <c r="E202" s="284"/>
      <c r="F202" s="284"/>
      <c r="G202" s="284"/>
      <c r="I202" s="285" t="s">
        <v>224</v>
      </c>
      <c r="J202" s="285"/>
      <c r="K202" s="285"/>
      <c r="L202" s="285"/>
      <c r="M202" s="61">
        <v>10</v>
      </c>
      <c r="N202" s="253">
        <v>671.48</v>
      </c>
      <c r="O202" s="61">
        <v>100</v>
      </c>
      <c r="P202" s="286">
        <v>139.9</v>
      </c>
      <c r="Q202" s="286"/>
      <c r="R202" s="286"/>
      <c r="S202" s="253">
        <v>67.150000000000006</v>
      </c>
      <c r="T202" s="253">
        <v>207.05</v>
      </c>
      <c r="V202" s="60">
        <f t="shared" si="15"/>
        <v>45623</v>
      </c>
      <c r="W202" s="58">
        <f t="shared" si="16"/>
        <v>3.0833333333333335</v>
      </c>
      <c r="X202" s="58">
        <f t="shared" si="17"/>
        <v>6.9166666666666661</v>
      </c>
      <c r="Y202" s="58">
        <f t="shared" si="18"/>
        <v>6.9166666666666661</v>
      </c>
    </row>
    <row r="203" spans="1:25" x14ac:dyDescent="0.25">
      <c r="A203" s="283">
        <v>1525</v>
      </c>
      <c r="B203" s="283"/>
      <c r="D203" s="284">
        <v>42247</v>
      </c>
      <c r="E203" s="284"/>
      <c r="F203" s="284"/>
      <c r="G203" s="284"/>
      <c r="I203" s="285" t="s">
        <v>224</v>
      </c>
      <c r="J203" s="285"/>
      <c r="K203" s="285"/>
      <c r="L203" s="285"/>
      <c r="M203" s="61">
        <v>10</v>
      </c>
      <c r="N203" s="253">
        <v>2172.23</v>
      </c>
      <c r="O203" s="61">
        <v>100</v>
      </c>
      <c r="P203" s="286">
        <v>289.63</v>
      </c>
      <c r="Q203" s="286"/>
      <c r="R203" s="286"/>
      <c r="S203" s="253">
        <v>217.22</v>
      </c>
      <c r="T203" s="253">
        <v>506.85</v>
      </c>
      <c r="V203" s="60">
        <f t="shared" si="15"/>
        <v>45897</v>
      </c>
      <c r="W203" s="58">
        <f t="shared" si="16"/>
        <v>2.3333333333333335</v>
      </c>
      <c r="X203" s="58">
        <f t="shared" si="17"/>
        <v>7.6666666666666661</v>
      </c>
      <c r="Y203" s="58">
        <f t="shared" si="18"/>
        <v>7.6666666666666661</v>
      </c>
    </row>
    <row r="204" spans="1:25" x14ac:dyDescent="0.25">
      <c r="A204" s="283">
        <v>1529</v>
      </c>
      <c r="B204" s="283"/>
      <c r="D204" s="284">
        <v>42277</v>
      </c>
      <c r="E204" s="284"/>
      <c r="F204" s="284"/>
      <c r="G204" s="284"/>
      <c r="I204" s="285" t="s">
        <v>224</v>
      </c>
      <c r="J204" s="285"/>
      <c r="K204" s="285"/>
      <c r="L204" s="285"/>
      <c r="M204" s="61">
        <v>10</v>
      </c>
      <c r="N204" s="253">
        <v>297.39999999999998</v>
      </c>
      <c r="O204" s="61">
        <v>100</v>
      </c>
      <c r="P204" s="286">
        <v>37.18</v>
      </c>
      <c r="Q204" s="286"/>
      <c r="R204" s="286"/>
      <c r="S204" s="253">
        <v>29.740000000000002</v>
      </c>
      <c r="T204" s="253">
        <v>66.92</v>
      </c>
      <c r="V204" s="60">
        <f t="shared" si="15"/>
        <v>45927</v>
      </c>
      <c r="W204" s="58">
        <f t="shared" si="16"/>
        <v>2.25</v>
      </c>
      <c r="X204" s="58">
        <f t="shared" si="17"/>
        <v>7.75</v>
      </c>
      <c r="Y204" s="58">
        <f t="shared" si="18"/>
        <v>7.75</v>
      </c>
    </row>
    <row r="205" spans="1:25" x14ac:dyDescent="0.25">
      <c r="A205" s="283">
        <v>1536</v>
      </c>
      <c r="B205" s="283"/>
      <c r="D205" s="284">
        <v>42308</v>
      </c>
      <c r="E205" s="284"/>
      <c r="F205" s="284"/>
      <c r="G205" s="284"/>
      <c r="I205" s="285" t="s">
        <v>224</v>
      </c>
      <c r="J205" s="285"/>
      <c r="K205" s="285"/>
      <c r="L205" s="285"/>
      <c r="M205" s="61">
        <v>10</v>
      </c>
      <c r="N205" s="253">
        <v>1059.3399999999999</v>
      </c>
      <c r="O205" s="61">
        <v>100</v>
      </c>
      <c r="P205" s="286">
        <v>123.59</v>
      </c>
      <c r="Q205" s="286"/>
      <c r="R205" s="286"/>
      <c r="S205" s="253">
        <v>105.93</v>
      </c>
      <c r="T205" s="253">
        <v>229.52</v>
      </c>
      <c r="V205" s="60">
        <f t="shared" ref="V205:V216" si="19">D205+(M205*365)</f>
        <v>45958</v>
      </c>
      <c r="W205" s="58">
        <f t="shared" ref="W205:W216" si="20">YEARFRAC(D205,$W$8)</f>
        <v>2.1666666666666665</v>
      </c>
      <c r="X205" s="58">
        <f t="shared" ref="X205:X216" si="21">IF(W205&gt;M205,0,M205-W205)</f>
        <v>7.8333333333333339</v>
      </c>
      <c r="Y205" s="58">
        <f t="shared" si="18"/>
        <v>7.8333333333333339</v>
      </c>
    </row>
    <row r="206" spans="1:25" x14ac:dyDescent="0.25">
      <c r="A206" s="283">
        <v>1541</v>
      </c>
      <c r="B206" s="283"/>
      <c r="D206" s="284">
        <v>42338</v>
      </c>
      <c r="E206" s="284"/>
      <c r="F206" s="284"/>
      <c r="G206" s="284"/>
      <c r="I206" s="285" t="s">
        <v>224</v>
      </c>
      <c r="J206" s="285"/>
      <c r="K206" s="285"/>
      <c r="L206" s="285"/>
      <c r="M206" s="61">
        <v>10</v>
      </c>
      <c r="N206" s="253">
        <v>96.29</v>
      </c>
      <c r="O206" s="61">
        <v>100</v>
      </c>
      <c r="P206" s="286">
        <v>10.43</v>
      </c>
      <c r="Q206" s="286"/>
      <c r="R206" s="286"/>
      <c r="S206" s="253">
        <v>9.6300000000000008</v>
      </c>
      <c r="T206" s="253">
        <v>20.059999999999999</v>
      </c>
      <c r="V206" s="60">
        <f t="shared" si="19"/>
        <v>45988</v>
      </c>
      <c r="W206" s="58">
        <f t="shared" si="20"/>
        <v>2.0833333333333335</v>
      </c>
      <c r="X206" s="58">
        <f t="shared" si="21"/>
        <v>7.9166666666666661</v>
      </c>
      <c r="Y206" s="58">
        <f t="shared" si="18"/>
        <v>7.9166666666666661</v>
      </c>
    </row>
    <row r="207" spans="1:25" x14ac:dyDescent="0.25">
      <c r="A207" s="283">
        <v>1547</v>
      </c>
      <c r="B207" s="283"/>
      <c r="D207" s="284">
        <v>42155</v>
      </c>
      <c r="E207" s="284"/>
      <c r="F207" s="284"/>
      <c r="G207" s="284"/>
      <c r="I207" s="285" t="s">
        <v>224</v>
      </c>
      <c r="J207" s="285"/>
      <c r="K207" s="285"/>
      <c r="L207" s="285"/>
      <c r="M207" s="61">
        <v>10</v>
      </c>
      <c r="N207" s="253">
        <v>806</v>
      </c>
      <c r="O207" s="61">
        <v>100</v>
      </c>
      <c r="P207" s="286">
        <v>38.659999999999997</v>
      </c>
      <c r="Q207" s="286"/>
      <c r="R207" s="286"/>
      <c r="S207" s="253">
        <v>24.42</v>
      </c>
      <c r="T207" s="253">
        <v>63.08</v>
      </c>
      <c r="V207" s="60">
        <f t="shared" si="19"/>
        <v>45805</v>
      </c>
      <c r="W207" s="58">
        <f t="shared" si="20"/>
        <v>2.5833333333333335</v>
      </c>
      <c r="X207" s="58">
        <f t="shared" si="21"/>
        <v>7.4166666666666661</v>
      </c>
      <c r="Y207" s="58">
        <f t="shared" si="18"/>
        <v>7.4166666666666661</v>
      </c>
    </row>
    <row r="208" spans="1:25" x14ac:dyDescent="0.25">
      <c r="A208" s="283">
        <v>1557</v>
      </c>
      <c r="B208" s="283"/>
      <c r="D208" s="284">
        <v>42460</v>
      </c>
      <c r="E208" s="284"/>
      <c r="F208" s="284"/>
      <c r="G208" s="284"/>
      <c r="I208" s="285" t="s">
        <v>224</v>
      </c>
      <c r="J208" s="285"/>
      <c r="K208" s="285"/>
      <c r="L208" s="285"/>
      <c r="M208" s="61">
        <v>10</v>
      </c>
      <c r="N208" s="253">
        <v>16.04</v>
      </c>
      <c r="O208" s="61">
        <v>100</v>
      </c>
      <c r="P208" s="286">
        <v>1.2</v>
      </c>
      <c r="Q208" s="286"/>
      <c r="R208" s="286"/>
      <c r="S208" s="253">
        <v>1.6</v>
      </c>
      <c r="T208" s="253">
        <v>2.8000000000000003</v>
      </c>
      <c r="V208" s="60">
        <f t="shared" si="19"/>
        <v>46110</v>
      </c>
      <c r="W208" s="58">
        <f t="shared" si="20"/>
        <v>1.75</v>
      </c>
      <c r="X208" s="58">
        <f t="shared" si="21"/>
        <v>8.25</v>
      </c>
      <c r="Y208" s="58">
        <f t="shared" si="18"/>
        <v>8.25</v>
      </c>
    </row>
    <row r="209" spans="1:25" x14ac:dyDescent="0.25">
      <c r="A209" s="283">
        <v>1562</v>
      </c>
      <c r="B209" s="283"/>
      <c r="D209" s="284">
        <v>42490</v>
      </c>
      <c r="E209" s="284"/>
      <c r="F209" s="284"/>
      <c r="G209" s="284"/>
      <c r="I209" s="285" t="s">
        <v>224</v>
      </c>
      <c r="J209" s="285"/>
      <c r="K209" s="285"/>
      <c r="L209" s="285"/>
      <c r="M209" s="61">
        <v>10</v>
      </c>
      <c r="N209" s="253">
        <v>2277.42</v>
      </c>
      <c r="O209" s="61">
        <v>100</v>
      </c>
      <c r="P209" s="286">
        <v>151.83000000000001</v>
      </c>
      <c r="Q209" s="286"/>
      <c r="R209" s="286"/>
      <c r="S209" s="253">
        <v>227.74</v>
      </c>
      <c r="T209" s="253">
        <v>379.57</v>
      </c>
      <c r="V209" s="60">
        <f t="shared" si="19"/>
        <v>46140</v>
      </c>
      <c r="W209" s="58">
        <f t="shared" si="20"/>
        <v>1.6666666666666667</v>
      </c>
      <c r="X209" s="58">
        <f t="shared" si="21"/>
        <v>8.3333333333333339</v>
      </c>
      <c r="Y209" s="58">
        <f t="shared" si="18"/>
        <v>8.3333333333333339</v>
      </c>
    </row>
    <row r="210" spans="1:25" x14ac:dyDescent="0.25">
      <c r="A210" s="283">
        <v>1587</v>
      </c>
      <c r="B210" s="283"/>
      <c r="D210" s="284">
        <v>42643</v>
      </c>
      <c r="E210" s="284"/>
      <c r="F210" s="284"/>
      <c r="G210" s="284"/>
      <c r="I210" s="285" t="s">
        <v>224</v>
      </c>
      <c r="J210" s="285"/>
      <c r="K210" s="285"/>
      <c r="L210" s="285"/>
      <c r="M210" s="61">
        <v>10</v>
      </c>
      <c r="N210" s="253">
        <v>16331.92</v>
      </c>
      <c r="O210" s="61">
        <v>100</v>
      </c>
      <c r="P210" s="286">
        <v>408.3</v>
      </c>
      <c r="Q210" s="286"/>
      <c r="R210" s="286"/>
      <c r="S210" s="253">
        <v>1633.19</v>
      </c>
      <c r="T210" s="253">
        <v>2041.49</v>
      </c>
      <c r="V210" s="60">
        <f t="shared" si="19"/>
        <v>46293</v>
      </c>
      <c r="W210" s="58">
        <f t="shared" si="20"/>
        <v>1.25</v>
      </c>
      <c r="X210" s="58">
        <f t="shared" si="21"/>
        <v>8.75</v>
      </c>
      <c r="Y210" s="58">
        <f t="shared" si="18"/>
        <v>8.75</v>
      </c>
    </row>
    <row r="211" spans="1:25" x14ac:dyDescent="0.25">
      <c r="A211" s="283">
        <v>1594</v>
      </c>
      <c r="B211" s="283"/>
      <c r="D211" s="284">
        <v>42674</v>
      </c>
      <c r="E211" s="284"/>
      <c r="F211" s="284"/>
      <c r="G211" s="284"/>
      <c r="I211" s="285" t="s">
        <v>224</v>
      </c>
      <c r="J211" s="285"/>
      <c r="K211" s="285"/>
      <c r="L211" s="285"/>
      <c r="M211" s="61">
        <v>10</v>
      </c>
      <c r="N211" s="253">
        <v>2235.6</v>
      </c>
      <c r="O211" s="61">
        <v>100</v>
      </c>
      <c r="P211" s="286">
        <v>37.26</v>
      </c>
      <c r="Q211" s="286"/>
      <c r="R211" s="286"/>
      <c r="S211" s="253">
        <v>223.56</v>
      </c>
      <c r="T211" s="253">
        <v>260.82</v>
      </c>
      <c r="V211" s="60">
        <f t="shared" si="19"/>
        <v>46324</v>
      </c>
      <c r="W211" s="58">
        <f t="shared" si="20"/>
        <v>1.1666666666666667</v>
      </c>
      <c r="X211" s="58">
        <f t="shared" si="21"/>
        <v>8.8333333333333339</v>
      </c>
      <c r="Y211" s="58">
        <f t="shared" si="18"/>
        <v>8.8333333333333339</v>
      </c>
    </row>
    <row r="212" spans="1:25" x14ac:dyDescent="0.25">
      <c r="A212" s="283">
        <v>1613</v>
      </c>
      <c r="B212" s="283"/>
      <c r="D212" s="284">
        <v>42766</v>
      </c>
      <c r="E212" s="284"/>
      <c r="F212" s="284"/>
      <c r="G212" s="284"/>
      <c r="I212" s="285" t="s">
        <v>224</v>
      </c>
      <c r="J212" s="285"/>
      <c r="K212" s="285"/>
      <c r="L212" s="285"/>
      <c r="M212" s="61">
        <v>10</v>
      </c>
      <c r="N212" s="253">
        <v>687.5</v>
      </c>
      <c r="O212" s="61">
        <v>100</v>
      </c>
      <c r="P212" s="286">
        <v>0</v>
      </c>
      <c r="Q212" s="286"/>
      <c r="R212" s="286"/>
      <c r="S212" s="253">
        <v>63.02</v>
      </c>
      <c r="T212" s="253">
        <v>63.02</v>
      </c>
      <c r="V212" s="60">
        <f t="shared" si="19"/>
        <v>46416</v>
      </c>
      <c r="W212" s="58">
        <f t="shared" si="20"/>
        <v>0.91666666666666663</v>
      </c>
      <c r="X212" s="58">
        <f t="shared" si="21"/>
        <v>9.0833333333333339</v>
      </c>
      <c r="Y212" s="58">
        <f t="shared" si="18"/>
        <v>9.0833333333333339</v>
      </c>
    </row>
    <row r="213" spans="1:25" x14ac:dyDescent="0.25">
      <c r="A213" s="283">
        <v>1624</v>
      </c>
      <c r="B213" s="283"/>
      <c r="D213" s="284">
        <v>42825</v>
      </c>
      <c r="E213" s="284"/>
      <c r="F213" s="284"/>
      <c r="G213" s="284"/>
      <c r="I213" s="285" t="s">
        <v>224</v>
      </c>
      <c r="J213" s="285"/>
      <c r="K213" s="285"/>
      <c r="L213" s="285"/>
      <c r="M213" s="61">
        <v>10</v>
      </c>
      <c r="N213" s="253">
        <v>2420.61</v>
      </c>
      <c r="O213" s="61">
        <v>100</v>
      </c>
      <c r="P213" s="286">
        <v>0</v>
      </c>
      <c r="Q213" s="286"/>
      <c r="R213" s="286"/>
      <c r="S213" s="253">
        <v>181.55</v>
      </c>
      <c r="T213" s="253">
        <v>181.55</v>
      </c>
      <c r="V213" s="60">
        <f t="shared" si="19"/>
        <v>46475</v>
      </c>
      <c r="W213" s="58">
        <f t="shared" si="20"/>
        <v>0.75</v>
      </c>
      <c r="X213" s="58">
        <f t="shared" si="21"/>
        <v>9.25</v>
      </c>
      <c r="Y213" s="58">
        <f t="shared" si="18"/>
        <v>9.25</v>
      </c>
    </row>
    <row r="214" spans="1:25" x14ac:dyDescent="0.25">
      <c r="A214" s="283">
        <v>1630</v>
      </c>
      <c r="B214" s="283"/>
      <c r="D214" s="284">
        <v>42855</v>
      </c>
      <c r="E214" s="284"/>
      <c r="F214" s="284"/>
      <c r="G214" s="284"/>
      <c r="I214" s="285" t="s">
        <v>224</v>
      </c>
      <c r="J214" s="285"/>
      <c r="K214" s="285"/>
      <c r="L214" s="285"/>
      <c r="M214" s="61">
        <v>10</v>
      </c>
      <c r="N214" s="253">
        <v>177.5</v>
      </c>
      <c r="O214" s="61">
        <v>100</v>
      </c>
      <c r="P214" s="286">
        <v>0</v>
      </c>
      <c r="Q214" s="286"/>
      <c r="R214" s="286"/>
      <c r="S214" s="253">
        <v>11.83</v>
      </c>
      <c r="T214" s="253">
        <v>11.83</v>
      </c>
      <c r="V214" s="60">
        <f t="shared" si="19"/>
        <v>46505</v>
      </c>
      <c r="W214" s="58">
        <f t="shared" si="20"/>
        <v>0.66666666666666663</v>
      </c>
      <c r="X214" s="58">
        <f t="shared" si="21"/>
        <v>9.3333333333333339</v>
      </c>
      <c r="Y214" s="58">
        <f t="shared" si="18"/>
        <v>9.3333333333333339</v>
      </c>
    </row>
    <row r="215" spans="1:25" x14ac:dyDescent="0.25">
      <c r="A215" s="283">
        <v>1647</v>
      </c>
      <c r="B215" s="283"/>
      <c r="D215" s="284">
        <v>43008</v>
      </c>
      <c r="E215" s="284"/>
      <c r="F215" s="284"/>
      <c r="G215" s="284"/>
      <c r="I215" s="285" t="s">
        <v>224</v>
      </c>
      <c r="J215" s="285"/>
      <c r="K215" s="285"/>
      <c r="L215" s="285"/>
      <c r="M215" s="61">
        <v>10</v>
      </c>
      <c r="N215" s="253">
        <v>905.76</v>
      </c>
      <c r="O215" s="61">
        <v>100</v>
      </c>
      <c r="P215" s="286">
        <v>0</v>
      </c>
      <c r="Q215" s="286"/>
      <c r="R215" s="286"/>
      <c r="S215" s="253">
        <v>22.650000000000002</v>
      </c>
      <c r="T215" s="253">
        <v>22.650000000000002</v>
      </c>
      <c r="V215" s="60">
        <f t="shared" si="19"/>
        <v>46658</v>
      </c>
      <c r="W215" s="58">
        <f t="shared" si="20"/>
        <v>0.25</v>
      </c>
      <c r="X215" s="58">
        <f t="shared" si="21"/>
        <v>9.75</v>
      </c>
      <c r="Y215" s="58">
        <f t="shared" si="18"/>
        <v>9.75</v>
      </c>
    </row>
    <row r="216" spans="1:25" x14ac:dyDescent="0.25">
      <c r="A216" s="283">
        <v>1661</v>
      </c>
      <c r="B216" s="283"/>
      <c r="D216" s="284">
        <v>43100</v>
      </c>
      <c r="E216" s="284"/>
      <c r="F216" s="284"/>
      <c r="G216" s="284"/>
      <c r="I216" s="285" t="s">
        <v>224</v>
      </c>
      <c r="J216" s="285"/>
      <c r="K216" s="285"/>
      <c r="L216" s="285"/>
      <c r="M216" s="61">
        <v>10</v>
      </c>
      <c r="N216" s="253">
        <v>3941.6</v>
      </c>
      <c r="O216" s="61">
        <v>100</v>
      </c>
      <c r="P216" s="286">
        <v>0</v>
      </c>
      <c r="Q216" s="286"/>
      <c r="R216" s="286"/>
      <c r="S216" s="253">
        <v>0</v>
      </c>
      <c r="T216" s="253">
        <v>0</v>
      </c>
      <c r="V216" s="60">
        <f t="shared" si="19"/>
        <v>46750</v>
      </c>
      <c r="W216" s="58">
        <f t="shared" si="20"/>
        <v>0</v>
      </c>
      <c r="X216" s="58">
        <f t="shared" si="21"/>
        <v>10</v>
      </c>
      <c r="Y216" s="58">
        <f t="shared" ref="Y216" si="22">IF(X216=0,0,X216)</f>
        <v>10</v>
      </c>
    </row>
    <row r="218" spans="1:25" x14ac:dyDescent="0.25">
      <c r="A218" s="287" t="s">
        <v>236</v>
      </c>
      <c r="B218" s="287"/>
      <c r="C218" s="287"/>
      <c r="D218" s="287"/>
      <c r="E218" s="287"/>
      <c r="F218" s="287"/>
      <c r="N218" s="254">
        <v>266843.13</v>
      </c>
      <c r="P218" s="288">
        <v>189477.80000000002</v>
      </c>
      <c r="Q218" s="288"/>
      <c r="R218" s="288"/>
      <c r="S218" s="254">
        <v>15357.29</v>
      </c>
      <c r="T218" s="254">
        <v>204835.09</v>
      </c>
      <c r="V218" s="62" t="s">
        <v>227</v>
      </c>
      <c r="W218" s="63"/>
      <c r="X218" s="64">
        <f>AVERAGE(X109:X216)</f>
        <v>2.7091563786008233</v>
      </c>
      <c r="Y218" s="64">
        <f>AVERAGE(Y109:Y216)</f>
        <v>4.1981884057971017</v>
      </c>
    </row>
    <row r="219" spans="1:25" x14ac:dyDescent="0.25">
      <c r="B219" s="287" t="s">
        <v>228</v>
      </c>
      <c r="C219" s="287"/>
      <c r="D219" s="287"/>
      <c r="E219" s="287"/>
      <c r="F219" s="287"/>
      <c r="G219" s="287"/>
      <c r="N219" s="250">
        <v>0</v>
      </c>
      <c r="P219" s="290">
        <v>0</v>
      </c>
      <c r="Q219" s="290"/>
      <c r="R219" s="290"/>
      <c r="S219" s="250">
        <v>0</v>
      </c>
      <c r="T219" s="250">
        <v>0</v>
      </c>
    </row>
    <row r="220" spans="1:25" ht="13.5" thickBot="1" x14ac:dyDescent="0.3">
      <c r="A220" s="287" t="s">
        <v>237</v>
      </c>
      <c r="B220" s="287"/>
      <c r="C220" s="287"/>
      <c r="D220" s="287"/>
      <c r="E220" s="287"/>
      <c r="F220" s="287"/>
      <c r="N220" s="289">
        <v>266843.13</v>
      </c>
      <c r="P220" s="289">
        <v>189477.80000000002</v>
      </c>
      <c r="Q220" s="289"/>
      <c r="R220" s="289"/>
      <c r="S220" s="289">
        <v>15357.29</v>
      </c>
      <c r="T220" s="289">
        <v>204835.09</v>
      </c>
    </row>
    <row r="221" spans="1:25" ht="14.25" thickTop="1" thickBot="1" x14ac:dyDescent="0.3">
      <c r="N221" s="289"/>
      <c r="P221" s="289"/>
      <c r="Q221" s="289"/>
      <c r="R221" s="289"/>
      <c r="S221" s="289"/>
      <c r="T221" s="289"/>
    </row>
    <row r="222" spans="1:25" ht="13.5" thickTop="1" x14ac:dyDescent="0.25"/>
    <row r="223" spans="1:25" x14ac:dyDescent="0.25">
      <c r="A223" s="287" t="s">
        <v>238</v>
      </c>
      <c r="B223" s="287"/>
      <c r="C223" s="287"/>
      <c r="D223" s="287"/>
      <c r="E223" s="287"/>
      <c r="F223" s="287"/>
      <c r="G223" s="287"/>
      <c r="H223" s="287"/>
      <c r="I223" s="287"/>
      <c r="J223" s="287"/>
      <c r="K223" s="287"/>
      <c r="L223" s="287"/>
      <c r="M223" s="287"/>
      <c r="N223" s="287"/>
      <c r="O223" s="287"/>
      <c r="P223" s="287"/>
      <c r="Q223" s="287"/>
      <c r="R223" s="287"/>
      <c r="S223" s="287"/>
      <c r="T223" s="287"/>
      <c r="U223" s="287"/>
      <c r="V223" s="54" t="s">
        <v>220</v>
      </c>
      <c r="W223" s="65">
        <v>43100</v>
      </c>
      <c r="X223" s="56" t="s">
        <v>231</v>
      </c>
      <c r="Y223" s="66" t="s">
        <v>232</v>
      </c>
    </row>
    <row r="224" spans="1:25" x14ac:dyDescent="0.25">
      <c r="X224" s="53"/>
    </row>
    <row r="226" spans="1:25" x14ac:dyDescent="0.25">
      <c r="A226" s="283">
        <v>21</v>
      </c>
      <c r="B226" s="283"/>
      <c r="D226" s="284">
        <v>35795</v>
      </c>
      <c r="E226" s="284"/>
      <c r="F226" s="284"/>
      <c r="G226" s="284"/>
      <c r="I226" s="285" t="s">
        <v>224</v>
      </c>
      <c r="J226" s="285"/>
      <c r="K226" s="285"/>
      <c r="L226" s="285"/>
      <c r="M226" s="61">
        <v>10</v>
      </c>
      <c r="N226" s="253">
        <v>540</v>
      </c>
      <c r="O226" s="61">
        <v>100</v>
      </c>
      <c r="P226" s="286">
        <v>540</v>
      </c>
      <c r="Q226" s="286"/>
      <c r="R226" s="286"/>
      <c r="S226" s="253">
        <v>0</v>
      </c>
      <c r="T226" s="253">
        <v>540</v>
      </c>
      <c r="V226" s="60">
        <f t="shared" ref="V226:V238" si="23">D226+(M226*365)</f>
        <v>39445</v>
      </c>
      <c r="W226" s="58">
        <f t="shared" ref="W226:W238" si="24">YEARFRAC(D226,$W$8)</f>
        <v>20</v>
      </c>
      <c r="X226" s="58">
        <f t="shared" ref="X226:X238" si="25">IF(W226&gt;M226,0,M226-W226)</f>
        <v>0</v>
      </c>
      <c r="Y226" s="58"/>
    </row>
    <row r="227" spans="1:25" x14ac:dyDescent="0.25">
      <c r="A227" s="283">
        <v>29</v>
      </c>
      <c r="B227" s="283"/>
      <c r="D227" s="284">
        <v>33982</v>
      </c>
      <c r="E227" s="284"/>
      <c r="F227" s="284"/>
      <c r="G227" s="284"/>
      <c r="I227" s="285" t="s">
        <v>224</v>
      </c>
      <c r="J227" s="285"/>
      <c r="K227" s="285"/>
      <c r="L227" s="285"/>
      <c r="M227" s="61">
        <v>10</v>
      </c>
      <c r="N227" s="253">
        <v>685</v>
      </c>
      <c r="O227" s="61">
        <v>100</v>
      </c>
      <c r="P227" s="286">
        <v>685</v>
      </c>
      <c r="Q227" s="286"/>
      <c r="R227" s="286"/>
      <c r="S227" s="253">
        <v>0</v>
      </c>
      <c r="T227" s="253">
        <v>685</v>
      </c>
      <c r="V227" s="60">
        <f t="shared" si="23"/>
        <v>37632</v>
      </c>
      <c r="W227" s="58">
        <f t="shared" si="24"/>
        <v>24.966666666666665</v>
      </c>
      <c r="X227" s="58">
        <f t="shared" si="25"/>
        <v>0</v>
      </c>
      <c r="Y227" s="58"/>
    </row>
    <row r="228" spans="1:25" x14ac:dyDescent="0.25">
      <c r="A228" s="283">
        <v>30</v>
      </c>
      <c r="B228" s="283"/>
      <c r="D228" s="284">
        <v>34102</v>
      </c>
      <c r="E228" s="284"/>
      <c r="F228" s="284"/>
      <c r="G228" s="284"/>
      <c r="I228" s="285" t="s">
        <v>224</v>
      </c>
      <c r="J228" s="285"/>
      <c r="K228" s="285"/>
      <c r="L228" s="285"/>
      <c r="M228" s="61">
        <v>10</v>
      </c>
      <c r="N228" s="253">
        <v>666</v>
      </c>
      <c r="O228" s="61">
        <v>100</v>
      </c>
      <c r="P228" s="286">
        <v>666</v>
      </c>
      <c r="Q228" s="286"/>
      <c r="R228" s="286"/>
      <c r="S228" s="253">
        <v>0</v>
      </c>
      <c r="T228" s="253">
        <v>666</v>
      </c>
      <c r="V228" s="60">
        <f t="shared" si="23"/>
        <v>37752</v>
      </c>
      <c r="W228" s="58">
        <f t="shared" si="24"/>
        <v>24.633333333333333</v>
      </c>
      <c r="X228" s="58">
        <f t="shared" si="25"/>
        <v>0</v>
      </c>
      <c r="Y228" s="58"/>
    </row>
    <row r="229" spans="1:25" x14ac:dyDescent="0.25">
      <c r="A229" s="283">
        <v>31</v>
      </c>
      <c r="B229" s="283"/>
      <c r="D229" s="284">
        <v>35277</v>
      </c>
      <c r="E229" s="284"/>
      <c r="F229" s="284"/>
      <c r="G229" s="284"/>
      <c r="I229" s="285" t="s">
        <v>224</v>
      </c>
      <c r="J229" s="285"/>
      <c r="K229" s="285"/>
      <c r="L229" s="285"/>
      <c r="M229" s="61">
        <v>10</v>
      </c>
      <c r="N229" s="253">
        <v>22972</v>
      </c>
      <c r="O229" s="61">
        <v>100</v>
      </c>
      <c r="P229" s="286">
        <v>22972</v>
      </c>
      <c r="Q229" s="286"/>
      <c r="R229" s="286"/>
      <c r="S229" s="253">
        <v>0</v>
      </c>
      <c r="T229" s="253">
        <v>22972</v>
      </c>
      <c r="V229" s="60">
        <f t="shared" si="23"/>
        <v>38927</v>
      </c>
      <c r="W229" s="58">
        <f t="shared" si="24"/>
        <v>21.416666666666668</v>
      </c>
      <c r="X229" s="58">
        <f t="shared" si="25"/>
        <v>0</v>
      </c>
      <c r="Y229" s="58"/>
    </row>
    <row r="230" spans="1:25" x14ac:dyDescent="0.25">
      <c r="A230" s="283">
        <v>32</v>
      </c>
      <c r="B230" s="283"/>
      <c r="D230" s="284">
        <v>33389</v>
      </c>
      <c r="E230" s="284"/>
      <c r="F230" s="284"/>
      <c r="G230" s="284"/>
      <c r="I230" s="285" t="s">
        <v>224</v>
      </c>
      <c r="J230" s="285"/>
      <c r="K230" s="285"/>
      <c r="L230" s="285"/>
      <c r="M230" s="61">
        <v>10</v>
      </c>
      <c r="N230" s="253">
        <v>490</v>
      </c>
      <c r="O230" s="61">
        <v>100</v>
      </c>
      <c r="P230" s="286">
        <v>490</v>
      </c>
      <c r="Q230" s="286"/>
      <c r="R230" s="286"/>
      <c r="S230" s="253">
        <v>0</v>
      </c>
      <c r="T230" s="253">
        <v>490</v>
      </c>
      <c r="V230" s="60">
        <f t="shared" si="23"/>
        <v>37039</v>
      </c>
      <c r="W230" s="58">
        <f t="shared" si="24"/>
        <v>26.583333333333332</v>
      </c>
      <c r="X230" s="58">
        <f t="shared" si="25"/>
        <v>0</v>
      </c>
      <c r="Y230" s="58"/>
    </row>
    <row r="231" spans="1:25" x14ac:dyDescent="0.25">
      <c r="A231" s="283">
        <v>447</v>
      </c>
      <c r="B231" s="283"/>
      <c r="D231" s="284">
        <v>37195</v>
      </c>
      <c r="E231" s="284"/>
      <c r="F231" s="284"/>
      <c r="G231" s="284"/>
      <c r="I231" s="285" t="s">
        <v>224</v>
      </c>
      <c r="J231" s="285"/>
      <c r="K231" s="285"/>
      <c r="L231" s="285"/>
      <c r="M231" s="61">
        <v>10</v>
      </c>
      <c r="N231" s="253">
        <v>719.74</v>
      </c>
      <c r="O231" s="61">
        <v>100</v>
      </c>
      <c r="P231" s="286">
        <v>719.74</v>
      </c>
      <c r="Q231" s="286"/>
      <c r="R231" s="286"/>
      <c r="S231" s="253">
        <v>0</v>
      </c>
      <c r="T231" s="253">
        <v>719.74</v>
      </c>
      <c r="V231" s="60">
        <f t="shared" si="23"/>
        <v>40845</v>
      </c>
      <c r="W231" s="58">
        <f t="shared" si="24"/>
        <v>16.166666666666668</v>
      </c>
      <c r="X231" s="58">
        <f t="shared" si="25"/>
        <v>0</v>
      </c>
      <c r="Y231" s="58"/>
    </row>
    <row r="232" spans="1:25" x14ac:dyDescent="0.25">
      <c r="A232" s="283">
        <v>755</v>
      </c>
      <c r="B232" s="283"/>
      <c r="D232" s="284">
        <v>38391</v>
      </c>
      <c r="E232" s="284"/>
      <c r="F232" s="284"/>
      <c r="G232" s="284"/>
      <c r="I232" s="285" t="s">
        <v>224</v>
      </c>
      <c r="J232" s="285"/>
      <c r="K232" s="285"/>
      <c r="L232" s="285"/>
      <c r="M232" s="61">
        <v>10</v>
      </c>
      <c r="N232" s="253">
        <v>10653</v>
      </c>
      <c r="O232" s="61">
        <v>100</v>
      </c>
      <c r="P232" s="286">
        <v>10653</v>
      </c>
      <c r="Q232" s="286"/>
      <c r="R232" s="286"/>
      <c r="S232" s="253">
        <v>0</v>
      </c>
      <c r="T232" s="253">
        <v>10653</v>
      </c>
      <c r="V232" s="60">
        <f t="shared" si="23"/>
        <v>42041</v>
      </c>
      <c r="W232" s="58">
        <f t="shared" si="24"/>
        <v>12.897222222222222</v>
      </c>
      <c r="X232" s="58">
        <f t="shared" si="25"/>
        <v>0</v>
      </c>
      <c r="Y232" s="58"/>
    </row>
    <row r="233" spans="1:25" x14ac:dyDescent="0.25">
      <c r="A233" s="283">
        <v>1106</v>
      </c>
      <c r="B233" s="283"/>
      <c r="D233" s="284">
        <v>39974</v>
      </c>
      <c r="E233" s="284"/>
      <c r="F233" s="284"/>
      <c r="G233" s="284"/>
      <c r="I233" s="285" t="s">
        <v>224</v>
      </c>
      <c r="J233" s="285"/>
      <c r="K233" s="285"/>
      <c r="L233" s="285"/>
      <c r="M233" s="61">
        <v>10</v>
      </c>
      <c r="N233" s="253">
        <v>7409.96</v>
      </c>
      <c r="O233" s="61">
        <v>100</v>
      </c>
      <c r="P233" s="286">
        <v>5619.25</v>
      </c>
      <c r="Q233" s="286"/>
      <c r="R233" s="286"/>
      <c r="S233" s="253">
        <v>741</v>
      </c>
      <c r="T233" s="253">
        <v>6360.25</v>
      </c>
      <c r="V233" s="60">
        <f t="shared" si="23"/>
        <v>43624</v>
      </c>
      <c r="W233" s="58">
        <f t="shared" si="24"/>
        <v>8.5583333333333336</v>
      </c>
      <c r="X233" s="58">
        <f t="shared" si="25"/>
        <v>1.4416666666666664</v>
      </c>
      <c r="Y233" s="58">
        <f t="shared" ref="Y233:Y238" si="26">IF(X233=0,0,X233)</f>
        <v>1.4416666666666664</v>
      </c>
    </row>
    <row r="234" spans="1:25" x14ac:dyDescent="0.25">
      <c r="A234" s="283">
        <v>1165</v>
      </c>
      <c r="B234" s="283"/>
      <c r="D234" s="284">
        <v>40280</v>
      </c>
      <c r="E234" s="284"/>
      <c r="F234" s="284"/>
      <c r="G234" s="284"/>
      <c r="I234" s="285" t="s">
        <v>224</v>
      </c>
      <c r="J234" s="285"/>
      <c r="K234" s="285"/>
      <c r="L234" s="285"/>
      <c r="M234" s="61">
        <v>10</v>
      </c>
      <c r="N234" s="253">
        <v>2036.21</v>
      </c>
      <c r="O234" s="61">
        <v>100</v>
      </c>
      <c r="P234" s="286">
        <v>1374.44</v>
      </c>
      <c r="Q234" s="286"/>
      <c r="R234" s="286"/>
      <c r="S234" s="253">
        <v>203.62</v>
      </c>
      <c r="T234" s="253">
        <v>1578.06</v>
      </c>
      <c r="V234" s="60">
        <f t="shared" si="23"/>
        <v>43930</v>
      </c>
      <c r="W234" s="58">
        <f t="shared" si="24"/>
        <v>7.7194444444444441</v>
      </c>
      <c r="X234" s="58">
        <f t="shared" si="25"/>
        <v>2.2805555555555559</v>
      </c>
      <c r="Y234" s="58">
        <f t="shared" si="26"/>
        <v>2.2805555555555559</v>
      </c>
    </row>
    <row r="235" spans="1:25" x14ac:dyDescent="0.25">
      <c r="A235" s="283">
        <v>1257</v>
      </c>
      <c r="B235" s="283"/>
      <c r="D235" s="284">
        <v>40806</v>
      </c>
      <c r="E235" s="284"/>
      <c r="F235" s="284"/>
      <c r="G235" s="284"/>
      <c r="I235" s="285" t="s">
        <v>224</v>
      </c>
      <c r="J235" s="285"/>
      <c r="K235" s="285"/>
      <c r="L235" s="285"/>
      <c r="M235" s="61">
        <v>10</v>
      </c>
      <c r="N235" s="253">
        <v>230.02</v>
      </c>
      <c r="O235" s="61">
        <v>100</v>
      </c>
      <c r="P235" s="286">
        <v>120.75</v>
      </c>
      <c r="Q235" s="286"/>
      <c r="R235" s="286"/>
      <c r="S235" s="253">
        <v>23</v>
      </c>
      <c r="T235" s="253">
        <v>143.75</v>
      </c>
      <c r="V235" s="60">
        <f t="shared" si="23"/>
        <v>44456</v>
      </c>
      <c r="W235" s="58">
        <f t="shared" si="24"/>
        <v>6.2805555555555559</v>
      </c>
      <c r="X235" s="58">
        <f t="shared" si="25"/>
        <v>3.7194444444444441</v>
      </c>
      <c r="Y235" s="58">
        <f t="shared" si="26"/>
        <v>3.7194444444444441</v>
      </c>
    </row>
    <row r="236" spans="1:25" x14ac:dyDescent="0.25">
      <c r="A236" s="283">
        <v>1410</v>
      </c>
      <c r="B236" s="283"/>
      <c r="D236" s="284">
        <v>41517</v>
      </c>
      <c r="E236" s="284"/>
      <c r="F236" s="284"/>
      <c r="G236" s="284"/>
      <c r="I236" s="285" t="s">
        <v>224</v>
      </c>
      <c r="J236" s="285"/>
      <c r="K236" s="285"/>
      <c r="L236" s="285"/>
      <c r="M236" s="61">
        <v>10</v>
      </c>
      <c r="N236" s="253">
        <v>6241.27</v>
      </c>
      <c r="O236" s="61">
        <v>100</v>
      </c>
      <c r="P236" s="286">
        <v>2080.4299999999998</v>
      </c>
      <c r="Q236" s="286"/>
      <c r="R236" s="286"/>
      <c r="S236" s="253">
        <v>624.13</v>
      </c>
      <c r="T236" s="253">
        <v>2704.56</v>
      </c>
      <c r="V236" s="60">
        <f t="shared" si="23"/>
        <v>45167</v>
      </c>
      <c r="W236" s="58">
        <f t="shared" si="24"/>
        <v>4.333333333333333</v>
      </c>
      <c r="X236" s="58">
        <f t="shared" si="25"/>
        <v>5.666666666666667</v>
      </c>
      <c r="Y236" s="58">
        <f t="shared" si="26"/>
        <v>5.666666666666667</v>
      </c>
    </row>
    <row r="237" spans="1:25" x14ac:dyDescent="0.25">
      <c r="A237" s="283">
        <v>1452</v>
      </c>
      <c r="B237" s="283"/>
      <c r="D237" s="284">
        <v>41729</v>
      </c>
      <c r="E237" s="284"/>
      <c r="F237" s="284"/>
      <c r="G237" s="284"/>
      <c r="I237" s="285" t="s">
        <v>224</v>
      </c>
      <c r="J237" s="285"/>
      <c r="K237" s="285"/>
      <c r="L237" s="285"/>
      <c r="M237" s="61">
        <v>10</v>
      </c>
      <c r="N237" s="253">
        <v>281.64</v>
      </c>
      <c r="O237" s="61">
        <v>100</v>
      </c>
      <c r="P237" s="286">
        <v>77.44</v>
      </c>
      <c r="Q237" s="286"/>
      <c r="R237" s="286"/>
      <c r="S237" s="253">
        <v>28.16</v>
      </c>
      <c r="T237" s="253">
        <v>105.60000000000001</v>
      </c>
      <c r="V237" s="60">
        <f t="shared" si="23"/>
        <v>45379</v>
      </c>
      <c r="W237" s="58">
        <f t="shared" si="24"/>
        <v>3.75</v>
      </c>
      <c r="X237" s="58">
        <f t="shared" si="25"/>
        <v>6.25</v>
      </c>
      <c r="Y237" s="58">
        <f t="shared" si="26"/>
        <v>6.25</v>
      </c>
    </row>
    <row r="238" spans="1:25" x14ac:dyDescent="0.25">
      <c r="A238" s="283">
        <v>1580</v>
      </c>
      <c r="B238" s="283"/>
      <c r="D238" s="284">
        <v>42613</v>
      </c>
      <c r="E238" s="284"/>
      <c r="F238" s="284"/>
      <c r="G238" s="284"/>
      <c r="I238" s="285" t="s">
        <v>224</v>
      </c>
      <c r="J238" s="285"/>
      <c r="K238" s="285"/>
      <c r="L238" s="285"/>
      <c r="M238" s="61">
        <v>10</v>
      </c>
      <c r="N238" s="253">
        <v>2433.98</v>
      </c>
      <c r="O238" s="61">
        <v>100</v>
      </c>
      <c r="P238" s="286">
        <v>81.13</v>
      </c>
      <c r="Q238" s="286"/>
      <c r="R238" s="286"/>
      <c r="S238" s="253">
        <v>243.4</v>
      </c>
      <c r="T238" s="253">
        <v>324.52999999999997</v>
      </c>
      <c r="V238" s="60">
        <f t="shared" si="23"/>
        <v>46263</v>
      </c>
      <c r="W238" s="58">
        <f t="shared" si="24"/>
        <v>1.3333333333333333</v>
      </c>
      <c r="X238" s="58">
        <f t="shared" si="25"/>
        <v>8.6666666666666661</v>
      </c>
      <c r="Y238" s="58">
        <f t="shared" si="26"/>
        <v>8.6666666666666661</v>
      </c>
    </row>
    <row r="240" spans="1:25" x14ac:dyDescent="0.25">
      <c r="A240" s="287" t="s">
        <v>239</v>
      </c>
      <c r="B240" s="287"/>
      <c r="C240" s="287"/>
      <c r="D240" s="287"/>
      <c r="E240" s="287"/>
      <c r="F240" s="287"/>
      <c r="N240" s="254">
        <v>55358.82</v>
      </c>
      <c r="P240" s="288">
        <v>46079.18</v>
      </c>
      <c r="Q240" s="288"/>
      <c r="R240" s="288"/>
      <c r="S240" s="254">
        <v>1863.31</v>
      </c>
      <c r="T240" s="254">
        <v>47942.49</v>
      </c>
      <c r="V240" s="62" t="s">
        <v>227</v>
      </c>
      <c r="W240" s="63"/>
      <c r="X240" s="64">
        <f>AVERAGE(X226:X238)</f>
        <v>2.1557692307692307</v>
      </c>
      <c r="Y240" s="64">
        <f>AVERAGE(Y226:Y238)</f>
        <v>4.6708333333333334</v>
      </c>
    </row>
    <row r="241" spans="1:25" x14ac:dyDescent="0.25">
      <c r="B241" s="287" t="s">
        <v>228</v>
      </c>
      <c r="C241" s="287"/>
      <c r="D241" s="287"/>
      <c r="E241" s="287"/>
      <c r="F241" s="287"/>
      <c r="G241" s="287"/>
      <c r="N241" s="250">
        <v>0</v>
      </c>
      <c r="P241" s="290">
        <v>0</v>
      </c>
      <c r="Q241" s="290"/>
      <c r="R241" s="290"/>
      <c r="S241" s="250">
        <v>0</v>
      </c>
      <c r="T241" s="250">
        <v>0</v>
      </c>
    </row>
    <row r="242" spans="1:25" ht="13.5" thickBot="1" x14ac:dyDescent="0.3">
      <c r="A242" s="287" t="s">
        <v>240</v>
      </c>
      <c r="B242" s="287"/>
      <c r="C242" s="287"/>
      <c r="D242" s="287"/>
      <c r="E242" s="287"/>
      <c r="F242" s="287"/>
      <c r="N242" s="289">
        <v>55358.82</v>
      </c>
      <c r="P242" s="289">
        <v>46079.18</v>
      </c>
      <c r="Q242" s="289"/>
      <c r="R242" s="289"/>
      <c r="S242" s="289">
        <v>1863.31</v>
      </c>
      <c r="T242" s="289">
        <v>47942.49</v>
      </c>
    </row>
    <row r="243" spans="1:25" ht="14.25" thickTop="1" thickBot="1" x14ac:dyDescent="0.3">
      <c r="N243" s="289"/>
      <c r="P243" s="289"/>
      <c r="Q243" s="289"/>
      <c r="R243" s="289"/>
      <c r="S243" s="289"/>
      <c r="T243" s="289"/>
    </row>
    <row r="244" spans="1:25" ht="13.5" thickTop="1" x14ac:dyDescent="0.25"/>
    <row r="245" spans="1:25" x14ac:dyDescent="0.25">
      <c r="A245" s="287" t="s">
        <v>241</v>
      </c>
      <c r="B245" s="287"/>
      <c r="C245" s="287"/>
      <c r="D245" s="287"/>
      <c r="E245" s="287"/>
      <c r="F245" s="287"/>
      <c r="G245" s="287"/>
      <c r="H245" s="287"/>
      <c r="I245" s="287"/>
      <c r="J245" s="287"/>
      <c r="K245" s="287"/>
      <c r="L245" s="287"/>
      <c r="M245" s="287"/>
      <c r="N245" s="287"/>
      <c r="O245" s="287"/>
      <c r="P245" s="287"/>
      <c r="Q245" s="287"/>
      <c r="R245" s="287"/>
      <c r="S245" s="287"/>
      <c r="T245" s="287"/>
      <c r="U245" s="287"/>
      <c r="V245" s="54" t="s">
        <v>220</v>
      </c>
      <c r="W245" s="65">
        <v>43100</v>
      </c>
      <c r="X245" s="56" t="s">
        <v>231</v>
      </c>
      <c r="Y245" s="66" t="s">
        <v>232</v>
      </c>
    </row>
    <row r="248" spans="1:25" x14ac:dyDescent="0.25">
      <c r="A248" s="283">
        <v>33</v>
      </c>
      <c r="B248" s="283"/>
      <c r="D248" s="284">
        <v>31564</v>
      </c>
      <c r="E248" s="284"/>
      <c r="F248" s="284"/>
      <c r="G248" s="284"/>
      <c r="I248" s="285" t="s">
        <v>224</v>
      </c>
      <c r="J248" s="285"/>
      <c r="K248" s="285"/>
      <c r="L248" s="285"/>
      <c r="M248" s="61">
        <v>33</v>
      </c>
      <c r="N248" s="253">
        <v>2108</v>
      </c>
      <c r="O248" s="61">
        <v>100</v>
      </c>
      <c r="P248" s="286">
        <v>1953.66</v>
      </c>
      <c r="Q248" s="286"/>
      <c r="R248" s="286"/>
      <c r="S248" s="253">
        <v>63.88</v>
      </c>
      <c r="T248" s="253">
        <v>2017.54</v>
      </c>
      <c r="V248" s="60">
        <f t="shared" ref="V248:V279" si="27">D248+(M248*365)</f>
        <v>43609</v>
      </c>
      <c r="W248" s="58">
        <f t="shared" ref="W248:W279" si="28">YEARFRAC(D248,$W$8)</f>
        <v>31.583333333333332</v>
      </c>
      <c r="X248" s="58">
        <f t="shared" ref="X248:X279" si="29">IF(W248&gt;M248,0,M248-W248)</f>
        <v>1.4166666666666679</v>
      </c>
      <c r="Y248" s="58">
        <f t="shared" ref="Y248:Y279" si="30">IF(X248=0,0,X248)</f>
        <v>1.4166666666666679</v>
      </c>
    </row>
    <row r="249" spans="1:25" x14ac:dyDescent="0.25">
      <c r="A249" s="283">
        <v>34</v>
      </c>
      <c r="B249" s="283"/>
      <c r="D249" s="284">
        <v>31778</v>
      </c>
      <c r="E249" s="284"/>
      <c r="F249" s="284"/>
      <c r="G249" s="284"/>
      <c r="I249" s="285" t="s">
        <v>224</v>
      </c>
      <c r="J249" s="285"/>
      <c r="K249" s="285"/>
      <c r="L249" s="285"/>
      <c r="M249" s="61">
        <v>33</v>
      </c>
      <c r="N249" s="253">
        <v>2135</v>
      </c>
      <c r="O249" s="61">
        <v>100</v>
      </c>
      <c r="P249" s="286">
        <v>1941</v>
      </c>
      <c r="Q249" s="286"/>
      <c r="R249" s="286"/>
      <c r="S249" s="253">
        <v>64.7</v>
      </c>
      <c r="T249" s="253">
        <v>2005.7</v>
      </c>
      <c r="V249" s="60">
        <f t="shared" si="27"/>
        <v>43823</v>
      </c>
      <c r="W249" s="58">
        <f t="shared" si="28"/>
        <v>31</v>
      </c>
      <c r="X249" s="58">
        <f t="shared" si="29"/>
        <v>2</v>
      </c>
      <c r="Y249" s="58">
        <f t="shared" si="30"/>
        <v>2</v>
      </c>
    </row>
    <row r="250" spans="1:25" x14ac:dyDescent="0.25">
      <c r="A250" s="283">
        <v>35</v>
      </c>
      <c r="B250" s="283"/>
      <c r="D250" s="284">
        <v>31959</v>
      </c>
      <c r="E250" s="284"/>
      <c r="F250" s="284"/>
      <c r="G250" s="284"/>
      <c r="I250" s="285" t="s">
        <v>224</v>
      </c>
      <c r="J250" s="285"/>
      <c r="K250" s="285"/>
      <c r="L250" s="285"/>
      <c r="M250" s="61">
        <v>33</v>
      </c>
      <c r="N250" s="253">
        <v>1591</v>
      </c>
      <c r="O250" s="61">
        <v>100</v>
      </c>
      <c r="P250" s="286">
        <v>1422.2</v>
      </c>
      <c r="Q250" s="286"/>
      <c r="R250" s="286"/>
      <c r="S250" s="253">
        <v>48.21</v>
      </c>
      <c r="T250" s="253">
        <v>1470.41</v>
      </c>
      <c r="V250" s="60">
        <f t="shared" si="27"/>
        <v>44004</v>
      </c>
      <c r="W250" s="58">
        <f t="shared" si="28"/>
        <v>30.5</v>
      </c>
      <c r="X250" s="58">
        <f t="shared" si="29"/>
        <v>2.5</v>
      </c>
      <c r="Y250" s="58">
        <f t="shared" si="30"/>
        <v>2.5</v>
      </c>
    </row>
    <row r="251" spans="1:25" x14ac:dyDescent="0.25">
      <c r="A251" s="283">
        <v>36</v>
      </c>
      <c r="B251" s="283"/>
      <c r="D251" s="284">
        <v>35520</v>
      </c>
      <c r="E251" s="284"/>
      <c r="F251" s="284"/>
      <c r="G251" s="284"/>
      <c r="I251" s="285" t="s">
        <v>224</v>
      </c>
      <c r="J251" s="285"/>
      <c r="K251" s="285"/>
      <c r="L251" s="285"/>
      <c r="M251" s="61">
        <v>33</v>
      </c>
      <c r="N251" s="253">
        <v>1482</v>
      </c>
      <c r="O251" s="61">
        <v>100</v>
      </c>
      <c r="P251" s="286">
        <v>890.71</v>
      </c>
      <c r="Q251" s="286"/>
      <c r="R251" s="286"/>
      <c r="S251" s="253">
        <v>44.910000000000004</v>
      </c>
      <c r="T251" s="253">
        <v>935.62</v>
      </c>
      <c r="V251" s="60">
        <f t="shared" si="27"/>
        <v>47565</v>
      </c>
      <c r="W251" s="58">
        <f t="shared" si="28"/>
        <v>20.75</v>
      </c>
      <c r="X251" s="58">
        <f t="shared" si="29"/>
        <v>12.25</v>
      </c>
      <c r="Y251" s="58">
        <f t="shared" si="30"/>
        <v>12.25</v>
      </c>
    </row>
    <row r="252" spans="1:25" x14ac:dyDescent="0.25">
      <c r="A252" s="283">
        <v>37</v>
      </c>
      <c r="B252" s="283"/>
      <c r="D252" s="284">
        <v>32325</v>
      </c>
      <c r="E252" s="284"/>
      <c r="F252" s="284"/>
      <c r="G252" s="284"/>
      <c r="I252" s="285" t="s">
        <v>224</v>
      </c>
      <c r="J252" s="285"/>
      <c r="K252" s="285"/>
      <c r="L252" s="285"/>
      <c r="M252" s="61">
        <v>33</v>
      </c>
      <c r="N252" s="253">
        <v>416</v>
      </c>
      <c r="O252" s="61">
        <v>100</v>
      </c>
      <c r="P252" s="286">
        <v>416</v>
      </c>
      <c r="Q252" s="286"/>
      <c r="R252" s="286"/>
      <c r="S252" s="253">
        <v>0</v>
      </c>
      <c r="T252" s="253">
        <v>416</v>
      </c>
      <c r="V252" s="60">
        <f t="shared" si="27"/>
        <v>44370</v>
      </c>
      <c r="W252" s="58">
        <f t="shared" si="28"/>
        <v>29.5</v>
      </c>
      <c r="X252" s="58">
        <f t="shared" si="29"/>
        <v>3.5</v>
      </c>
      <c r="Y252" s="58">
        <f t="shared" si="30"/>
        <v>3.5</v>
      </c>
    </row>
    <row r="253" spans="1:25" x14ac:dyDescent="0.25">
      <c r="A253" s="283">
        <v>38</v>
      </c>
      <c r="B253" s="283"/>
      <c r="D253" s="284">
        <v>32325</v>
      </c>
      <c r="E253" s="284"/>
      <c r="F253" s="284"/>
      <c r="G253" s="284"/>
      <c r="I253" s="285" t="s">
        <v>224</v>
      </c>
      <c r="J253" s="285"/>
      <c r="K253" s="285"/>
      <c r="L253" s="285"/>
      <c r="M253" s="61">
        <v>33</v>
      </c>
      <c r="N253" s="253">
        <v>3673</v>
      </c>
      <c r="O253" s="61">
        <v>100</v>
      </c>
      <c r="P253" s="286">
        <v>3172.05</v>
      </c>
      <c r="Q253" s="286"/>
      <c r="R253" s="286"/>
      <c r="S253" s="253">
        <v>111.3</v>
      </c>
      <c r="T253" s="253">
        <v>3283.35</v>
      </c>
      <c r="V253" s="60">
        <f t="shared" si="27"/>
        <v>44370</v>
      </c>
      <c r="W253" s="58">
        <f t="shared" si="28"/>
        <v>29.5</v>
      </c>
      <c r="X253" s="58">
        <f t="shared" si="29"/>
        <v>3.5</v>
      </c>
      <c r="Y253" s="58">
        <f t="shared" si="30"/>
        <v>3.5</v>
      </c>
    </row>
    <row r="254" spans="1:25" x14ac:dyDescent="0.25">
      <c r="A254" s="283">
        <v>39</v>
      </c>
      <c r="B254" s="283"/>
      <c r="D254" s="284">
        <v>35611</v>
      </c>
      <c r="E254" s="284"/>
      <c r="F254" s="284"/>
      <c r="G254" s="284"/>
      <c r="I254" s="285" t="s">
        <v>224</v>
      </c>
      <c r="J254" s="285"/>
      <c r="K254" s="285"/>
      <c r="L254" s="285"/>
      <c r="M254" s="61">
        <v>33</v>
      </c>
      <c r="N254" s="253">
        <v>3637</v>
      </c>
      <c r="O254" s="61">
        <v>100</v>
      </c>
      <c r="P254" s="286">
        <v>2158.2800000000002</v>
      </c>
      <c r="Q254" s="286"/>
      <c r="R254" s="286"/>
      <c r="S254" s="253">
        <v>110.21000000000001</v>
      </c>
      <c r="T254" s="253">
        <v>2268.4899999999998</v>
      </c>
      <c r="V254" s="60">
        <f t="shared" si="27"/>
        <v>47656</v>
      </c>
      <c r="W254" s="58">
        <f t="shared" si="28"/>
        <v>20.5</v>
      </c>
      <c r="X254" s="58">
        <f t="shared" si="29"/>
        <v>12.5</v>
      </c>
      <c r="Y254" s="58">
        <f t="shared" si="30"/>
        <v>12.5</v>
      </c>
    </row>
    <row r="255" spans="1:25" x14ac:dyDescent="0.25">
      <c r="A255" s="283">
        <v>40</v>
      </c>
      <c r="B255" s="283"/>
      <c r="D255" s="284">
        <v>32813</v>
      </c>
      <c r="E255" s="284"/>
      <c r="F255" s="284"/>
      <c r="G255" s="284"/>
      <c r="I255" s="285" t="s">
        <v>224</v>
      </c>
      <c r="J255" s="285"/>
      <c r="K255" s="285"/>
      <c r="L255" s="285"/>
      <c r="M255" s="61">
        <v>33</v>
      </c>
      <c r="N255" s="253">
        <v>5446</v>
      </c>
      <c r="O255" s="61">
        <v>100</v>
      </c>
      <c r="P255" s="286">
        <v>4483.32</v>
      </c>
      <c r="Q255" s="286"/>
      <c r="R255" s="286"/>
      <c r="S255" s="253">
        <v>165.03</v>
      </c>
      <c r="T255" s="253">
        <v>4648.3500000000004</v>
      </c>
      <c r="V255" s="60">
        <f t="shared" si="27"/>
        <v>44858</v>
      </c>
      <c r="W255" s="58">
        <f t="shared" si="28"/>
        <v>28.166666666666668</v>
      </c>
      <c r="X255" s="58">
        <f t="shared" si="29"/>
        <v>4.8333333333333321</v>
      </c>
      <c r="Y255" s="58">
        <f t="shared" si="30"/>
        <v>4.8333333333333321</v>
      </c>
    </row>
    <row r="256" spans="1:25" x14ac:dyDescent="0.25">
      <c r="A256" s="283">
        <v>41</v>
      </c>
      <c r="B256" s="283"/>
      <c r="D256" s="284">
        <v>32721</v>
      </c>
      <c r="E256" s="284"/>
      <c r="F256" s="284"/>
      <c r="G256" s="284"/>
      <c r="I256" s="285" t="s">
        <v>224</v>
      </c>
      <c r="J256" s="285"/>
      <c r="K256" s="285"/>
      <c r="L256" s="285"/>
      <c r="M256" s="61">
        <v>33</v>
      </c>
      <c r="N256" s="253">
        <v>322</v>
      </c>
      <c r="O256" s="61">
        <v>100</v>
      </c>
      <c r="P256" s="286">
        <v>267.58999999999997</v>
      </c>
      <c r="Q256" s="286"/>
      <c r="R256" s="286"/>
      <c r="S256" s="253">
        <v>9.76</v>
      </c>
      <c r="T256" s="253">
        <v>277.35000000000002</v>
      </c>
      <c r="V256" s="60">
        <f t="shared" si="27"/>
        <v>44766</v>
      </c>
      <c r="W256" s="58">
        <f t="shared" si="28"/>
        <v>28.416666666666668</v>
      </c>
      <c r="X256" s="58">
        <f t="shared" si="29"/>
        <v>4.5833333333333321</v>
      </c>
      <c r="Y256" s="58">
        <f t="shared" si="30"/>
        <v>4.5833333333333321</v>
      </c>
    </row>
    <row r="257" spans="1:25" x14ac:dyDescent="0.25">
      <c r="A257" s="283">
        <v>42</v>
      </c>
      <c r="B257" s="283"/>
      <c r="D257" s="284">
        <v>32540</v>
      </c>
      <c r="E257" s="284"/>
      <c r="F257" s="284"/>
      <c r="G257" s="284"/>
      <c r="I257" s="285" t="s">
        <v>224</v>
      </c>
      <c r="J257" s="285"/>
      <c r="K257" s="285"/>
      <c r="L257" s="285"/>
      <c r="M257" s="61">
        <v>33</v>
      </c>
      <c r="N257" s="253">
        <v>85</v>
      </c>
      <c r="O257" s="61">
        <v>100</v>
      </c>
      <c r="P257" s="286">
        <v>72.02</v>
      </c>
      <c r="Q257" s="286"/>
      <c r="R257" s="286"/>
      <c r="S257" s="253">
        <v>2.58</v>
      </c>
      <c r="T257" s="253">
        <v>74.599999999999994</v>
      </c>
      <c r="V257" s="60">
        <f t="shared" si="27"/>
        <v>44585</v>
      </c>
      <c r="W257" s="58">
        <f t="shared" si="28"/>
        <v>28.916666666666668</v>
      </c>
      <c r="X257" s="58">
        <f t="shared" si="29"/>
        <v>4.0833333333333321</v>
      </c>
      <c r="Y257" s="58">
        <f t="shared" si="30"/>
        <v>4.0833333333333321</v>
      </c>
    </row>
    <row r="258" spans="1:25" x14ac:dyDescent="0.25">
      <c r="A258" s="283">
        <v>43</v>
      </c>
      <c r="B258" s="283"/>
      <c r="D258" s="284">
        <v>32629</v>
      </c>
      <c r="E258" s="284"/>
      <c r="F258" s="284"/>
      <c r="G258" s="284"/>
      <c r="I258" s="285" t="s">
        <v>224</v>
      </c>
      <c r="J258" s="285"/>
      <c r="K258" s="285"/>
      <c r="L258" s="285"/>
      <c r="M258" s="61">
        <v>33</v>
      </c>
      <c r="N258" s="253">
        <v>1567</v>
      </c>
      <c r="O258" s="61">
        <v>100</v>
      </c>
      <c r="P258" s="286">
        <v>1313.6200000000001</v>
      </c>
      <c r="Q258" s="286"/>
      <c r="R258" s="286"/>
      <c r="S258" s="253">
        <v>47.480000000000004</v>
      </c>
      <c r="T258" s="253">
        <v>1361.1000000000001</v>
      </c>
      <c r="V258" s="60">
        <f t="shared" si="27"/>
        <v>44674</v>
      </c>
      <c r="W258" s="58">
        <f t="shared" si="28"/>
        <v>28.666666666666668</v>
      </c>
      <c r="X258" s="58">
        <f t="shared" si="29"/>
        <v>4.3333333333333321</v>
      </c>
      <c r="Y258" s="58">
        <f t="shared" si="30"/>
        <v>4.3333333333333321</v>
      </c>
    </row>
    <row r="259" spans="1:25" x14ac:dyDescent="0.25">
      <c r="A259" s="283">
        <v>44</v>
      </c>
      <c r="B259" s="283"/>
      <c r="D259" s="284">
        <v>32963</v>
      </c>
      <c r="E259" s="284"/>
      <c r="F259" s="284"/>
      <c r="G259" s="284"/>
      <c r="I259" s="285" t="s">
        <v>224</v>
      </c>
      <c r="J259" s="285"/>
      <c r="K259" s="285"/>
      <c r="L259" s="285"/>
      <c r="M259" s="61">
        <v>33</v>
      </c>
      <c r="N259" s="253">
        <v>3510</v>
      </c>
      <c r="O259" s="61">
        <v>100</v>
      </c>
      <c r="P259" s="286">
        <v>2854</v>
      </c>
      <c r="Q259" s="286"/>
      <c r="R259" s="286"/>
      <c r="S259" s="253">
        <v>106.36</v>
      </c>
      <c r="T259" s="253">
        <v>2960.36</v>
      </c>
      <c r="V259" s="60">
        <f t="shared" si="27"/>
        <v>45008</v>
      </c>
      <c r="W259" s="58">
        <f t="shared" si="28"/>
        <v>27.75</v>
      </c>
      <c r="X259" s="58">
        <f t="shared" si="29"/>
        <v>5.25</v>
      </c>
      <c r="Y259" s="58">
        <f t="shared" si="30"/>
        <v>5.25</v>
      </c>
    </row>
    <row r="260" spans="1:25" x14ac:dyDescent="0.25">
      <c r="A260" s="283">
        <v>45</v>
      </c>
      <c r="B260" s="283"/>
      <c r="D260" s="284">
        <v>33419</v>
      </c>
      <c r="E260" s="284"/>
      <c r="F260" s="284"/>
      <c r="G260" s="284"/>
      <c r="I260" s="285" t="s">
        <v>224</v>
      </c>
      <c r="J260" s="285"/>
      <c r="K260" s="285"/>
      <c r="L260" s="285"/>
      <c r="M260" s="61">
        <v>33</v>
      </c>
      <c r="N260" s="253">
        <v>955</v>
      </c>
      <c r="O260" s="61">
        <v>100</v>
      </c>
      <c r="P260" s="286">
        <v>740.38</v>
      </c>
      <c r="Q260" s="286"/>
      <c r="R260" s="286"/>
      <c r="S260" s="253">
        <v>28.94</v>
      </c>
      <c r="T260" s="253">
        <v>769.32</v>
      </c>
      <c r="V260" s="60">
        <f t="shared" si="27"/>
        <v>45464</v>
      </c>
      <c r="W260" s="58">
        <f t="shared" si="28"/>
        <v>26.5</v>
      </c>
      <c r="X260" s="58">
        <f t="shared" si="29"/>
        <v>6.5</v>
      </c>
      <c r="Y260" s="58">
        <f t="shared" si="30"/>
        <v>6.5</v>
      </c>
    </row>
    <row r="261" spans="1:25" x14ac:dyDescent="0.25">
      <c r="A261" s="283">
        <v>46</v>
      </c>
      <c r="B261" s="283"/>
      <c r="D261" s="284">
        <v>33557</v>
      </c>
      <c r="E261" s="284"/>
      <c r="F261" s="284"/>
      <c r="G261" s="284"/>
      <c r="I261" s="285" t="s">
        <v>224</v>
      </c>
      <c r="J261" s="285"/>
      <c r="K261" s="285"/>
      <c r="L261" s="285"/>
      <c r="M261" s="61">
        <v>33</v>
      </c>
      <c r="N261" s="253">
        <v>9393</v>
      </c>
      <c r="O261" s="61">
        <v>100</v>
      </c>
      <c r="P261" s="286">
        <v>7163.4400000000005</v>
      </c>
      <c r="Q261" s="286"/>
      <c r="R261" s="286"/>
      <c r="S261" s="253">
        <v>284.64</v>
      </c>
      <c r="T261" s="253">
        <v>7448.08</v>
      </c>
      <c r="V261" s="60">
        <f t="shared" si="27"/>
        <v>45602</v>
      </c>
      <c r="W261" s="58">
        <f t="shared" si="28"/>
        <v>26.127777777777776</v>
      </c>
      <c r="X261" s="58">
        <f t="shared" si="29"/>
        <v>6.8722222222222236</v>
      </c>
      <c r="Y261" s="58">
        <f t="shared" si="30"/>
        <v>6.8722222222222236</v>
      </c>
    </row>
    <row r="262" spans="1:25" x14ac:dyDescent="0.25">
      <c r="A262" s="283">
        <v>47</v>
      </c>
      <c r="B262" s="283"/>
      <c r="D262" s="284">
        <v>33635</v>
      </c>
      <c r="E262" s="284"/>
      <c r="F262" s="284"/>
      <c r="G262" s="284"/>
      <c r="I262" s="285" t="s">
        <v>224</v>
      </c>
      <c r="J262" s="285"/>
      <c r="K262" s="285"/>
      <c r="L262" s="285"/>
      <c r="M262" s="61">
        <v>33</v>
      </c>
      <c r="N262" s="253">
        <v>7388</v>
      </c>
      <c r="O262" s="61">
        <v>100</v>
      </c>
      <c r="P262" s="286">
        <v>5578.34</v>
      </c>
      <c r="Q262" s="286"/>
      <c r="R262" s="286"/>
      <c r="S262" s="253">
        <v>223.88</v>
      </c>
      <c r="T262" s="253">
        <v>5802.22</v>
      </c>
      <c r="V262" s="60">
        <f t="shared" si="27"/>
        <v>45680</v>
      </c>
      <c r="W262" s="58">
        <f t="shared" si="28"/>
        <v>25.916666666666668</v>
      </c>
      <c r="X262" s="58">
        <f t="shared" si="29"/>
        <v>7.0833333333333321</v>
      </c>
      <c r="Y262" s="58">
        <f t="shared" si="30"/>
        <v>7.0833333333333321</v>
      </c>
    </row>
    <row r="263" spans="1:25" x14ac:dyDescent="0.25">
      <c r="A263" s="283">
        <v>48</v>
      </c>
      <c r="B263" s="283"/>
      <c r="D263" s="284">
        <v>33953</v>
      </c>
      <c r="E263" s="284"/>
      <c r="F263" s="284"/>
      <c r="G263" s="284"/>
      <c r="I263" s="285" t="s">
        <v>224</v>
      </c>
      <c r="J263" s="285"/>
      <c r="K263" s="285"/>
      <c r="L263" s="285"/>
      <c r="M263" s="61">
        <v>33</v>
      </c>
      <c r="N263" s="253">
        <v>2088</v>
      </c>
      <c r="O263" s="61">
        <v>100</v>
      </c>
      <c r="P263" s="286">
        <v>1523.75</v>
      </c>
      <c r="Q263" s="286"/>
      <c r="R263" s="286"/>
      <c r="S263" s="253">
        <v>63.27</v>
      </c>
      <c r="T263" s="253">
        <v>1587.02</v>
      </c>
      <c r="V263" s="60">
        <f t="shared" si="27"/>
        <v>45998</v>
      </c>
      <c r="W263" s="58">
        <f t="shared" si="28"/>
        <v>25.044444444444444</v>
      </c>
      <c r="X263" s="58">
        <f t="shared" si="29"/>
        <v>7.9555555555555557</v>
      </c>
      <c r="Y263" s="58">
        <f t="shared" si="30"/>
        <v>7.9555555555555557</v>
      </c>
    </row>
    <row r="264" spans="1:25" x14ac:dyDescent="0.25">
      <c r="A264" s="283">
        <v>49</v>
      </c>
      <c r="B264" s="283"/>
      <c r="D264" s="284">
        <v>34242</v>
      </c>
      <c r="E264" s="284"/>
      <c r="F264" s="284"/>
      <c r="G264" s="284"/>
      <c r="I264" s="285" t="s">
        <v>224</v>
      </c>
      <c r="J264" s="285"/>
      <c r="K264" s="285"/>
      <c r="L264" s="285"/>
      <c r="M264" s="61">
        <v>33</v>
      </c>
      <c r="N264" s="253">
        <v>2913</v>
      </c>
      <c r="O264" s="61">
        <v>100</v>
      </c>
      <c r="P264" s="286">
        <v>2059.63</v>
      </c>
      <c r="Q264" s="286"/>
      <c r="R264" s="286"/>
      <c r="S264" s="253">
        <v>88.27</v>
      </c>
      <c r="T264" s="253">
        <v>2147.9</v>
      </c>
      <c r="V264" s="60">
        <f t="shared" si="27"/>
        <v>46287</v>
      </c>
      <c r="W264" s="58">
        <f t="shared" si="28"/>
        <v>24.25</v>
      </c>
      <c r="X264" s="58">
        <f t="shared" si="29"/>
        <v>8.75</v>
      </c>
      <c r="Y264" s="58">
        <f t="shared" si="30"/>
        <v>8.75</v>
      </c>
    </row>
    <row r="265" spans="1:25" x14ac:dyDescent="0.25">
      <c r="A265" s="283">
        <v>50</v>
      </c>
      <c r="B265" s="283"/>
      <c r="D265" s="284">
        <v>34334</v>
      </c>
      <c r="E265" s="284"/>
      <c r="F265" s="284"/>
      <c r="G265" s="284"/>
      <c r="I265" s="285" t="s">
        <v>224</v>
      </c>
      <c r="J265" s="285"/>
      <c r="K265" s="285"/>
      <c r="L265" s="285"/>
      <c r="M265" s="61">
        <v>33</v>
      </c>
      <c r="N265" s="253">
        <v>16764</v>
      </c>
      <c r="O265" s="61">
        <v>100</v>
      </c>
      <c r="P265" s="286">
        <v>11726.33</v>
      </c>
      <c r="Q265" s="286"/>
      <c r="R265" s="286"/>
      <c r="S265" s="253">
        <v>508</v>
      </c>
      <c r="T265" s="253">
        <v>12234.33</v>
      </c>
      <c r="V265" s="60">
        <f t="shared" si="27"/>
        <v>46379</v>
      </c>
      <c r="W265" s="58">
        <f t="shared" si="28"/>
        <v>24</v>
      </c>
      <c r="X265" s="58">
        <f t="shared" si="29"/>
        <v>9</v>
      </c>
      <c r="Y265" s="58">
        <f t="shared" si="30"/>
        <v>9</v>
      </c>
    </row>
    <row r="266" spans="1:25" x14ac:dyDescent="0.25">
      <c r="A266" s="283">
        <v>51</v>
      </c>
      <c r="B266" s="283"/>
      <c r="D266" s="284">
        <v>34335</v>
      </c>
      <c r="E266" s="284"/>
      <c r="F266" s="284"/>
      <c r="G266" s="284"/>
      <c r="I266" s="285" t="s">
        <v>224</v>
      </c>
      <c r="J266" s="285"/>
      <c r="K266" s="285"/>
      <c r="L266" s="285"/>
      <c r="M266" s="61">
        <v>33</v>
      </c>
      <c r="N266" s="253">
        <v>7258</v>
      </c>
      <c r="O266" s="61">
        <v>100</v>
      </c>
      <c r="P266" s="286">
        <v>5058.62</v>
      </c>
      <c r="Q266" s="286"/>
      <c r="R266" s="286"/>
      <c r="S266" s="253">
        <v>219.94</v>
      </c>
      <c r="T266" s="253">
        <v>5278.56</v>
      </c>
      <c r="V266" s="60">
        <f t="shared" si="27"/>
        <v>46380</v>
      </c>
      <c r="W266" s="58">
        <f t="shared" si="28"/>
        <v>24</v>
      </c>
      <c r="X266" s="58">
        <f t="shared" si="29"/>
        <v>9</v>
      </c>
      <c r="Y266" s="58">
        <f t="shared" si="30"/>
        <v>9</v>
      </c>
    </row>
    <row r="267" spans="1:25" x14ac:dyDescent="0.25">
      <c r="A267" s="283">
        <v>52</v>
      </c>
      <c r="B267" s="283"/>
      <c r="D267" s="284">
        <v>34516</v>
      </c>
      <c r="E267" s="284"/>
      <c r="F267" s="284"/>
      <c r="G267" s="284"/>
      <c r="I267" s="285" t="s">
        <v>224</v>
      </c>
      <c r="J267" s="285"/>
      <c r="K267" s="285"/>
      <c r="L267" s="285"/>
      <c r="M267" s="61">
        <v>33</v>
      </c>
      <c r="N267" s="253">
        <v>10199</v>
      </c>
      <c r="O267" s="61">
        <v>100</v>
      </c>
      <c r="P267" s="286">
        <v>6953.85</v>
      </c>
      <c r="Q267" s="286"/>
      <c r="R267" s="286"/>
      <c r="S267" s="253">
        <v>309.06</v>
      </c>
      <c r="T267" s="253">
        <v>7262.91</v>
      </c>
      <c r="V267" s="60">
        <f t="shared" si="27"/>
        <v>46561</v>
      </c>
      <c r="W267" s="58">
        <f t="shared" si="28"/>
        <v>23.5</v>
      </c>
      <c r="X267" s="58">
        <f t="shared" si="29"/>
        <v>9.5</v>
      </c>
      <c r="Y267" s="58">
        <f t="shared" si="30"/>
        <v>9.5</v>
      </c>
    </row>
    <row r="268" spans="1:25" x14ac:dyDescent="0.25">
      <c r="A268" s="283">
        <v>53</v>
      </c>
      <c r="B268" s="283"/>
      <c r="D268" s="284">
        <v>34608</v>
      </c>
      <c r="E268" s="284"/>
      <c r="F268" s="284"/>
      <c r="G268" s="284"/>
      <c r="I268" s="285" t="s">
        <v>224</v>
      </c>
      <c r="J268" s="285"/>
      <c r="K268" s="285"/>
      <c r="L268" s="285"/>
      <c r="M268" s="61">
        <v>33</v>
      </c>
      <c r="N268" s="253">
        <v>7870</v>
      </c>
      <c r="O268" s="61">
        <v>100</v>
      </c>
      <c r="P268" s="286">
        <v>5306.18</v>
      </c>
      <c r="Q268" s="286"/>
      <c r="R268" s="286"/>
      <c r="S268" s="253">
        <v>238.48000000000002</v>
      </c>
      <c r="T268" s="253">
        <v>5544.66</v>
      </c>
      <c r="V268" s="60">
        <f t="shared" si="27"/>
        <v>46653</v>
      </c>
      <c r="W268" s="58">
        <f t="shared" si="28"/>
        <v>23.25</v>
      </c>
      <c r="X268" s="58">
        <f t="shared" si="29"/>
        <v>9.75</v>
      </c>
      <c r="Y268" s="58">
        <f t="shared" si="30"/>
        <v>9.75</v>
      </c>
    </row>
    <row r="269" spans="1:25" x14ac:dyDescent="0.25">
      <c r="A269" s="283">
        <v>54</v>
      </c>
      <c r="B269" s="283"/>
      <c r="D269" s="284">
        <v>34516</v>
      </c>
      <c r="E269" s="284"/>
      <c r="F269" s="284"/>
      <c r="G269" s="284"/>
      <c r="I269" s="285" t="s">
        <v>224</v>
      </c>
      <c r="J269" s="285"/>
      <c r="K269" s="285"/>
      <c r="L269" s="285"/>
      <c r="M269" s="61">
        <v>33</v>
      </c>
      <c r="N269" s="253">
        <v>3051</v>
      </c>
      <c r="O269" s="61">
        <v>100</v>
      </c>
      <c r="P269" s="286">
        <v>2080.13</v>
      </c>
      <c r="Q269" s="286"/>
      <c r="R269" s="286"/>
      <c r="S269" s="253">
        <v>92.45</v>
      </c>
      <c r="T269" s="253">
        <v>2172.58</v>
      </c>
      <c r="V269" s="60">
        <f t="shared" si="27"/>
        <v>46561</v>
      </c>
      <c r="W269" s="58">
        <f t="shared" si="28"/>
        <v>23.5</v>
      </c>
      <c r="X269" s="58">
        <f t="shared" si="29"/>
        <v>9.5</v>
      </c>
      <c r="Y269" s="58">
        <f t="shared" si="30"/>
        <v>9.5</v>
      </c>
    </row>
    <row r="270" spans="1:25" x14ac:dyDescent="0.25">
      <c r="A270" s="283">
        <v>55</v>
      </c>
      <c r="B270" s="283"/>
      <c r="D270" s="284">
        <v>34608</v>
      </c>
      <c r="E270" s="284"/>
      <c r="F270" s="284"/>
      <c r="G270" s="284"/>
      <c r="I270" s="285" t="s">
        <v>224</v>
      </c>
      <c r="J270" s="285"/>
      <c r="K270" s="285"/>
      <c r="L270" s="285"/>
      <c r="M270" s="61">
        <v>33</v>
      </c>
      <c r="N270" s="253">
        <v>3336</v>
      </c>
      <c r="O270" s="61">
        <v>100</v>
      </c>
      <c r="P270" s="286">
        <v>2249.25</v>
      </c>
      <c r="Q270" s="286"/>
      <c r="R270" s="286"/>
      <c r="S270" s="253">
        <v>101.09</v>
      </c>
      <c r="T270" s="253">
        <v>2350.34</v>
      </c>
      <c r="V270" s="60">
        <f t="shared" si="27"/>
        <v>46653</v>
      </c>
      <c r="W270" s="58">
        <f t="shared" si="28"/>
        <v>23.25</v>
      </c>
      <c r="X270" s="58">
        <f t="shared" si="29"/>
        <v>9.75</v>
      </c>
      <c r="Y270" s="58">
        <f t="shared" si="30"/>
        <v>9.75</v>
      </c>
    </row>
    <row r="271" spans="1:25" x14ac:dyDescent="0.25">
      <c r="A271" s="283">
        <v>56</v>
      </c>
      <c r="B271" s="283"/>
      <c r="D271" s="284">
        <v>34335</v>
      </c>
      <c r="E271" s="284"/>
      <c r="F271" s="284"/>
      <c r="G271" s="284"/>
      <c r="I271" s="285" t="s">
        <v>224</v>
      </c>
      <c r="J271" s="285"/>
      <c r="K271" s="285"/>
      <c r="L271" s="285"/>
      <c r="M271" s="61">
        <v>33</v>
      </c>
      <c r="N271" s="253">
        <v>15</v>
      </c>
      <c r="O271" s="61">
        <v>100</v>
      </c>
      <c r="P271" s="286">
        <v>10.35</v>
      </c>
      <c r="Q271" s="286"/>
      <c r="R271" s="286"/>
      <c r="S271" s="253">
        <v>0.45</v>
      </c>
      <c r="T271" s="253">
        <v>10.8</v>
      </c>
      <c r="V271" s="60">
        <f t="shared" si="27"/>
        <v>46380</v>
      </c>
      <c r="W271" s="58">
        <f t="shared" si="28"/>
        <v>24</v>
      </c>
      <c r="X271" s="58">
        <f t="shared" si="29"/>
        <v>9</v>
      </c>
      <c r="Y271" s="58">
        <f t="shared" si="30"/>
        <v>9</v>
      </c>
    </row>
    <row r="272" spans="1:25" x14ac:dyDescent="0.25">
      <c r="A272" s="283">
        <v>57</v>
      </c>
      <c r="B272" s="283"/>
      <c r="D272" s="284">
        <v>34700</v>
      </c>
      <c r="E272" s="284"/>
      <c r="F272" s="284"/>
      <c r="G272" s="284"/>
      <c r="I272" s="285" t="s">
        <v>224</v>
      </c>
      <c r="J272" s="285"/>
      <c r="K272" s="285"/>
      <c r="L272" s="285"/>
      <c r="M272" s="61">
        <v>33</v>
      </c>
      <c r="N272" s="253">
        <v>125</v>
      </c>
      <c r="O272" s="61">
        <v>100</v>
      </c>
      <c r="P272" s="286">
        <v>83.38</v>
      </c>
      <c r="Q272" s="286"/>
      <c r="R272" s="286"/>
      <c r="S272" s="253">
        <v>3.79</v>
      </c>
      <c r="T272" s="253">
        <v>87.17</v>
      </c>
      <c r="V272" s="60">
        <f t="shared" si="27"/>
        <v>46745</v>
      </c>
      <c r="W272" s="58">
        <f t="shared" si="28"/>
        <v>23</v>
      </c>
      <c r="X272" s="58">
        <f t="shared" si="29"/>
        <v>10</v>
      </c>
      <c r="Y272" s="58">
        <f t="shared" si="30"/>
        <v>10</v>
      </c>
    </row>
    <row r="273" spans="1:25" x14ac:dyDescent="0.25">
      <c r="A273" s="283">
        <v>58</v>
      </c>
      <c r="B273" s="283"/>
      <c r="D273" s="284">
        <v>34973</v>
      </c>
      <c r="E273" s="284"/>
      <c r="F273" s="284"/>
      <c r="G273" s="284"/>
      <c r="I273" s="285" t="s">
        <v>224</v>
      </c>
      <c r="J273" s="285"/>
      <c r="K273" s="285"/>
      <c r="L273" s="285"/>
      <c r="M273" s="61">
        <v>33</v>
      </c>
      <c r="N273" s="253">
        <v>687</v>
      </c>
      <c r="O273" s="61">
        <v>100</v>
      </c>
      <c r="P273" s="286">
        <v>442.42</v>
      </c>
      <c r="Q273" s="286"/>
      <c r="R273" s="286"/>
      <c r="S273" s="253">
        <v>20.82</v>
      </c>
      <c r="T273" s="253">
        <v>463.24</v>
      </c>
      <c r="V273" s="60">
        <f t="shared" si="27"/>
        <v>47018</v>
      </c>
      <c r="W273" s="58">
        <f t="shared" si="28"/>
        <v>22.25</v>
      </c>
      <c r="X273" s="58">
        <f t="shared" si="29"/>
        <v>10.75</v>
      </c>
      <c r="Y273" s="58">
        <f t="shared" si="30"/>
        <v>10.75</v>
      </c>
    </row>
    <row r="274" spans="1:25" x14ac:dyDescent="0.25">
      <c r="A274" s="283">
        <v>59</v>
      </c>
      <c r="B274" s="283"/>
      <c r="D274" s="284">
        <v>34700</v>
      </c>
      <c r="E274" s="284"/>
      <c r="F274" s="284"/>
      <c r="G274" s="284"/>
      <c r="I274" s="285" t="s">
        <v>224</v>
      </c>
      <c r="J274" s="285"/>
      <c r="K274" s="285"/>
      <c r="L274" s="285"/>
      <c r="M274" s="61">
        <v>33</v>
      </c>
      <c r="N274" s="253">
        <v>794</v>
      </c>
      <c r="O274" s="61">
        <v>100</v>
      </c>
      <c r="P274" s="286">
        <v>529.20000000000005</v>
      </c>
      <c r="Q274" s="286"/>
      <c r="R274" s="286"/>
      <c r="S274" s="253">
        <v>24.060000000000002</v>
      </c>
      <c r="T274" s="253">
        <v>553.26</v>
      </c>
      <c r="V274" s="60">
        <f t="shared" si="27"/>
        <v>46745</v>
      </c>
      <c r="W274" s="58">
        <f t="shared" si="28"/>
        <v>23</v>
      </c>
      <c r="X274" s="58">
        <f t="shared" si="29"/>
        <v>10</v>
      </c>
      <c r="Y274" s="58">
        <f t="shared" si="30"/>
        <v>10</v>
      </c>
    </row>
    <row r="275" spans="1:25" x14ac:dyDescent="0.25">
      <c r="A275" s="283">
        <v>60</v>
      </c>
      <c r="B275" s="283"/>
      <c r="D275" s="284">
        <v>34790</v>
      </c>
      <c r="E275" s="284"/>
      <c r="F275" s="284"/>
      <c r="G275" s="284"/>
      <c r="I275" s="285" t="s">
        <v>224</v>
      </c>
      <c r="J275" s="285"/>
      <c r="K275" s="285"/>
      <c r="L275" s="285"/>
      <c r="M275" s="61">
        <v>33</v>
      </c>
      <c r="N275" s="253">
        <v>5605</v>
      </c>
      <c r="O275" s="61">
        <v>100</v>
      </c>
      <c r="P275" s="286">
        <v>3694.2400000000002</v>
      </c>
      <c r="Q275" s="286"/>
      <c r="R275" s="286"/>
      <c r="S275" s="253">
        <v>169.85</v>
      </c>
      <c r="T275" s="253">
        <v>3864.09</v>
      </c>
      <c r="V275" s="60">
        <f t="shared" si="27"/>
        <v>46835</v>
      </c>
      <c r="W275" s="58">
        <f t="shared" si="28"/>
        <v>22.75</v>
      </c>
      <c r="X275" s="58">
        <f t="shared" si="29"/>
        <v>10.25</v>
      </c>
      <c r="Y275" s="58">
        <f t="shared" si="30"/>
        <v>10.25</v>
      </c>
    </row>
    <row r="276" spans="1:25" x14ac:dyDescent="0.25">
      <c r="A276" s="283">
        <v>61</v>
      </c>
      <c r="B276" s="283"/>
      <c r="D276" s="284">
        <v>34881</v>
      </c>
      <c r="E276" s="284"/>
      <c r="F276" s="284"/>
      <c r="G276" s="284"/>
      <c r="I276" s="285" t="s">
        <v>224</v>
      </c>
      <c r="J276" s="285"/>
      <c r="K276" s="285"/>
      <c r="L276" s="285"/>
      <c r="M276" s="61">
        <v>33</v>
      </c>
      <c r="N276" s="253">
        <v>897</v>
      </c>
      <c r="O276" s="61">
        <v>100</v>
      </c>
      <c r="P276" s="286">
        <v>584.37</v>
      </c>
      <c r="Q276" s="286"/>
      <c r="R276" s="286"/>
      <c r="S276" s="253">
        <v>27.18</v>
      </c>
      <c r="T276" s="253">
        <v>611.54999999999995</v>
      </c>
      <c r="V276" s="60">
        <f t="shared" si="27"/>
        <v>46926</v>
      </c>
      <c r="W276" s="58">
        <f t="shared" si="28"/>
        <v>22.5</v>
      </c>
      <c r="X276" s="58">
        <f t="shared" si="29"/>
        <v>10.5</v>
      </c>
      <c r="Y276" s="58">
        <f t="shared" si="30"/>
        <v>10.5</v>
      </c>
    </row>
    <row r="277" spans="1:25" x14ac:dyDescent="0.25">
      <c r="A277" s="283">
        <v>62</v>
      </c>
      <c r="B277" s="283"/>
      <c r="D277" s="284">
        <v>34973</v>
      </c>
      <c r="E277" s="284"/>
      <c r="F277" s="284"/>
      <c r="G277" s="284"/>
      <c r="I277" s="285" t="s">
        <v>224</v>
      </c>
      <c r="J277" s="285"/>
      <c r="K277" s="285"/>
      <c r="L277" s="285"/>
      <c r="M277" s="61">
        <v>33</v>
      </c>
      <c r="N277" s="253">
        <v>2343</v>
      </c>
      <c r="O277" s="61">
        <v>100</v>
      </c>
      <c r="P277" s="286">
        <v>1508.75</v>
      </c>
      <c r="Q277" s="286"/>
      <c r="R277" s="286"/>
      <c r="S277" s="253">
        <v>71</v>
      </c>
      <c r="T277" s="253">
        <v>1579.75</v>
      </c>
      <c r="V277" s="60">
        <f t="shared" si="27"/>
        <v>47018</v>
      </c>
      <c r="W277" s="58">
        <f t="shared" si="28"/>
        <v>22.25</v>
      </c>
      <c r="X277" s="58">
        <f t="shared" si="29"/>
        <v>10.75</v>
      </c>
      <c r="Y277" s="58">
        <f t="shared" si="30"/>
        <v>10.75</v>
      </c>
    </row>
    <row r="278" spans="1:25" x14ac:dyDescent="0.25">
      <c r="A278" s="283">
        <v>63</v>
      </c>
      <c r="B278" s="283"/>
      <c r="D278" s="284">
        <v>34973</v>
      </c>
      <c r="E278" s="284"/>
      <c r="F278" s="284"/>
      <c r="G278" s="284"/>
      <c r="I278" s="285" t="s">
        <v>224</v>
      </c>
      <c r="J278" s="285"/>
      <c r="K278" s="285"/>
      <c r="L278" s="285"/>
      <c r="M278" s="61">
        <v>33</v>
      </c>
      <c r="N278" s="253">
        <v>103</v>
      </c>
      <c r="O278" s="61">
        <v>100</v>
      </c>
      <c r="P278" s="286">
        <v>66.3</v>
      </c>
      <c r="Q278" s="286"/>
      <c r="R278" s="286"/>
      <c r="S278" s="253">
        <v>3.12</v>
      </c>
      <c r="T278" s="253">
        <v>69.42</v>
      </c>
      <c r="V278" s="60">
        <f t="shared" si="27"/>
        <v>47018</v>
      </c>
      <c r="W278" s="58">
        <f t="shared" si="28"/>
        <v>22.25</v>
      </c>
      <c r="X278" s="58">
        <f t="shared" si="29"/>
        <v>10.75</v>
      </c>
      <c r="Y278" s="58">
        <f t="shared" si="30"/>
        <v>10.75</v>
      </c>
    </row>
    <row r="279" spans="1:25" x14ac:dyDescent="0.25">
      <c r="A279" s="283">
        <v>64</v>
      </c>
      <c r="B279" s="283"/>
      <c r="D279" s="284">
        <v>34973</v>
      </c>
      <c r="E279" s="284"/>
      <c r="F279" s="284"/>
      <c r="G279" s="284"/>
      <c r="I279" s="285" t="s">
        <v>224</v>
      </c>
      <c r="J279" s="285"/>
      <c r="K279" s="285"/>
      <c r="L279" s="285"/>
      <c r="M279" s="61">
        <v>33</v>
      </c>
      <c r="N279" s="253">
        <v>2620</v>
      </c>
      <c r="O279" s="61">
        <v>100</v>
      </c>
      <c r="P279" s="286">
        <v>1687.04</v>
      </c>
      <c r="Q279" s="286"/>
      <c r="R279" s="286"/>
      <c r="S279" s="253">
        <v>79.39</v>
      </c>
      <c r="T279" s="253">
        <v>1766.43</v>
      </c>
      <c r="V279" s="60">
        <f t="shared" si="27"/>
        <v>47018</v>
      </c>
      <c r="W279" s="58">
        <f t="shared" si="28"/>
        <v>22.25</v>
      </c>
      <c r="X279" s="58">
        <f t="shared" si="29"/>
        <v>10.75</v>
      </c>
      <c r="Y279" s="58">
        <f t="shared" si="30"/>
        <v>10.75</v>
      </c>
    </row>
    <row r="280" spans="1:25" x14ac:dyDescent="0.25">
      <c r="A280" s="283">
        <v>65</v>
      </c>
      <c r="B280" s="283"/>
      <c r="D280" s="284">
        <v>35155</v>
      </c>
      <c r="E280" s="284"/>
      <c r="F280" s="284"/>
      <c r="G280" s="284"/>
      <c r="I280" s="285" t="s">
        <v>224</v>
      </c>
      <c r="J280" s="285"/>
      <c r="K280" s="285"/>
      <c r="L280" s="285"/>
      <c r="M280" s="61">
        <v>33</v>
      </c>
      <c r="N280" s="253">
        <v>1220</v>
      </c>
      <c r="O280" s="61">
        <v>100</v>
      </c>
      <c r="P280" s="286">
        <v>770.21</v>
      </c>
      <c r="Q280" s="286"/>
      <c r="R280" s="286"/>
      <c r="S280" s="253">
        <v>36.97</v>
      </c>
      <c r="T280" s="253">
        <v>807.18000000000006</v>
      </c>
      <c r="V280" s="60">
        <f t="shared" ref="V280:V311" si="31">D280+(M280*365)</f>
        <v>47200</v>
      </c>
      <c r="W280" s="58">
        <f t="shared" ref="W280:W311" si="32">YEARFRAC(D280,$W$8)</f>
        <v>21.75</v>
      </c>
      <c r="X280" s="58">
        <f t="shared" ref="X280:X311" si="33">IF(W280&gt;M280,0,M280-W280)</f>
        <v>11.25</v>
      </c>
      <c r="Y280" s="58">
        <f t="shared" ref="Y280:Y311" si="34">IF(X280=0,0,X280)</f>
        <v>11.25</v>
      </c>
    </row>
    <row r="281" spans="1:25" x14ac:dyDescent="0.25">
      <c r="A281" s="283">
        <v>66</v>
      </c>
      <c r="B281" s="283"/>
      <c r="D281" s="284">
        <v>35246</v>
      </c>
      <c r="E281" s="284"/>
      <c r="F281" s="284"/>
      <c r="G281" s="284"/>
      <c r="I281" s="285" t="s">
        <v>224</v>
      </c>
      <c r="J281" s="285"/>
      <c r="K281" s="285"/>
      <c r="L281" s="285"/>
      <c r="M281" s="61">
        <v>33</v>
      </c>
      <c r="N281" s="253">
        <v>5545</v>
      </c>
      <c r="O281" s="61">
        <v>100</v>
      </c>
      <c r="P281" s="286">
        <v>3458.6</v>
      </c>
      <c r="Q281" s="286"/>
      <c r="R281" s="286"/>
      <c r="S281" s="253">
        <v>168.03</v>
      </c>
      <c r="T281" s="253">
        <v>3626.63</v>
      </c>
      <c r="V281" s="60">
        <f t="shared" si="31"/>
        <v>47291</v>
      </c>
      <c r="W281" s="58">
        <f t="shared" si="32"/>
        <v>21.5</v>
      </c>
      <c r="X281" s="58">
        <f t="shared" si="33"/>
        <v>11.5</v>
      </c>
      <c r="Y281" s="58">
        <f t="shared" si="34"/>
        <v>11.5</v>
      </c>
    </row>
    <row r="282" spans="1:25" x14ac:dyDescent="0.25">
      <c r="A282" s="283">
        <v>67</v>
      </c>
      <c r="B282" s="283"/>
      <c r="D282" s="284">
        <v>35338</v>
      </c>
      <c r="E282" s="284"/>
      <c r="F282" s="284"/>
      <c r="G282" s="284"/>
      <c r="I282" s="285" t="s">
        <v>224</v>
      </c>
      <c r="J282" s="285"/>
      <c r="K282" s="285"/>
      <c r="L282" s="285"/>
      <c r="M282" s="61">
        <v>33</v>
      </c>
      <c r="N282" s="253">
        <v>4137</v>
      </c>
      <c r="O282" s="61">
        <v>100</v>
      </c>
      <c r="P282" s="286">
        <v>2548.9899999999998</v>
      </c>
      <c r="Q282" s="286"/>
      <c r="R282" s="286"/>
      <c r="S282" s="253">
        <v>125.36</v>
      </c>
      <c r="T282" s="253">
        <v>2674.35</v>
      </c>
      <c r="V282" s="60">
        <f t="shared" si="31"/>
        <v>47383</v>
      </c>
      <c r="W282" s="58">
        <f t="shared" si="32"/>
        <v>21.25</v>
      </c>
      <c r="X282" s="58">
        <f t="shared" si="33"/>
        <v>11.75</v>
      </c>
      <c r="Y282" s="58">
        <f t="shared" si="34"/>
        <v>11.75</v>
      </c>
    </row>
    <row r="283" spans="1:25" x14ac:dyDescent="0.25">
      <c r="A283" s="283">
        <v>68</v>
      </c>
      <c r="B283" s="283"/>
      <c r="D283" s="284">
        <v>35430</v>
      </c>
      <c r="E283" s="284"/>
      <c r="F283" s="284"/>
      <c r="G283" s="284"/>
      <c r="I283" s="285" t="s">
        <v>224</v>
      </c>
      <c r="J283" s="285"/>
      <c r="K283" s="285"/>
      <c r="L283" s="285"/>
      <c r="M283" s="61">
        <v>33</v>
      </c>
      <c r="N283" s="253">
        <v>3943</v>
      </c>
      <c r="O283" s="61">
        <v>100</v>
      </c>
      <c r="P283" s="286">
        <v>2399.56</v>
      </c>
      <c r="Q283" s="286"/>
      <c r="R283" s="286"/>
      <c r="S283" s="253">
        <v>119.48</v>
      </c>
      <c r="T283" s="253">
        <v>2519.04</v>
      </c>
      <c r="V283" s="60">
        <f t="shared" si="31"/>
        <v>47475</v>
      </c>
      <c r="W283" s="58">
        <f t="shared" si="32"/>
        <v>21</v>
      </c>
      <c r="X283" s="58">
        <f t="shared" si="33"/>
        <v>12</v>
      </c>
      <c r="Y283" s="58">
        <f t="shared" si="34"/>
        <v>12</v>
      </c>
    </row>
    <row r="284" spans="1:25" x14ac:dyDescent="0.25">
      <c r="A284" s="283">
        <v>69</v>
      </c>
      <c r="B284" s="283"/>
      <c r="D284" s="284">
        <v>35246</v>
      </c>
      <c r="E284" s="284"/>
      <c r="F284" s="284"/>
      <c r="G284" s="284"/>
      <c r="I284" s="285" t="s">
        <v>224</v>
      </c>
      <c r="J284" s="285"/>
      <c r="K284" s="285"/>
      <c r="L284" s="285"/>
      <c r="M284" s="61">
        <v>33</v>
      </c>
      <c r="N284" s="253">
        <v>269</v>
      </c>
      <c r="O284" s="61">
        <v>100</v>
      </c>
      <c r="P284" s="286">
        <v>167.76</v>
      </c>
      <c r="Q284" s="286"/>
      <c r="R284" s="286"/>
      <c r="S284" s="253">
        <v>8.15</v>
      </c>
      <c r="T284" s="253">
        <v>175.91</v>
      </c>
      <c r="V284" s="60">
        <f t="shared" si="31"/>
        <v>47291</v>
      </c>
      <c r="W284" s="58">
        <f t="shared" si="32"/>
        <v>21.5</v>
      </c>
      <c r="X284" s="58">
        <f t="shared" si="33"/>
        <v>11.5</v>
      </c>
      <c r="Y284" s="58">
        <f t="shared" si="34"/>
        <v>11.5</v>
      </c>
    </row>
    <row r="285" spans="1:25" x14ac:dyDescent="0.25">
      <c r="A285" s="283">
        <v>70</v>
      </c>
      <c r="B285" s="283"/>
      <c r="D285" s="284">
        <v>35338</v>
      </c>
      <c r="E285" s="284"/>
      <c r="F285" s="284"/>
      <c r="G285" s="284"/>
      <c r="I285" s="285" t="s">
        <v>224</v>
      </c>
      <c r="J285" s="285"/>
      <c r="K285" s="285"/>
      <c r="L285" s="285"/>
      <c r="M285" s="61">
        <v>33</v>
      </c>
      <c r="N285" s="253">
        <v>668</v>
      </c>
      <c r="O285" s="61">
        <v>100</v>
      </c>
      <c r="P285" s="286">
        <v>411.55</v>
      </c>
      <c r="Q285" s="286"/>
      <c r="R285" s="286"/>
      <c r="S285" s="253">
        <v>20.239999999999998</v>
      </c>
      <c r="T285" s="253">
        <v>431.79</v>
      </c>
      <c r="V285" s="60">
        <f t="shared" si="31"/>
        <v>47383</v>
      </c>
      <c r="W285" s="58">
        <f t="shared" si="32"/>
        <v>21.25</v>
      </c>
      <c r="X285" s="58">
        <f t="shared" si="33"/>
        <v>11.75</v>
      </c>
      <c r="Y285" s="58">
        <f t="shared" si="34"/>
        <v>11.75</v>
      </c>
    </row>
    <row r="286" spans="1:25" x14ac:dyDescent="0.25">
      <c r="A286" s="283">
        <v>71</v>
      </c>
      <c r="B286" s="283"/>
      <c r="D286" s="284">
        <v>35430</v>
      </c>
      <c r="E286" s="284"/>
      <c r="F286" s="284"/>
      <c r="G286" s="284"/>
      <c r="I286" s="285" t="s">
        <v>224</v>
      </c>
      <c r="J286" s="285"/>
      <c r="K286" s="285"/>
      <c r="L286" s="285"/>
      <c r="M286" s="61">
        <v>33</v>
      </c>
      <c r="N286" s="253">
        <v>47</v>
      </c>
      <c r="O286" s="61">
        <v>100</v>
      </c>
      <c r="P286" s="286">
        <v>28.52</v>
      </c>
      <c r="Q286" s="286"/>
      <c r="R286" s="286"/>
      <c r="S286" s="253">
        <v>1.42</v>
      </c>
      <c r="T286" s="253">
        <v>29.94</v>
      </c>
      <c r="V286" s="60">
        <f t="shared" si="31"/>
        <v>47475</v>
      </c>
      <c r="W286" s="58">
        <f t="shared" si="32"/>
        <v>21</v>
      </c>
      <c r="X286" s="58">
        <f t="shared" si="33"/>
        <v>12</v>
      </c>
      <c r="Y286" s="58">
        <f t="shared" si="34"/>
        <v>12</v>
      </c>
    </row>
    <row r="287" spans="1:25" x14ac:dyDescent="0.25">
      <c r="A287" s="283">
        <v>72</v>
      </c>
      <c r="B287" s="283"/>
      <c r="D287" s="284">
        <v>35246</v>
      </c>
      <c r="E287" s="284"/>
      <c r="F287" s="284"/>
      <c r="G287" s="284"/>
      <c r="I287" s="285" t="s">
        <v>224</v>
      </c>
      <c r="J287" s="285"/>
      <c r="K287" s="285"/>
      <c r="L287" s="285"/>
      <c r="M287" s="61">
        <v>33</v>
      </c>
      <c r="N287" s="253">
        <v>2851</v>
      </c>
      <c r="O287" s="61">
        <v>100</v>
      </c>
      <c r="P287" s="286">
        <v>1778.2</v>
      </c>
      <c r="Q287" s="286"/>
      <c r="R287" s="286"/>
      <c r="S287" s="253">
        <v>86.39</v>
      </c>
      <c r="T287" s="253">
        <v>1864.5900000000001</v>
      </c>
      <c r="V287" s="60">
        <f t="shared" si="31"/>
        <v>47291</v>
      </c>
      <c r="W287" s="58">
        <f t="shared" si="32"/>
        <v>21.5</v>
      </c>
      <c r="X287" s="58">
        <f t="shared" si="33"/>
        <v>11.5</v>
      </c>
      <c r="Y287" s="58">
        <f t="shared" si="34"/>
        <v>11.5</v>
      </c>
    </row>
    <row r="288" spans="1:25" x14ac:dyDescent="0.25">
      <c r="A288" s="283">
        <v>73</v>
      </c>
      <c r="B288" s="283"/>
      <c r="D288" s="284">
        <v>35338</v>
      </c>
      <c r="E288" s="284"/>
      <c r="F288" s="284"/>
      <c r="G288" s="284"/>
      <c r="I288" s="285" t="s">
        <v>224</v>
      </c>
      <c r="J288" s="285"/>
      <c r="K288" s="285"/>
      <c r="L288" s="285"/>
      <c r="M288" s="61">
        <v>33</v>
      </c>
      <c r="N288" s="253">
        <v>180</v>
      </c>
      <c r="O288" s="61">
        <v>100</v>
      </c>
      <c r="P288" s="286">
        <v>110.82000000000001</v>
      </c>
      <c r="Q288" s="286"/>
      <c r="R288" s="286"/>
      <c r="S288" s="253">
        <v>5.45</v>
      </c>
      <c r="T288" s="253">
        <v>116.27</v>
      </c>
      <c r="V288" s="60">
        <f t="shared" si="31"/>
        <v>47383</v>
      </c>
      <c r="W288" s="58">
        <f t="shared" si="32"/>
        <v>21.25</v>
      </c>
      <c r="X288" s="58">
        <f t="shared" si="33"/>
        <v>11.75</v>
      </c>
      <c r="Y288" s="58">
        <f t="shared" si="34"/>
        <v>11.75</v>
      </c>
    </row>
    <row r="289" spans="1:25" x14ac:dyDescent="0.25">
      <c r="A289" s="283">
        <v>74</v>
      </c>
      <c r="B289" s="283"/>
      <c r="D289" s="284">
        <v>35246</v>
      </c>
      <c r="E289" s="284"/>
      <c r="F289" s="284"/>
      <c r="G289" s="284"/>
      <c r="I289" s="285" t="s">
        <v>224</v>
      </c>
      <c r="J289" s="285"/>
      <c r="K289" s="285"/>
      <c r="L289" s="285"/>
      <c r="M289" s="61">
        <v>33</v>
      </c>
      <c r="N289" s="253">
        <v>8</v>
      </c>
      <c r="O289" s="61">
        <v>100</v>
      </c>
      <c r="P289" s="286">
        <v>4.9400000000000004</v>
      </c>
      <c r="Q289" s="286"/>
      <c r="R289" s="286"/>
      <c r="S289" s="253">
        <v>0.24</v>
      </c>
      <c r="T289" s="253">
        <v>5.18</v>
      </c>
      <c r="V289" s="60">
        <f t="shared" si="31"/>
        <v>47291</v>
      </c>
      <c r="W289" s="58">
        <f t="shared" si="32"/>
        <v>21.5</v>
      </c>
      <c r="X289" s="58">
        <f t="shared" si="33"/>
        <v>11.5</v>
      </c>
      <c r="Y289" s="58">
        <f t="shared" si="34"/>
        <v>11.5</v>
      </c>
    </row>
    <row r="290" spans="1:25" x14ac:dyDescent="0.25">
      <c r="A290" s="283">
        <v>75</v>
      </c>
      <c r="B290" s="283"/>
      <c r="D290" s="284">
        <v>35703</v>
      </c>
      <c r="E290" s="284"/>
      <c r="F290" s="284"/>
      <c r="G290" s="284"/>
      <c r="I290" s="285" t="s">
        <v>224</v>
      </c>
      <c r="J290" s="285"/>
      <c r="K290" s="285"/>
      <c r="L290" s="285"/>
      <c r="M290" s="61">
        <v>33</v>
      </c>
      <c r="N290" s="253">
        <v>1282</v>
      </c>
      <c r="O290" s="61">
        <v>100</v>
      </c>
      <c r="P290" s="286">
        <v>751.1</v>
      </c>
      <c r="Q290" s="286"/>
      <c r="R290" s="286"/>
      <c r="S290" s="253">
        <v>38.85</v>
      </c>
      <c r="T290" s="253">
        <v>789.95</v>
      </c>
      <c r="V290" s="60">
        <f t="shared" si="31"/>
        <v>47748</v>
      </c>
      <c r="W290" s="58">
        <f t="shared" si="32"/>
        <v>20.25</v>
      </c>
      <c r="X290" s="58">
        <f t="shared" si="33"/>
        <v>12.75</v>
      </c>
      <c r="Y290" s="58">
        <f t="shared" si="34"/>
        <v>12.75</v>
      </c>
    </row>
    <row r="291" spans="1:25" x14ac:dyDescent="0.25">
      <c r="A291" s="283">
        <v>76</v>
      </c>
      <c r="B291" s="283"/>
      <c r="D291" s="284">
        <v>35795</v>
      </c>
      <c r="E291" s="284"/>
      <c r="F291" s="284"/>
      <c r="G291" s="284"/>
      <c r="I291" s="285" t="s">
        <v>224</v>
      </c>
      <c r="J291" s="285"/>
      <c r="K291" s="285"/>
      <c r="L291" s="285"/>
      <c r="M291" s="61">
        <v>33</v>
      </c>
      <c r="N291" s="253">
        <v>3788</v>
      </c>
      <c r="O291" s="61">
        <v>100</v>
      </c>
      <c r="P291" s="286">
        <v>2190.58</v>
      </c>
      <c r="Q291" s="286"/>
      <c r="R291" s="286"/>
      <c r="S291" s="253">
        <v>114.79</v>
      </c>
      <c r="T291" s="253">
        <v>2305.37</v>
      </c>
      <c r="V291" s="60">
        <f t="shared" si="31"/>
        <v>47840</v>
      </c>
      <c r="W291" s="58">
        <f t="shared" si="32"/>
        <v>20</v>
      </c>
      <c r="X291" s="58">
        <f t="shared" si="33"/>
        <v>13</v>
      </c>
      <c r="Y291" s="58">
        <f t="shared" si="34"/>
        <v>13</v>
      </c>
    </row>
    <row r="292" spans="1:25" x14ac:dyDescent="0.25">
      <c r="A292" s="283">
        <v>77</v>
      </c>
      <c r="B292" s="283"/>
      <c r="D292" s="284">
        <v>35885</v>
      </c>
      <c r="E292" s="284"/>
      <c r="F292" s="284"/>
      <c r="G292" s="284"/>
      <c r="I292" s="285" t="s">
        <v>224</v>
      </c>
      <c r="J292" s="285"/>
      <c r="K292" s="285"/>
      <c r="L292" s="285"/>
      <c r="M292" s="61">
        <v>33</v>
      </c>
      <c r="N292" s="253">
        <v>148</v>
      </c>
      <c r="O292" s="61">
        <v>100</v>
      </c>
      <c r="P292" s="286">
        <v>92.97</v>
      </c>
      <c r="Q292" s="286"/>
      <c r="R292" s="286"/>
      <c r="S292" s="253">
        <v>4.4800000000000004</v>
      </c>
      <c r="T292" s="253">
        <v>97.45</v>
      </c>
      <c r="V292" s="60">
        <f t="shared" si="31"/>
        <v>47930</v>
      </c>
      <c r="W292" s="58">
        <f t="shared" si="32"/>
        <v>19.75</v>
      </c>
      <c r="X292" s="58">
        <f t="shared" si="33"/>
        <v>13.25</v>
      </c>
      <c r="Y292" s="58">
        <f t="shared" si="34"/>
        <v>13.25</v>
      </c>
    </row>
    <row r="293" spans="1:25" x14ac:dyDescent="0.25">
      <c r="A293" s="283">
        <v>78</v>
      </c>
      <c r="B293" s="283"/>
      <c r="D293" s="284">
        <v>35976</v>
      </c>
      <c r="E293" s="284"/>
      <c r="F293" s="284"/>
      <c r="G293" s="284"/>
      <c r="I293" s="285" t="s">
        <v>224</v>
      </c>
      <c r="J293" s="285"/>
      <c r="K293" s="285"/>
      <c r="L293" s="285"/>
      <c r="M293" s="61">
        <v>33</v>
      </c>
      <c r="N293" s="253">
        <v>3747</v>
      </c>
      <c r="O293" s="61">
        <v>100</v>
      </c>
      <c r="P293" s="286">
        <v>2262.48</v>
      </c>
      <c r="Q293" s="286"/>
      <c r="R293" s="286"/>
      <c r="S293" s="253">
        <v>113.55</v>
      </c>
      <c r="T293" s="253">
        <v>2376.0300000000002</v>
      </c>
      <c r="V293" s="60">
        <f t="shared" si="31"/>
        <v>48021</v>
      </c>
      <c r="W293" s="58">
        <f t="shared" si="32"/>
        <v>19.5</v>
      </c>
      <c r="X293" s="58">
        <f t="shared" si="33"/>
        <v>13.5</v>
      </c>
      <c r="Y293" s="58">
        <f t="shared" si="34"/>
        <v>13.5</v>
      </c>
    </row>
    <row r="294" spans="1:25" x14ac:dyDescent="0.25">
      <c r="A294" s="283">
        <v>79</v>
      </c>
      <c r="B294" s="283"/>
      <c r="D294" s="284">
        <v>36068</v>
      </c>
      <c r="E294" s="284"/>
      <c r="F294" s="284"/>
      <c r="G294" s="284"/>
      <c r="I294" s="285" t="s">
        <v>224</v>
      </c>
      <c r="J294" s="285"/>
      <c r="K294" s="285"/>
      <c r="L294" s="285"/>
      <c r="M294" s="61">
        <v>33</v>
      </c>
      <c r="N294" s="253">
        <v>1554</v>
      </c>
      <c r="O294" s="61">
        <v>100</v>
      </c>
      <c r="P294" s="286">
        <v>899.42000000000007</v>
      </c>
      <c r="Q294" s="286"/>
      <c r="R294" s="286"/>
      <c r="S294" s="253">
        <v>47.09</v>
      </c>
      <c r="T294" s="253">
        <v>946.51</v>
      </c>
      <c r="V294" s="60">
        <f t="shared" si="31"/>
        <v>48113</v>
      </c>
      <c r="W294" s="58">
        <f t="shared" si="32"/>
        <v>19.25</v>
      </c>
      <c r="X294" s="58">
        <f t="shared" si="33"/>
        <v>13.75</v>
      </c>
      <c r="Y294" s="58">
        <f t="shared" si="34"/>
        <v>13.75</v>
      </c>
    </row>
    <row r="295" spans="1:25" x14ac:dyDescent="0.25">
      <c r="A295" s="283">
        <v>80</v>
      </c>
      <c r="B295" s="283"/>
      <c r="D295" s="284">
        <v>36160</v>
      </c>
      <c r="E295" s="284"/>
      <c r="F295" s="284"/>
      <c r="G295" s="284"/>
      <c r="I295" s="285" t="s">
        <v>224</v>
      </c>
      <c r="J295" s="285"/>
      <c r="K295" s="285"/>
      <c r="L295" s="285"/>
      <c r="M295" s="61">
        <v>33</v>
      </c>
      <c r="N295" s="253">
        <v>3243</v>
      </c>
      <c r="O295" s="61">
        <v>100</v>
      </c>
      <c r="P295" s="286">
        <v>1795.89</v>
      </c>
      <c r="Q295" s="286"/>
      <c r="R295" s="286"/>
      <c r="S295" s="253">
        <v>98.27</v>
      </c>
      <c r="T295" s="253">
        <v>1894.16</v>
      </c>
      <c r="V295" s="60">
        <f t="shared" si="31"/>
        <v>48205</v>
      </c>
      <c r="W295" s="58">
        <f t="shared" si="32"/>
        <v>19</v>
      </c>
      <c r="X295" s="58">
        <f t="shared" si="33"/>
        <v>14</v>
      </c>
      <c r="Y295" s="58">
        <f t="shared" si="34"/>
        <v>14</v>
      </c>
    </row>
    <row r="296" spans="1:25" x14ac:dyDescent="0.25">
      <c r="A296" s="283">
        <v>206</v>
      </c>
      <c r="B296" s="283"/>
      <c r="D296" s="284">
        <v>39465</v>
      </c>
      <c r="E296" s="284"/>
      <c r="F296" s="284"/>
      <c r="G296" s="284"/>
      <c r="I296" s="285" t="s">
        <v>224</v>
      </c>
      <c r="J296" s="285"/>
      <c r="K296" s="285"/>
      <c r="L296" s="285"/>
      <c r="M296" s="61">
        <v>33</v>
      </c>
      <c r="N296" s="253">
        <v>185.84</v>
      </c>
      <c r="O296" s="61">
        <v>100</v>
      </c>
      <c r="P296" s="286">
        <v>50.2</v>
      </c>
      <c r="Q296" s="286"/>
      <c r="R296" s="286"/>
      <c r="S296" s="253">
        <v>5.63</v>
      </c>
      <c r="T296" s="253">
        <v>55.83</v>
      </c>
      <c r="V296" s="60">
        <f t="shared" si="31"/>
        <v>51510</v>
      </c>
      <c r="W296" s="58">
        <f t="shared" si="32"/>
        <v>9.9527777777777775</v>
      </c>
      <c r="X296" s="58">
        <f t="shared" si="33"/>
        <v>23.047222222222224</v>
      </c>
      <c r="Y296" s="58">
        <f t="shared" si="34"/>
        <v>23.047222222222224</v>
      </c>
    </row>
    <row r="297" spans="1:25" x14ac:dyDescent="0.25">
      <c r="A297" s="283">
        <v>210</v>
      </c>
      <c r="B297" s="283"/>
      <c r="D297" s="284">
        <v>39475</v>
      </c>
      <c r="E297" s="284"/>
      <c r="F297" s="284"/>
      <c r="G297" s="284"/>
      <c r="I297" s="285" t="s">
        <v>224</v>
      </c>
      <c r="J297" s="285"/>
      <c r="K297" s="285"/>
      <c r="L297" s="285"/>
      <c r="M297" s="61">
        <v>33</v>
      </c>
      <c r="N297" s="253">
        <v>665.72</v>
      </c>
      <c r="O297" s="61">
        <v>100</v>
      </c>
      <c r="P297" s="286">
        <v>179.85</v>
      </c>
      <c r="Q297" s="286"/>
      <c r="R297" s="286"/>
      <c r="S297" s="253">
        <v>20.170000000000002</v>
      </c>
      <c r="T297" s="253">
        <v>200.02</v>
      </c>
      <c r="V297" s="60">
        <f t="shared" si="31"/>
        <v>51520</v>
      </c>
      <c r="W297" s="58">
        <f t="shared" si="32"/>
        <v>9.9250000000000007</v>
      </c>
      <c r="X297" s="58">
        <f t="shared" si="33"/>
        <v>23.074999999999999</v>
      </c>
      <c r="Y297" s="58">
        <f t="shared" si="34"/>
        <v>23.074999999999999</v>
      </c>
    </row>
    <row r="298" spans="1:25" x14ac:dyDescent="0.25">
      <c r="A298" s="283">
        <v>306</v>
      </c>
      <c r="B298" s="283"/>
      <c r="D298" s="284">
        <v>36219</v>
      </c>
      <c r="E298" s="284"/>
      <c r="F298" s="284"/>
      <c r="G298" s="284"/>
      <c r="I298" s="285" t="s">
        <v>224</v>
      </c>
      <c r="J298" s="285"/>
      <c r="K298" s="285"/>
      <c r="L298" s="285"/>
      <c r="M298" s="61">
        <v>33</v>
      </c>
      <c r="N298" s="253">
        <v>543.34</v>
      </c>
      <c r="O298" s="61">
        <v>100</v>
      </c>
      <c r="P298" s="286">
        <v>543.34</v>
      </c>
      <c r="Q298" s="286"/>
      <c r="R298" s="286"/>
      <c r="S298" s="253">
        <v>0</v>
      </c>
      <c r="T298" s="253">
        <v>543.34</v>
      </c>
      <c r="V298" s="60">
        <f t="shared" si="31"/>
        <v>48264</v>
      </c>
      <c r="W298" s="58">
        <f t="shared" si="32"/>
        <v>18.836111111111112</v>
      </c>
      <c r="X298" s="58">
        <f t="shared" si="33"/>
        <v>14.163888888888888</v>
      </c>
      <c r="Y298" s="58">
        <f t="shared" si="34"/>
        <v>14.163888888888888</v>
      </c>
    </row>
    <row r="299" spans="1:25" x14ac:dyDescent="0.25">
      <c r="A299" s="283">
        <v>307</v>
      </c>
      <c r="B299" s="283"/>
      <c r="D299" s="284">
        <v>36250</v>
      </c>
      <c r="E299" s="284"/>
      <c r="F299" s="284"/>
      <c r="G299" s="284"/>
      <c r="I299" s="285" t="s">
        <v>224</v>
      </c>
      <c r="J299" s="285"/>
      <c r="K299" s="285"/>
      <c r="L299" s="285"/>
      <c r="M299" s="61">
        <v>33</v>
      </c>
      <c r="N299" s="253">
        <v>984.09</v>
      </c>
      <c r="O299" s="61">
        <v>100</v>
      </c>
      <c r="P299" s="286">
        <v>588.95000000000005</v>
      </c>
      <c r="Q299" s="286"/>
      <c r="R299" s="286"/>
      <c r="S299" s="253">
        <v>29.82</v>
      </c>
      <c r="T299" s="253">
        <v>618.77</v>
      </c>
      <c r="V299" s="60">
        <f t="shared" si="31"/>
        <v>48295</v>
      </c>
      <c r="W299" s="58">
        <f t="shared" si="32"/>
        <v>18.75</v>
      </c>
      <c r="X299" s="58">
        <f t="shared" si="33"/>
        <v>14.25</v>
      </c>
      <c r="Y299" s="58">
        <f t="shared" si="34"/>
        <v>14.25</v>
      </c>
    </row>
    <row r="300" spans="1:25" x14ac:dyDescent="0.25">
      <c r="A300" s="283">
        <v>308</v>
      </c>
      <c r="B300" s="283"/>
      <c r="D300" s="284">
        <v>36280</v>
      </c>
      <c r="E300" s="284"/>
      <c r="F300" s="284"/>
      <c r="G300" s="284"/>
      <c r="I300" s="285" t="s">
        <v>224</v>
      </c>
      <c r="J300" s="285"/>
      <c r="K300" s="285"/>
      <c r="L300" s="285"/>
      <c r="M300" s="61">
        <v>33</v>
      </c>
      <c r="N300" s="253">
        <v>1369.4</v>
      </c>
      <c r="O300" s="61">
        <v>100</v>
      </c>
      <c r="P300" s="286">
        <v>808.21</v>
      </c>
      <c r="Q300" s="286"/>
      <c r="R300" s="286"/>
      <c r="S300" s="253">
        <v>41.5</v>
      </c>
      <c r="T300" s="253">
        <v>849.71</v>
      </c>
      <c r="V300" s="60">
        <f t="shared" si="31"/>
        <v>48325</v>
      </c>
      <c r="W300" s="58">
        <f t="shared" si="32"/>
        <v>18.666666666666668</v>
      </c>
      <c r="X300" s="58">
        <f t="shared" si="33"/>
        <v>14.333333333333332</v>
      </c>
      <c r="Y300" s="58">
        <f t="shared" si="34"/>
        <v>14.333333333333332</v>
      </c>
    </row>
    <row r="301" spans="1:25" x14ac:dyDescent="0.25">
      <c r="A301" s="283">
        <v>309</v>
      </c>
      <c r="B301" s="283"/>
      <c r="D301" s="284">
        <v>36341</v>
      </c>
      <c r="E301" s="284"/>
      <c r="F301" s="284"/>
      <c r="G301" s="284"/>
      <c r="I301" s="285" t="s">
        <v>224</v>
      </c>
      <c r="J301" s="285"/>
      <c r="K301" s="285"/>
      <c r="L301" s="285"/>
      <c r="M301" s="61">
        <v>33</v>
      </c>
      <c r="N301" s="253">
        <v>-789.81000000000006</v>
      </c>
      <c r="O301" s="61">
        <v>100</v>
      </c>
      <c r="P301" s="286">
        <v>-452.88</v>
      </c>
      <c r="Q301" s="286"/>
      <c r="R301" s="286"/>
      <c r="S301" s="253">
        <v>-23.93</v>
      </c>
      <c r="T301" s="253">
        <v>-476.81</v>
      </c>
      <c r="V301" s="60">
        <f t="shared" si="31"/>
        <v>48386</v>
      </c>
      <c r="W301" s="58">
        <f t="shared" si="32"/>
        <v>18.5</v>
      </c>
      <c r="X301" s="58">
        <f t="shared" si="33"/>
        <v>14.5</v>
      </c>
      <c r="Y301" s="58">
        <f t="shared" si="34"/>
        <v>14.5</v>
      </c>
    </row>
    <row r="302" spans="1:25" x14ac:dyDescent="0.25">
      <c r="A302" s="283">
        <v>310</v>
      </c>
      <c r="B302" s="283"/>
      <c r="D302" s="284">
        <v>36403</v>
      </c>
      <c r="E302" s="284"/>
      <c r="F302" s="284"/>
      <c r="G302" s="284"/>
      <c r="I302" s="285" t="s">
        <v>224</v>
      </c>
      <c r="J302" s="285"/>
      <c r="K302" s="285"/>
      <c r="L302" s="285"/>
      <c r="M302" s="61">
        <v>33</v>
      </c>
      <c r="N302" s="253">
        <v>1371.45</v>
      </c>
      <c r="O302" s="61">
        <v>100</v>
      </c>
      <c r="P302" s="286">
        <v>763.66</v>
      </c>
      <c r="Q302" s="286"/>
      <c r="R302" s="286"/>
      <c r="S302" s="253">
        <v>41.56</v>
      </c>
      <c r="T302" s="253">
        <v>805.22</v>
      </c>
      <c r="V302" s="60">
        <f t="shared" si="31"/>
        <v>48448</v>
      </c>
      <c r="W302" s="58">
        <f t="shared" si="32"/>
        <v>18.333333333333332</v>
      </c>
      <c r="X302" s="58">
        <f t="shared" si="33"/>
        <v>14.666666666666668</v>
      </c>
      <c r="Y302" s="58">
        <f t="shared" si="34"/>
        <v>14.666666666666668</v>
      </c>
    </row>
    <row r="303" spans="1:25" x14ac:dyDescent="0.25">
      <c r="A303" s="283">
        <v>311</v>
      </c>
      <c r="B303" s="283"/>
      <c r="D303" s="284">
        <v>36372</v>
      </c>
      <c r="E303" s="284"/>
      <c r="F303" s="284"/>
      <c r="G303" s="284"/>
      <c r="I303" s="285" t="s">
        <v>224</v>
      </c>
      <c r="J303" s="285"/>
      <c r="K303" s="285"/>
      <c r="L303" s="285"/>
      <c r="M303" s="61">
        <v>33</v>
      </c>
      <c r="N303" s="253">
        <v>1030.7</v>
      </c>
      <c r="O303" s="61">
        <v>100</v>
      </c>
      <c r="P303" s="286">
        <v>582.45000000000005</v>
      </c>
      <c r="Q303" s="286"/>
      <c r="R303" s="286"/>
      <c r="S303" s="253">
        <v>31.23</v>
      </c>
      <c r="T303" s="253">
        <v>613.67999999999995</v>
      </c>
      <c r="V303" s="60">
        <f t="shared" si="31"/>
        <v>48417</v>
      </c>
      <c r="W303" s="58">
        <f t="shared" si="32"/>
        <v>18.416666666666668</v>
      </c>
      <c r="X303" s="58">
        <f t="shared" si="33"/>
        <v>14.583333333333332</v>
      </c>
      <c r="Y303" s="58">
        <f t="shared" si="34"/>
        <v>14.583333333333332</v>
      </c>
    </row>
    <row r="304" spans="1:25" x14ac:dyDescent="0.25">
      <c r="A304" s="283">
        <v>312</v>
      </c>
      <c r="B304" s="283"/>
      <c r="D304" s="284">
        <v>36433</v>
      </c>
      <c r="E304" s="284"/>
      <c r="F304" s="284"/>
      <c r="G304" s="284"/>
      <c r="I304" s="285" t="s">
        <v>224</v>
      </c>
      <c r="J304" s="285"/>
      <c r="K304" s="285"/>
      <c r="L304" s="285"/>
      <c r="M304" s="61">
        <v>33</v>
      </c>
      <c r="N304" s="253">
        <v>14.91</v>
      </c>
      <c r="O304" s="61">
        <v>100</v>
      </c>
      <c r="P304" s="286">
        <v>8.15</v>
      </c>
      <c r="Q304" s="286"/>
      <c r="R304" s="286"/>
      <c r="S304" s="253">
        <v>0.45</v>
      </c>
      <c r="T304" s="253">
        <v>8.6</v>
      </c>
      <c r="V304" s="60">
        <f t="shared" si="31"/>
        <v>48478</v>
      </c>
      <c r="W304" s="58">
        <f t="shared" si="32"/>
        <v>18.25</v>
      </c>
      <c r="X304" s="58">
        <f t="shared" si="33"/>
        <v>14.75</v>
      </c>
      <c r="Y304" s="58">
        <f t="shared" si="34"/>
        <v>14.75</v>
      </c>
    </row>
    <row r="305" spans="1:25" x14ac:dyDescent="0.25">
      <c r="A305" s="283">
        <v>313</v>
      </c>
      <c r="B305" s="283"/>
      <c r="D305" s="284">
        <v>36463</v>
      </c>
      <c r="E305" s="284"/>
      <c r="F305" s="284"/>
      <c r="G305" s="284"/>
      <c r="I305" s="285" t="s">
        <v>224</v>
      </c>
      <c r="J305" s="285"/>
      <c r="K305" s="285"/>
      <c r="L305" s="285"/>
      <c r="M305" s="61">
        <v>33</v>
      </c>
      <c r="N305" s="253">
        <v>442.5</v>
      </c>
      <c r="O305" s="61">
        <v>100</v>
      </c>
      <c r="P305" s="286">
        <v>239.03</v>
      </c>
      <c r="Q305" s="286"/>
      <c r="R305" s="286"/>
      <c r="S305" s="253">
        <v>13.41</v>
      </c>
      <c r="T305" s="253">
        <v>252.44</v>
      </c>
      <c r="V305" s="60">
        <f t="shared" si="31"/>
        <v>48508</v>
      </c>
      <c r="W305" s="58">
        <f t="shared" si="32"/>
        <v>18.166666666666668</v>
      </c>
      <c r="X305" s="58">
        <f t="shared" si="33"/>
        <v>14.833333333333332</v>
      </c>
      <c r="Y305" s="58">
        <f t="shared" si="34"/>
        <v>14.833333333333332</v>
      </c>
    </row>
    <row r="306" spans="1:25" x14ac:dyDescent="0.25">
      <c r="A306" s="283">
        <v>347</v>
      </c>
      <c r="B306" s="283"/>
      <c r="D306" s="284">
        <v>36494</v>
      </c>
      <c r="E306" s="284"/>
      <c r="F306" s="284"/>
      <c r="G306" s="284"/>
      <c r="I306" s="285" t="s">
        <v>224</v>
      </c>
      <c r="J306" s="285"/>
      <c r="K306" s="285"/>
      <c r="L306" s="285"/>
      <c r="M306" s="61">
        <v>33</v>
      </c>
      <c r="N306" s="253">
        <v>420</v>
      </c>
      <c r="O306" s="61">
        <v>100</v>
      </c>
      <c r="P306" s="286">
        <v>221.08</v>
      </c>
      <c r="Q306" s="286"/>
      <c r="R306" s="286"/>
      <c r="S306" s="253">
        <v>12.73</v>
      </c>
      <c r="T306" s="253">
        <v>233.81</v>
      </c>
      <c r="V306" s="60">
        <f t="shared" si="31"/>
        <v>48539</v>
      </c>
      <c r="W306" s="58">
        <f t="shared" si="32"/>
        <v>18.083333333333332</v>
      </c>
      <c r="X306" s="58">
        <f t="shared" si="33"/>
        <v>14.916666666666668</v>
      </c>
      <c r="Y306" s="58">
        <f t="shared" si="34"/>
        <v>14.916666666666668</v>
      </c>
    </row>
    <row r="307" spans="1:25" x14ac:dyDescent="0.25">
      <c r="A307" s="283">
        <v>350</v>
      </c>
      <c r="B307" s="283"/>
      <c r="D307" s="284">
        <v>36494</v>
      </c>
      <c r="E307" s="284"/>
      <c r="F307" s="284"/>
      <c r="G307" s="284"/>
      <c r="I307" s="285" t="s">
        <v>224</v>
      </c>
      <c r="J307" s="285"/>
      <c r="K307" s="285"/>
      <c r="L307" s="285"/>
      <c r="M307" s="61">
        <v>33</v>
      </c>
      <c r="N307" s="253">
        <v>4536</v>
      </c>
      <c r="O307" s="61">
        <v>100</v>
      </c>
      <c r="P307" s="286">
        <v>2387.0500000000002</v>
      </c>
      <c r="Q307" s="286"/>
      <c r="R307" s="286"/>
      <c r="S307" s="253">
        <v>137.44999999999999</v>
      </c>
      <c r="T307" s="253">
        <v>2524.5</v>
      </c>
      <c r="V307" s="60">
        <f t="shared" si="31"/>
        <v>48539</v>
      </c>
      <c r="W307" s="58">
        <f t="shared" si="32"/>
        <v>18.083333333333332</v>
      </c>
      <c r="X307" s="58">
        <f t="shared" si="33"/>
        <v>14.916666666666668</v>
      </c>
      <c r="Y307" s="58">
        <f t="shared" si="34"/>
        <v>14.916666666666668</v>
      </c>
    </row>
    <row r="308" spans="1:25" x14ac:dyDescent="0.25">
      <c r="A308" s="283">
        <v>355</v>
      </c>
      <c r="B308" s="283"/>
      <c r="D308" s="284">
        <v>36525</v>
      </c>
      <c r="E308" s="284"/>
      <c r="F308" s="284"/>
      <c r="G308" s="284"/>
      <c r="I308" s="285" t="s">
        <v>224</v>
      </c>
      <c r="J308" s="285"/>
      <c r="K308" s="285"/>
      <c r="L308" s="285"/>
      <c r="M308" s="61">
        <v>33</v>
      </c>
      <c r="N308" s="253">
        <v>816.15</v>
      </c>
      <c r="O308" s="61">
        <v>100</v>
      </c>
      <c r="P308" s="286">
        <v>424.94</v>
      </c>
      <c r="Q308" s="286"/>
      <c r="R308" s="286"/>
      <c r="S308" s="253">
        <v>24.73</v>
      </c>
      <c r="T308" s="253">
        <v>449.67</v>
      </c>
      <c r="V308" s="60">
        <f t="shared" si="31"/>
        <v>48570</v>
      </c>
      <c r="W308" s="58">
        <f t="shared" si="32"/>
        <v>18</v>
      </c>
      <c r="X308" s="58">
        <f t="shared" si="33"/>
        <v>15</v>
      </c>
      <c r="Y308" s="58">
        <f t="shared" si="34"/>
        <v>15</v>
      </c>
    </row>
    <row r="309" spans="1:25" x14ac:dyDescent="0.25">
      <c r="A309" s="283">
        <v>385</v>
      </c>
      <c r="B309" s="283"/>
      <c r="D309" s="284">
        <v>36769</v>
      </c>
      <c r="E309" s="284"/>
      <c r="F309" s="284"/>
      <c r="G309" s="284"/>
      <c r="I309" s="285" t="s">
        <v>224</v>
      </c>
      <c r="J309" s="285"/>
      <c r="K309" s="285"/>
      <c r="L309" s="285"/>
      <c r="M309" s="61">
        <v>33</v>
      </c>
      <c r="N309" s="253">
        <v>132.88999999999999</v>
      </c>
      <c r="O309" s="61">
        <v>100</v>
      </c>
      <c r="P309" s="286">
        <v>66.16</v>
      </c>
      <c r="Q309" s="286"/>
      <c r="R309" s="286"/>
      <c r="S309" s="253">
        <v>4.03</v>
      </c>
      <c r="T309" s="253">
        <v>70.19</v>
      </c>
      <c r="V309" s="60">
        <f t="shared" si="31"/>
        <v>48814</v>
      </c>
      <c r="W309" s="58">
        <f t="shared" si="32"/>
        <v>17.333333333333332</v>
      </c>
      <c r="X309" s="58">
        <f t="shared" si="33"/>
        <v>15.666666666666668</v>
      </c>
      <c r="Y309" s="58">
        <f t="shared" si="34"/>
        <v>15.666666666666668</v>
      </c>
    </row>
    <row r="310" spans="1:25" x14ac:dyDescent="0.25">
      <c r="A310" s="283">
        <v>389</v>
      </c>
      <c r="B310" s="283"/>
      <c r="D310" s="284">
        <v>36769</v>
      </c>
      <c r="E310" s="284"/>
      <c r="F310" s="284"/>
      <c r="G310" s="284"/>
      <c r="I310" s="285" t="s">
        <v>224</v>
      </c>
      <c r="J310" s="285"/>
      <c r="K310" s="285"/>
      <c r="L310" s="285"/>
      <c r="M310" s="61">
        <v>33</v>
      </c>
      <c r="N310" s="253">
        <v>5559.24</v>
      </c>
      <c r="O310" s="61">
        <v>100</v>
      </c>
      <c r="P310" s="286">
        <v>2765.55</v>
      </c>
      <c r="Q310" s="286"/>
      <c r="R310" s="286"/>
      <c r="S310" s="253">
        <v>168.46</v>
      </c>
      <c r="T310" s="253">
        <v>2934.01</v>
      </c>
      <c r="V310" s="60">
        <f t="shared" si="31"/>
        <v>48814</v>
      </c>
      <c r="W310" s="58">
        <f t="shared" si="32"/>
        <v>17.333333333333332</v>
      </c>
      <c r="X310" s="58">
        <f t="shared" si="33"/>
        <v>15.666666666666668</v>
      </c>
      <c r="Y310" s="58">
        <f t="shared" si="34"/>
        <v>15.666666666666668</v>
      </c>
    </row>
    <row r="311" spans="1:25" x14ac:dyDescent="0.25">
      <c r="A311" s="283">
        <v>398</v>
      </c>
      <c r="B311" s="283"/>
      <c r="D311" s="284">
        <v>36830</v>
      </c>
      <c r="E311" s="284"/>
      <c r="F311" s="284"/>
      <c r="G311" s="284"/>
      <c r="I311" s="285" t="s">
        <v>224</v>
      </c>
      <c r="J311" s="285"/>
      <c r="K311" s="285"/>
      <c r="L311" s="285"/>
      <c r="M311" s="61">
        <v>33.299999999999997</v>
      </c>
      <c r="N311" s="253">
        <v>3340</v>
      </c>
      <c r="O311" s="61">
        <v>100</v>
      </c>
      <c r="P311" s="286">
        <v>1629.88</v>
      </c>
      <c r="Q311" s="286"/>
      <c r="R311" s="286"/>
      <c r="S311" s="253">
        <v>100.3</v>
      </c>
      <c r="T311" s="253">
        <v>1730.18</v>
      </c>
      <c r="V311" s="60">
        <f t="shared" si="31"/>
        <v>48984.5</v>
      </c>
      <c r="W311" s="58">
        <f t="shared" si="32"/>
        <v>17.166666666666668</v>
      </c>
      <c r="X311" s="58">
        <f t="shared" si="33"/>
        <v>16.133333333333329</v>
      </c>
      <c r="Y311" s="58">
        <f t="shared" si="34"/>
        <v>16.133333333333329</v>
      </c>
    </row>
    <row r="312" spans="1:25" x14ac:dyDescent="0.25">
      <c r="A312" s="283">
        <v>403</v>
      </c>
      <c r="B312" s="283"/>
      <c r="D312" s="284">
        <v>36860</v>
      </c>
      <c r="E312" s="284"/>
      <c r="F312" s="284"/>
      <c r="G312" s="284"/>
      <c r="I312" s="285" t="s">
        <v>224</v>
      </c>
      <c r="J312" s="285"/>
      <c r="K312" s="285"/>
      <c r="L312" s="285"/>
      <c r="M312" s="61">
        <v>33.299999999999997</v>
      </c>
      <c r="N312" s="253">
        <v>704.83</v>
      </c>
      <c r="O312" s="61">
        <v>100</v>
      </c>
      <c r="P312" s="286">
        <v>342.25</v>
      </c>
      <c r="Q312" s="286"/>
      <c r="R312" s="286"/>
      <c r="S312" s="253">
        <v>21.17</v>
      </c>
      <c r="T312" s="253">
        <v>363.42</v>
      </c>
      <c r="V312" s="60">
        <f t="shared" ref="V312:V343" si="35">D312+(M312*365)</f>
        <v>49014.5</v>
      </c>
      <c r="W312" s="58">
        <f t="shared" ref="W312:W343" si="36">YEARFRAC(D312,$W$8)</f>
        <v>17.083333333333332</v>
      </c>
      <c r="X312" s="58">
        <f t="shared" ref="X312:X343" si="37">IF(W312&gt;M312,0,M312-W312)</f>
        <v>16.216666666666665</v>
      </c>
      <c r="Y312" s="58">
        <f t="shared" ref="Y312:Y343" si="38">IF(X312=0,0,X312)</f>
        <v>16.216666666666665</v>
      </c>
    </row>
    <row r="313" spans="1:25" x14ac:dyDescent="0.25">
      <c r="A313" s="283">
        <v>412</v>
      </c>
      <c r="B313" s="283"/>
      <c r="D313" s="284">
        <v>36922</v>
      </c>
      <c r="E313" s="284"/>
      <c r="F313" s="284"/>
      <c r="G313" s="284"/>
      <c r="I313" s="285" t="s">
        <v>224</v>
      </c>
      <c r="J313" s="285"/>
      <c r="K313" s="285"/>
      <c r="L313" s="285"/>
      <c r="M313" s="61">
        <v>33</v>
      </c>
      <c r="N313" s="253">
        <v>3108</v>
      </c>
      <c r="O313" s="61">
        <v>100</v>
      </c>
      <c r="P313" s="286">
        <v>1506.88</v>
      </c>
      <c r="Q313" s="286"/>
      <c r="R313" s="286"/>
      <c r="S313" s="253">
        <v>94.18</v>
      </c>
      <c r="T313" s="253">
        <v>1601.06</v>
      </c>
      <c r="V313" s="60">
        <f t="shared" si="35"/>
        <v>48967</v>
      </c>
      <c r="W313" s="58">
        <f t="shared" si="36"/>
        <v>16.916666666666668</v>
      </c>
      <c r="X313" s="58">
        <f t="shared" si="37"/>
        <v>16.083333333333332</v>
      </c>
      <c r="Y313" s="58">
        <f t="shared" si="38"/>
        <v>16.083333333333332</v>
      </c>
    </row>
    <row r="314" spans="1:25" x14ac:dyDescent="0.25">
      <c r="A314" s="283">
        <v>416</v>
      </c>
      <c r="B314" s="283"/>
      <c r="D314" s="284">
        <v>36950</v>
      </c>
      <c r="E314" s="284"/>
      <c r="F314" s="284"/>
      <c r="G314" s="284"/>
      <c r="I314" s="285" t="s">
        <v>224</v>
      </c>
      <c r="J314" s="285"/>
      <c r="K314" s="285"/>
      <c r="L314" s="285"/>
      <c r="M314" s="61">
        <v>33</v>
      </c>
      <c r="N314" s="253">
        <v>194.25</v>
      </c>
      <c r="O314" s="61">
        <v>100</v>
      </c>
      <c r="P314" s="286">
        <v>93.75</v>
      </c>
      <c r="Q314" s="286"/>
      <c r="R314" s="286"/>
      <c r="S314" s="253">
        <v>5.89</v>
      </c>
      <c r="T314" s="253">
        <v>99.64</v>
      </c>
      <c r="V314" s="60">
        <f t="shared" si="35"/>
        <v>48995</v>
      </c>
      <c r="W314" s="58">
        <f t="shared" si="36"/>
        <v>16.836111111111112</v>
      </c>
      <c r="X314" s="58">
        <f t="shared" si="37"/>
        <v>16.163888888888888</v>
      </c>
      <c r="Y314" s="58">
        <f t="shared" si="38"/>
        <v>16.163888888888888</v>
      </c>
    </row>
    <row r="315" spans="1:25" x14ac:dyDescent="0.25">
      <c r="A315" s="283">
        <v>420</v>
      </c>
      <c r="B315" s="283"/>
      <c r="D315" s="284">
        <v>36981</v>
      </c>
      <c r="E315" s="284"/>
      <c r="F315" s="284"/>
      <c r="G315" s="284"/>
      <c r="I315" s="285" t="s">
        <v>224</v>
      </c>
      <c r="J315" s="285"/>
      <c r="K315" s="285"/>
      <c r="L315" s="285"/>
      <c r="M315" s="61">
        <v>33</v>
      </c>
      <c r="N315" s="253">
        <v>148.28</v>
      </c>
      <c r="O315" s="61">
        <v>100</v>
      </c>
      <c r="P315" s="286">
        <v>71.09</v>
      </c>
      <c r="Q315" s="286"/>
      <c r="R315" s="286"/>
      <c r="S315" s="253">
        <v>4.49</v>
      </c>
      <c r="T315" s="253">
        <v>75.58</v>
      </c>
      <c r="V315" s="60">
        <f t="shared" si="35"/>
        <v>49026</v>
      </c>
      <c r="W315" s="58">
        <f t="shared" si="36"/>
        <v>16.75</v>
      </c>
      <c r="X315" s="58">
        <f t="shared" si="37"/>
        <v>16.25</v>
      </c>
      <c r="Y315" s="58">
        <f t="shared" si="38"/>
        <v>16.25</v>
      </c>
    </row>
    <row r="316" spans="1:25" x14ac:dyDescent="0.25">
      <c r="A316" s="283">
        <v>432</v>
      </c>
      <c r="B316" s="283"/>
      <c r="D316" s="284">
        <v>37072</v>
      </c>
      <c r="E316" s="284"/>
      <c r="F316" s="284"/>
      <c r="G316" s="284"/>
      <c r="I316" s="285" t="s">
        <v>224</v>
      </c>
      <c r="J316" s="285"/>
      <c r="K316" s="285"/>
      <c r="L316" s="285"/>
      <c r="M316" s="61">
        <v>33</v>
      </c>
      <c r="N316" s="253">
        <v>4767.84</v>
      </c>
      <c r="O316" s="61">
        <v>100</v>
      </c>
      <c r="P316" s="286">
        <v>2251.48</v>
      </c>
      <c r="Q316" s="286"/>
      <c r="R316" s="286"/>
      <c r="S316" s="253">
        <v>144.47999999999999</v>
      </c>
      <c r="T316" s="253">
        <v>2395.96</v>
      </c>
      <c r="V316" s="60">
        <f t="shared" si="35"/>
        <v>49117</v>
      </c>
      <c r="W316" s="58">
        <f t="shared" si="36"/>
        <v>16.5</v>
      </c>
      <c r="X316" s="58">
        <f t="shared" si="37"/>
        <v>16.5</v>
      </c>
      <c r="Y316" s="58">
        <f t="shared" si="38"/>
        <v>16.5</v>
      </c>
    </row>
    <row r="317" spans="1:25" x14ac:dyDescent="0.25">
      <c r="A317" s="283">
        <v>433</v>
      </c>
      <c r="B317" s="283"/>
      <c r="D317" s="284">
        <v>37072</v>
      </c>
      <c r="E317" s="284"/>
      <c r="F317" s="284"/>
      <c r="G317" s="284"/>
      <c r="I317" s="285" t="s">
        <v>224</v>
      </c>
      <c r="J317" s="285"/>
      <c r="K317" s="285"/>
      <c r="L317" s="285"/>
      <c r="M317" s="61">
        <v>33</v>
      </c>
      <c r="N317" s="253">
        <v>2207.79</v>
      </c>
      <c r="O317" s="61">
        <v>100</v>
      </c>
      <c r="P317" s="286">
        <v>1042.53</v>
      </c>
      <c r="Q317" s="286"/>
      <c r="R317" s="286"/>
      <c r="S317" s="253">
        <v>66.900000000000006</v>
      </c>
      <c r="T317" s="253">
        <v>1109.43</v>
      </c>
      <c r="V317" s="60">
        <f t="shared" si="35"/>
        <v>49117</v>
      </c>
      <c r="W317" s="58">
        <f t="shared" si="36"/>
        <v>16.5</v>
      </c>
      <c r="X317" s="58">
        <f t="shared" si="37"/>
        <v>16.5</v>
      </c>
      <c r="Y317" s="58">
        <f t="shared" si="38"/>
        <v>16.5</v>
      </c>
    </row>
    <row r="318" spans="1:25" x14ac:dyDescent="0.25">
      <c r="A318" s="283">
        <v>446</v>
      </c>
      <c r="B318" s="283"/>
      <c r="D318" s="284">
        <v>37195</v>
      </c>
      <c r="E318" s="284"/>
      <c r="F318" s="284"/>
      <c r="G318" s="284"/>
      <c r="I318" s="285" t="s">
        <v>224</v>
      </c>
      <c r="J318" s="285"/>
      <c r="K318" s="285"/>
      <c r="L318" s="285"/>
      <c r="M318" s="61">
        <v>33</v>
      </c>
      <c r="N318" s="253">
        <v>1241.8599999999999</v>
      </c>
      <c r="O318" s="61">
        <v>100</v>
      </c>
      <c r="P318" s="286">
        <v>573.86</v>
      </c>
      <c r="Q318" s="286"/>
      <c r="R318" s="286"/>
      <c r="S318" s="253">
        <v>37.630000000000003</v>
      </c>
      <c r="T318" s="253">
        <v>611.49</v>
      </c>
      <c r="V318" s="60">
        <f t="shared" si="35"/>
        <v>49240</v>
      </c>
      <c r="W318" s="58">
        <f t="shared" si="36"/>
        <v>16.166666666666668</v>
      </c>
      <c r="X318" s="58">
        <f t="shared" si="37"/>
        <v>16.833333333333332</v>
      </c>
      <c r="Y318" s="58">
        <f t="shared" si="38"/>
        <v>16.833333333333332</v>
      </c>
    </row>
    <row r="319" spans="1:25" x14ac:dyDescent="0.25">
      <c r="A319" s="283">
        <v>452</v>
      </c>
      <c r="B319" s="283"/>
      <c r="D319" s="284">
        <v>37225</v>
      </c>
      <c r="E319" s="284"/>
      <c r="F319" s="284"/>
      <c r="G319" s="284"/>
      <c r="I319" s="285" t="s">
        <v>224</v>
      </c>
      <c r="J319" s="285"/>
      <c r="K319" s="285"/>
      <c r="L319" s="285"/>
      <c r="M319" s="61">
        <v>33</v>
      </c>
      <c r="N319" s="253">
        <v>2931.68</v>
      </c>
      <c r="O319" s="61">
        <v>100</v>
      </c>
      <c r="P319" s="286">
        <v>1347.41</v>
      </c>
      <c r="Q319" s="286"/>
      <c r="R319" s="286"/>
      <c r="S319" s="253">
        <v>88.84</v>
      </c>
      <c r="T319" s="253">
        <v>1436.25</v>
      </c>
      <c r="V319" s="60">
        <f t="shared" si="35"/>
        <v>49270</v>
      </c>
      <c r="W319" s="58">
        <f t="shared" si="36"/>
        <v>16.083333333333332</v>
      </c>
      <c r="X319" s="58">
        <f t="shared" si="37"/>
        <v>16.916666666666668</v>
      </c>
      <c r="Y319" s="58">
        <f t="shared" si="38"/>
        <v>16.916666666666668</v>
      </c>
    </row>
    <row r="320" spans="1:25" x14ac:dyDescent="0.25">
      <c r="A320" s="283">
        <v>455</v>
      </c>
      <c r="B320" s="283"/>
      <c r="D320" s="284">
        <v>36922</v>
      </c>
      <c r="E320" s="284"/>
      <c r="F320" s="284"/>
      <c r="G320" s="284"/>
      <c r="I320" s="285" t="s">
        <v>224</v>
      </c>
      <c r="J320" s="285"/>
      <c r="K320" s="285"/>
      <c r="L320" s="285"/>
      <c r="M320" s="61">
        <v>33</v>
      </c>
      <c r="N320" s="253">
        <v>20585</v>
      </c>
      <c r="O320" s="61">
        <v>100</v>
      </c>
      <c r="P320" s="286">
        <v>9980.64</v>
      </c>
      <c r="Q320" s="286"/>
      <c r="R320" s="286"/>
      <c r="S320" s="253">
        <v>623.79</v>
      </c>
      <c r="T320" s="253">
        <v>10604.43</v>
      </c>
      <c r="V320" s="60">
        <f t="shared" si="35"/>
        <v>48967</v>
      </c>
      <c r="W320" s="58">
        <f t="shared" si="36"/>
        <v>16.916666666666668</v>
      </c>
      <c r="X320" s="58">
        <f t="shared" si="37"/>
        <v>16.083333333333332</v>
      </c>
      <c r="Y320" s="58">
        <f t="shared" si="38"/>
        <v>16.083333333333332</v>
      </c>
    </row>
    <row r="321" spans="1:25" x14ac:dyDescent="0.25">
      <c r="A321" s="283">
        <v>473</v>
      </c>
      <c r="B321" s="283"/>
      <c r="D321" s="284">
        <v>37315</v>
      </c>
      <c r="E321" s="284"/>
      <c r="F321" s="284"/>
      <c r="G321" s="284"/>
      <c r="I321" s="285" t="s">
        <v>224</v>
      </c>
      <c r="J321" s="285"/>
      <c r="K321" s="285"/>
      <c r="L321" s="285"/>
      <c r="M321" s="61">
        <v>33</v>
      </c>
      <c r="N321" s="253">
        <v>1174.82</v>
      </c>
      <c r="O321" s="61">
        <v>100</v>
      </c>
      <c r="P321" s="286">
        <v>531.03</v>
      </c>
      <c r="Q321" s="286"/>
      <c r="R321" s="286"/>
      <c r="S321" s="253">
        <v>35.6</v>
      </c>
      <c r="T321" s="253">
        <v>566.63</v>
      </c>
      <c r="V321" s="60">
        <f t="shared" si="35"/>
        <v>49360</v>
      </c>
      <c r="W321" s="58">
        <f t="shared" si="36"/>
        <v>15.83611111111111</v>
      </c>
      <c r="X321" s="58">
        <f t="shared" si="37"/>
        <v>17.163888888888891</v>
      </c>
      <c r="Y321" s="58">
        <f t="shared" si="38"/>
        <v>17.163888888888891</v>
      </c>
    </row>
    <row r="322" spans="1:25" x14ac:dyDescent="0.25">
      <c r="A322" s="283">
        <v>495</v>
      </c>
      <c r="B322" s="283"/>
      <c r="D322" s="284">
        <v>37468</v>
      </c>
      <c r="E322" s="284"/>
      <c r="F322" s="284"/>
      <c r="G322" s="284"/>
      <c r="I322" s="285" t="s">
        <v>224</v>
      </c>
      <c r="J322" s="285"/>
      <c r="K322" s="285"/>
      <c r="L322" s="285"/>
      <c r="M322" s="61">
        <v>33</v>
      </c>
      <c r="N322" s="253">
        <v>16.55</v>
      </c>
      <c r="O322" s="61">
        <v>100</v>
      </c>
      <c r="P322" s="286">
        <v>7.25</v>
      </c>
      <c r="Q322" s="286"/>
      <c r="R322" s="286"/>
      <c r="S322" s="253">
        <v>0.5</v>
      </c>
      <c r="T322" s="253">
        <v>7.75</v>
      </c>
      <c r="V322" s="60">
        <f t="shared" si="35"/>
        <v>49513</v>
      </c>
      <c r="W322" s="58">
        <f t="shared" si="36"/>
        <v>15.416666666666666</v>
      </c>
      <c r="X322" s="58">
        <f t="shared" si="37"/>
        <v>17.583333333333336</v>
      </c>
      <c r="Y322" s="58">
        <f t="shared" si="38"/>
        <v>17.583333333333336</v>
      </c>
    </row>
    <row r="323" spans="1:25" x14ac:dyDescent="0.25">
      <c r="A323" s="283">
        <v>507</v>
      </c>
      <c r="B323" s="283"/>
      <c r="D323" s="284">
        <v>37529</v>
      </c>
      <c r="E323" s="284"/>
      <c r="F323" s="284"/>
      <c r="G323" s="284"/>
      <c r="I323" s="285" t="s">
        <v>224</v>
      </c>
      <c r="J323" s="285"/>
      <c r="K323" s="285"/>
      <c r="L323" s="285"/>
      <c r="M323" s="61">
        <v>33</v>
      </c>
      <c r="N323" s="253">
        <v>2160</v>
      </c>
      <c r="O323" s="61">
        <v>100</v>
      </c>
      <c r="P323" s="286">
        <v>938.12</v>
      </c>
      <c r="Q323" s="286"/>
      <c r="R323" s="286"/>
      <c r="S323" s="253">
        <v>65.45</v>
      </c>
      <c r="T323" s="253">
        <v>1003.57</v>
      </c>
      <c r="V323" s="60">
        <f t="shared" si="35"/>
        <v>49574</v>
      </c>
      <c r="W323" s="58">
        <f t="shared" si="36"/>
        <v>15.25</v>
      </c>
      <c r="X323" s="58">
        <f t="shared" si="37"/>
        <v>17.75</v>
      </c>
      <c r="Y323" s="58">
        <f t="shared" si="38"/>
        <v>17.75</v>
      </c>
    </row>
    <row r="324" spans="1:25" x14ac:dyDescent="0.25">
      <c r="A324" s="283">
        <v>508</v>
      </c>
      <c r="B324" s="283"/>
      <c r="D324" s="284">
        <v>39512</v>
      </c>
      <c r="E324" s="284"/>
      <c r="F324" s="284"/>
      <c r="G324" s="284"/>
      <c r="I324" s="285" t="s">
        <v>224</v>
      </c>
      <c r="J324" s="285"/>
      <c r="K324" s="285"/>
      <c r="L324" s="285"/>
      <c r="M324" s="61">
        <v>33</v>
      </c>
      <c r="N324" s="253">
        <v>186.01</v>
      </c>
      <c r="O324" s="61">
        <v>100</v>
      </c>
      <c r="P324" s="286">
        <v>49.82</v>
      </c>
      <c r="Q324" s="286"/>
      <c r="R324" s="286"/>
      <c r="S324" s="253">
        <v>5.64</v>
      </c>
      <c r="T324" s="253">
        <v>55.46</v>
      </c>
      <c r="V324" s="60">
        <f t="shared" si="35"/>
        <v>51557</v>
      </c>
      <c r="W324" s="58">
        <f t="shared" si="36"/>
        <v>9.8222222222222229</v>
      </c>
      <c r="X324" s="58">
        <f t="shared" si="37"/>
        <v>23.177777777777777</v>
      </c>
      <c r="Y324" s="58">
        <f t="shared" si="38"/>
        <v>23.177777777777777</v>
      </c>
    </row>
    <row r="325" spans="1:25" x14ac:dyDescent="0.25">
      <c r="A325" s="283">
        <v>510</v>
      </c>
      <c r="B325" s="283"/>
      <c r="D325" s="284">
        <v>37560</v>
      </c>
      <c r="E325" s="284"/>
      <c r="F325" s="284"/>
      <c r="G325" s="284"/>
      <c r="I325" s="285" t="s">
        <v>224</v>
      </c>
      <c r="J325" s="285"/>
      <c r="K325" s="285"/>
      <c r="L325" s="285"/>
      <c r="M325" s="61">
        <v>33</v>
      </c>
      <c r="N325" s="253">
        <v>1590</v>
      </c>
      <c r="O325" s="61">
        <v>100</v>
      </c>
      <c r="P325" s="286">
        <v>686.57</v>
      </c>
      <c r="Q325" s="286"/>
      <c r="R325" s="286"/>
      <c r="S325" s="253">
        <v>48.18</v>
      </c>
      <c r="T325" s="253">
        <v>734.75</v>
      </c>
      <c r="V325" s="60">
        <f t="shared" si="35"/>
        <v>49605</v>
      </c>
      <c r="W325" s="58">
        <f t="shared" si="36"/>
        <v>15.166666666666666</v>
      </c>
      <c r="X325" s="58">
        <f t="shared" si="37"/>
        <v>17.833333333333336</v>
      </c>
      <c r="Y325" s="58">
        <f t="shared" si="38"/>
        <v>17.833333333333336</v>
      </c>
    </row>
    <row r="326" spans="1:25" x14ac:dyDescent="0.25">
      <c r="A326" s="283">
        <v>513</v>
      </c>
      <c r="B326" s="283"/>
      <c r="D326" s="284">
        <v>39533</v>
      </c>
      <c r="E326" s="284"/>
      <c r="F326" s="284"/>
      <c r="G326" s="284"/>
      <c r="I326" s="285" t="s">
        <v>224</v>
      </c>
      <c r="J326" s="285"/>
      <c r="K326" s="285"/>
      <c r="L326" s="285"/>
      <c r="M326" s="61">
        <v>33</v>
      </c>
      <c r="N326" s="253">
        <v>137.58000000000001</v>
      </c>
      <c r="O326" s="61">
        <v>100</v>
      </c>
      <c r="P326" s="286">
        <v>36.49</v>
      </c>
      <c r="Q326" s="286"/>
      <c r="R326" s="286"/>
      <c r="S326" s="253">
        <v>4.17</v>
      </c>
      <c r="T326" s="253">
        <v>40.659999999999997</v>
      </c>
      <c r="V326" s="60">
        <f t="shared" si="35"/>
        <v>51578</v>
      </c>
      <c r="W326" s="58">
        <f t="shared" si="36"/>
        <v>9.7638888888888893</v>
      </c>
      <c r="X326" s="58">
        <f t="shared" si="37"/>
        <v>23.236111111111111</v>
      </c>
      <c r="Y326" s="58">
        <f t="shared" si="38"/>
        <v>23.236111111111111</v>
      </c>
    </row>
    <row r="327" spans="1:25" x14ac:dyDescent="0.25">
      <c r="A327" s="283">
        <v>514</v>
      </c>
      <c r="B327" s="283"/>
      <c r="D327" s="284">
        <v>37590</v>
      </c>
      <c r="E327" s="284"/>
      <c r="F327" s="284"/>
      <c r="G327" s="284"/>
      <c r="I327" s="285" t="s">
        <v>224</v>
      </c>
      <c r="J327" s="285"/>
      <c r="K327" s="285"/>
      <c r="L327" s="285"/>
      <c r="M327" s="61">
        <v>33</v>
      </c>
      <c r="N327" s="253">
        <v>14243.710000000001</v>
      </c>
      <c r="O327" s="61">
        <v>100</v>
      </c>
      <c r="P327" s="286">
        <v>6114.76</v>
      </c>
      <c r="Q327" s="286"/>
      <c r="R327" s="286"/>
      <c r="S327" s="253">
        <v>431.63</v>
      </c>
      <c r="T327" s="253">
        <v>6546.39</v>
      </c>
      <c r="V327" s="60">
        <f t="shared" si="35"/>
        <v>49635</v>
      </c>
      <c r="W327" s="58">
        <f t="shared" si="36"/>
        <v>15.083333333333334</v>
      </c>
      <c r="X327" s="58">
        <f t="shared" si="37"/>
        <v>17.916666666666664</v>
      </c>
      <c r="Y327" s="58">
        <f t="shared" si="38"/>
        <v>17.916666666666664</v>
      </c>
    </row>
    <row r="328" spans="1:25" x14ac:dyDescent="0.25">
      <c r="A328" s="283">
        <v>529</v>
      </c>
      <c r="B328" s="283"/>
      <c r="D328" s="284">
        <v>37621</v>
      </c>
      <c r="E328" s="284"/>
      <c r="F328" s="284"/>
      <c r="G328" s="284"/>
      <c r="I328" s="285" t="s">
        <v>224</v>
      </c>
      <c r="J328" s="285"/>
      <c r="K328" s="285"/>
      <c r="L328" s="285"/>
      <c r="M328" s="61">
        <v>33</v>
      </c>
      <c r="N328" s="253">
        <v>3825.09</v>
      </c>
      <c r="O328" s="61">
        <v>100</v>
      </c>
      <c r="P328" s="286">
        <v>1632.4</v>
      </c>
      <c r="Q328" s="286"/>
      <c r="R328" s="286"/>
      <c r="S328" s="253">
        <v>115.91</v>
      </c>
      <c r="T328" s="253">
        <v>1748.31</v>
      </c>
      <c r="V328" s="60">
        <f t="shared" si="35"/>
        <v>49666</v>
      </c>
      <c r="W328" s="58">
        <f t="shared" si="36"/>
        <v>15</v>
      </c>
      <c r="X328" s="58">
        <f t="shared" si="37"/>
        <v>18</v>
      </c>
      <c r="Y328" s="58">
        <f t="shared" si="38"/>
        <v>18</v>
      </c>
    </row>
    <row r="329" spans="1:25" x14ac:dyDescent="0.25">
      <c r="A329" s="283">
        <v>532</v>
      </c>
      <c r="B329" s="283"/>
      <c r="D329" s="284">
        <v>37621</v>
      </c>
      <c r="E329" s="284"/>
      <c r="F329" s="284"/>
      <c r="G329" s="284"/>
      <c r="I329" s="285" t="s">
        <v>224</v>
      </c>
      <c r="J329" s="285"/>
      <c r="K329" s="285"/>
      <c r="L329" s="285"/>
      <c r="M329" s="61">
        <v>33</v>
      </c>
      <c r="N329" s="253">
        <v>2446.11</v>
      </c>
      <c r="O329" s="61">
        <v>100</v>
      </c>
      <c r="P329" s="286">
        <v>1043.8599999999999</v>
      </c>
      <c r="Q329" s="286"/>
      <c r="R329" s="286"/>
      <c r="S329" s="253">
        <v>74.12</v>
      </c>
      <c r="T329" s="253">
        <v>1117.98</v>
      </c>
      <c r="V329" s="60">
        <f t="shared" si="35"/>
        <v>49666</v>
      </c>
      <c r="W329" s="58">
        <f t="shared" si="36"/>
        <v>15</v>
      </c>
      <c r="X329" s="58">
        <f t="shared" si="37"/>
        <v>18</v>
      </c>
      <c r="Y329" s="58">
        <f t="shared" si="38"/>
        <v>18</v>
      </c>
    </row>
    <row r="330" spans="1:25" x14ac:dyDescent="0.25">
      <c r="A330" s="283">
        <v>542</v>
      </c>
      <c r="B330" s="283"/>
      <c r="D330" s="284">
        <v>37662</v>
      </c>
      <c r="E330" s="284"/>
      <c r="F330" s="284"/>
      <c r="G330" s="284"/>
      <c r="I330" s="285" t="s">
        <v>224</v>
      </c>
      <c r="J330" s="285"/>
      <c r="K330" s="285"/>
      <c r="L330" s="285"/>
      <c r="M330" s="61">
        <v>33</v>
      </c>
      <c r="N330" s="253">
        <v>94.59</v>
      </c>
      <c r="O330" s="61">
        <v>100</v>
      </c>
      <c r="P330" s="286">
        <v>39.94</v>
      </c>
      <c r="Q330" s="286"/>
      <c r="R330" s="286"/>
      <c r="S330" s="253">
        <v>2.87</v>
      </c>
      <c r="T330" s="253">
        <v>42.81</v>
      </c>
      <c r="V330" s="60">
        <f t="shared" si="35"/>
        <v>49707</v>
      </c>
      <c r="W330" s="58">
        <f t="shared" si="36"/>
        <v>14.891666666666667</v>
      </c>
      <c r="X330" s="58">
        <f t="shared" si="37"/>
        <v>18.108333333333334</v>
      </c>
      <c r="Y330" s="58">
        <f t="shared" si="38"/>
        <v>18.108333333333334</v>
      </c>
    </row>
    <row r="331" spans="1:25" x14ac:dyDescent="0.25">
      <c r="A331" s="283">
        <v>552</v>
      </c>
      <c r="B331" s="283"/>
      <c r="D331" s="284">
        <v>37725</v>
      </c>
      <c r="E331" s="284"/>
      <c r="F331" s="284"/>
      <c r="G331" s="284"/>
      <c r="I331" s="285" t="s">
        <v>224</v>
      </c>
      <c r="J331" s="285"/>
      <c r="K331" s="285"/>
      <c r="L331" s="285"/>
      <c r="M331" s="61">
        <v>33</v>
      </c>
      <c r="N331" s="253">
        <v>818.22</v>
      </c>
      <c r="O331" s="61">
        <v>100</v>
      </c>
      <c r="P331" s="286">
        <v>340.87</v>
      </c>
      <c r="Q331" s="286"/>
      <c r="R331" s="286"/>
      <c r="S331" s="253">
        <v>24.79</v>
      </c>
      <c r="T331" s="253">
        <v>365.66</v>
      </c>
      <c r="V331" s="60">
        <f t="shared" si="35"/>
        <v>49770</v>
      </c>
      <c r="W331" s="58">
        <f t="shared" si="36"/>
        <v>14.713888888888889</v>
      </c>
      <c r="X331" s="58">
        <f t="shared" si="37"/>
        <v>18.286111111111111</v>
      </c>
      <c r="Y331" s="58">
        <f t="shared" si="38"/>
        <v>18.286111111111111</v>
      </c>
    </row>
    <row r="332" spans="1:25" x14ac:dyDescent="0.25">
      <c r="A332" s="283">
        <v>558</v>
      </c>
      <c r="B332" s="283"/>
      <c r="D332" s="284">
        <v>37760</v>
      </c>
      <c r="E332" s="284"/>
      <c r="F332" s="284"/>
      <c r="G332" s="284"/>
      <c r="I332" s="285" t="s">
        <v>224</v>
      </c>
      <c r="J332" s="285"/>
      <c r="K332" s="285"/>
      <c r="L332" s="285"/>
      <c r="M332" s="61">
        <v>33</v>
      </c>
      <c r="N332" s="253">
        <v>77.569999999999993</v>
      </c>
      <c r="O332" s="61">
        <v>100</v>
      </c>
      <c r="P332" s="286">
        <v>32.119999999999997</v>
      </c>
      <c r="Q332" s="286"/>
      <c r="R332" s="286"/>
      <c r="S332" s="253">
        <v>2.35</v>
      </c>
      <c r="T332" s="253">
        <v>34.47</v>
      </c>
      <c r="V332" s="60">
        <f t="shared" si="35"/>
        <v>49805</v>
      </c>
      <c r="W332" s="58">
        <f t="shared" si="36"/>
        <v>14.616666666666667</v>
      </c>
      <c r="X332" s="58">
        <f t="shared" si="37"/>
        <v>18.383333333333333</v>
      </c>
      <c r="Y332" s="58">
        <f t="shared" si="38"/>
        <v>18.383333333333333</v>
      </c>
    </row>
    <row r="333" spans="1:25" x14ac:dyDescent="0.25">
      <c r="A333" s="283">
        <v>559</v>
      </c>
      <c r="B333" s="283"/>
      <c r="D333" s="284">
        <v>37760</v>
      </c>
      <c r="E333" s="284"/>
      <c r="F333" s="284"/>
      <c r="G333" s="284"/>
      <c r="I333" s="285" t="s">
        <v>224</v>
      </c>
      <c r="J333" s="285"/>
      <c r="K333" s="285"/>
      <c r="L333" s="285"/>
      <c r="M333" s="61">
        <v>33</v>
      </c>
      <c r="N333" s="253">
        <v>125.17</v>
      </c>
      <c r="O333" s="61">
        <v>100</v>
      </c>
      <c r="P333" s="286">
        <v>51.800000000000004</v>
      </c>
      <c r="Q333" s="286"/>
      <c r="R333" s="286"/>
      <c r="S333" s="253">
        <v>3.79</v>
      </c>
      <c r="T333" s="253">
        <v>55.59</v>
      </c>
      <c r="V333" s="60">
        <f t="shared" si="35"/>
        <v>49805</v>
      </c>
      <c r="W333" s="58">
        <f t="shared" si="36"/>
        <v>14.616666666666667</v>
      </c>
      <c r="X333" s="58">
        <f t="shared" si="37"/>
        <v>18.383333333333333</v>
      </c>
      <c r="Y333" s="58">
        <f t="shared" si="38"/>
        <v>18.383333333333333</v>
      </c>
    </row>
    <row r="334" spans="1:25" x14ac:dyDescent="0.25">
      <c r="A334" s="283">
        <v>561</v>
      </c>
      <c r="B334" s="283"/>
      <c r="D334" s="284">
        <v>37781</v>
      </c>
      <c r="E334" s="284"/>
      <c r="F334" s="284"/>
      <c r="G334" s="284"/>
      <c r="I334" s="285" t="s">
        <v>224</v>
      </c>
      <c r="J334" s="285"/>
      <c r="K334" s="285"/>
      <c r="L334" s="285"/>
      <c r="M334" s="61">
        <v>33</v>
      </c>
      <c r="N334" s="253">
        <v>27.01</v>
      </c>
      <c r="O334" s="61">
        <v>100</v>
      </c>
      <c r="P334" s="286">
        <v>11.14</v>
      </c>
      <c r="Q334" s="286"/>
      <c r="R334" s="286"/>
      <c r="S334" s="253">
        <v>0.82000000000000006</v>
      </c>
      <c r="T334" s="253">
        <v>11.96</v>
      </c>
      <c r="V334" s="60">
        <f t="shared" si="35"/>
        <v>49826</v>
      </c>
      <c r="W334" s="58">
        <f t="shared" si="36"/>
        <v>14.561111111111112</v>
      </c>
      <c r="X334" s="58">
        <f t="shared" si="37"/>
        <v>18.43888888888889</v>
      </c>
      <c r="Y334" s="58">
        <f t="shared" si="38"/>
        <v>18.43888888888889</v>
      </c>
    </row>
    <row r="335" spans="1:25" x14ac:dyDescent="0.25">
      <c r="A335" s="283">
        <v>570</v>
      </c>
      <c r="B335" s="283"/>
      <c r="D335" s="284">
        <v>37818</v>
      </c>
      <c r="E335" s="284"/>
      <c r="F335" s="284"/>
      <c r="G335" s="284"/>
      <c r="I335" s="285" t="s">
        <v>224</v>
      </c>
      <c r="J335" s="285"/>
      <c r="K335" s="285"/>
      <c r="L335" s="285"/>
      <c r="M335" s="61">
        <v>33</v>
      </c>
      <c r="N335" s="253">
        <v>132.82</v>
      </c>
      <c r="O335" s="61">
        <v>100</v>
      </c>
      <c r="P335" s="286">
        <v>54.27</v>
      </c>
      <c r="Q335" s="286"/>
      <c r="R335" s="286"/>
      <c r="S335" s="253">
        <v>4.0199999999999996</v>
      </c>
      <c r="T335" s="253">
        <v>58.29</v>
      </c>
      <c r="V335" s="60">
        <f t="shared" si="35"/>
        <v>49863</v>
      </c>
      <c r="W335" s="58">
        <f t="shared" si="36"/>
        <v>14.458333333333334</v>
      </c>
      <c r="X335" s="58">
        <f t="shared" si="37"/>
        <v>18.541666666666664</v>
      </c>
      <c r="Y335" s="58">
        <f t="shared" si="38"/>
        <v>18.541666666666664</v>
      </c>
    </row>
    <row r="336" spans="1:25" x14ac:dyDescent="0.25">
      <c r="A336" s="283">
        <v>577</v>
      </c>
      <c r="B336" s="283"/>
      <c r="D336" s="284">
        <v>37834</v>
      </c>
      <c r="E336" s="284"/>
      <c r="F336" s="284"/>
      <c r="G336" s="284"/>
      <c r="I336" s="285" t="s">
        <v>224</v>
      </c>
      <c r="J336" s="285"/>
      <c r="K336" s="285"/>
      <c r="L336" s="285"/>
      <c r="M336" s="61">
        <v>33</v>
      </c>
      <c r="N336" s="253">
        <v>2842.18</v>
      </c>
      <c r="O336" s="61">
        <v>100</v>
      </c>
      <c r="P336" s="286">
        <v>1155.58</v>
      </c>
      <c r="Q336" s="286"/>
      <c r="R336" s="286"/>
      <c r="S336" s="253">
        <v>86.13</v>
      </c>
      <c r="T336" s="253">
        <v>1241.71</v>
      </c>
      <c r="V336" s="60">
        <f t="shared" si="35"/>
        <v>49879</v>
      </c>
      <c r="W336" s="58">
        <f t="shared" si="36"/>
        <v>14.416666666666666</v>
      </c>
      <c r="X336" s="58">
        <f t="shared" si="37"/>
        <v>18.583333333333336</v>
      </c>
      <c r="Y336" s="58">
        <f t="shared" si="38"/>
        <v>18.583333333333336</v>
      </c>
    </row>
    <row r="337" spans="1:25" x14ac:dyDescent="0.25">
      <c r="A337" s="283">
        <v>578</v>
      </c>
      <c r="B337" s="283"/>
      <c r="D337" s="284">
        <v>37851</v>
      </c>
      <c r="E337" s="284"/>
      <c r="F337" s="284"/>
      <c r="G337" s="284"/>
      <c r="I337" s="285" t="s">
        <v>224</v>
      </c>
      <c r="J337" s="285"/>
      <c r="K337" s="285"/>
      <c r="L337" s="285"/>
      <c r="M337" s="61">
        <v>33</v>
      </c>
      <c r="N337" s="253">
        <v>2187</v>
      </c>
      <c r="O337" s="61">
        <v>100</v>
      </c>
      <c r="P337" s="286">
        <v>889.12</v>
      </c>
      <c r="Q337" s="286"/>
      <c r="R337" s="286"/>
      <c r="S337" s="253">
        <v>66.27</v>
      </c>
      <c r="T337" s="253">
        <v>955.39</v>
      </c>
      <c r="V337" s="60">
        <f t="shared" si="35"/>
        <v>49896</v>
      </c>
      <c r="W337" s="58">
        <f t="shared" si="36"/>
        <v>14.369444444444444</v>
      </c>
      <c r="X337" s="58">
        <f t="shared" si="37"/>
        <v>18.630555555555556</v>
      </c>
      <c r="Y337" s="58">
        <f t="shared" si="38"/>
        <v>18.630555555555556</v>
      </c>
    </row>
    <row r="338" spans="1:25" x14ac:dyDescent="0.25">
      <c r="A338" s="283">
        <v>579</v>
      </c>
      <c r="B338" s="283"/>
      <c r="D338" s="284">
        <v>37851</v>
      </c>
      <c r="E338" s="284"/>
      <c r="F338" s="284"/>
      <c r="G338" s="284"/>
      <c r="I338" s="285" t="s">
        <v>224</v>
      </c>
      <c r="J338" s="285"/>
      <c r="K338" s="285"/>
      <c r="L338" s="285"/>
      <c r="M338" s="61">
        <v>33</v>
      </c>
      <c r="N338" s="253">
        <v>2466.25</v>
      </c>
      <c r="O338" s="61">
        <v>100</v>
      </c>
      <c r="P338" s="286">
        <v>1002.63</v>
      </c>
      <c r="Q338" s="286"/>
      <c r="R338" s="286"/>
      <c r="S338" s="253">
        <v>74.73</v>
      </c>
      <c r="T338" s="253">
        <v>1077.3599999999999</v>
      </c>
      <c r="V338" s="60">
        <f t="shared" si="35"/>
        <v>49896</v>
      </c>
      <c r="W338" s="58">
        <f t="shared" si="36"/>
        <v>14.369444444444444</v>
      </c>
      <c r="X338" s="58">
        <f t="shared" si="37"/>
        <v>18.630555555555556</v>
      </c>
      <c r="Y338" s="58">
        <f t="shared" si="38"/>
        <v>18.630555555555556</v>
      </c>
    </row>
    <row r="339" spans="1:25" x14ac:dyDescent="0.25">
      <c r="A339" s="283">
        <v>580</v>
      </c>
      <c r="B339" s="283"/>
      <c r="D339" s="284">
        <v>37858</v>
      </c>
      <c r="E339" s="284"/>
      <c r="F339" s="284"/>
      <c r="G339" s="284"/>
      <c r="I339" s="285" t="s">
        <v>224</v>
      </c>
      <c r="J339" s="285"/>
      <c r="K339" s="285"/>
      <c r="L339" s="285"/>
      <c r="M339" s="61">
        <v>33</v>
      </c>
      <c r="N339" s="253">
        <v>121</v>
      </c>
      <c r="O339" s="61">
        <v>100</v>
      </c>
      <c r="P339" s="286">
        <v>49.24</v>
      </c>
      <c r="Q339" s="286"/>
      <c r="R339" s="286"/>
      <c r="S339" s="253">
        <v>3.67</v>
      </c>
      <c r="T339" s="253">
        <v>52.910000000000004</v>
      </c>
      <c r="V339" s="60">
        <f t="shared" si="35"/>
        <v>49903</v>
      </c>
      <c r="W339" s="58">
        <f t="shared" si="36"/>
        <v>14.35</v>
      </c>
      <c r="X339" s="58">
        <f t="shared" si="37"/>
        <v>18.649999999999999</v>
      </c>
      <c r="Y339" s="58">
        <f t="shared" si="38"/>
        <v>18.649999999999999</v>
      </c>
    </row>
    <row r="340" spans="1:25" x14ac:dyDescent="0.25">
      <c r="A340" s="283">
        <v>581</v>
      </c>
      <c r="B340" s="283"/>
      <c r="D340" s="284">
        <v>37862</v>
      </c>
      <c r="E340" s="284"/>
      <c r="F340" s="284"/>
      <c r="G340" s="284"/>
      <c r="I340" s="285" t="s">
        <v>224</v>
      </c>
      <c r="J340" s="285"/>
      <c r="K340" s="285"/>
      <c r="L340" s="285"/>
      <c r="M340" s="61">
        <v>33</v>
      </c>
      <c r="N340" s="253">
        <v>73.819999999999993</v>
      </c>
      <c r="O340" s="61">
        <v>100</v>
      </c>
      <c r="P340" s="286">
        <v>30.05</v>
      </c>
      <c r="Q340" s="286"/>
      <c r="R340" s="286"/>
      <c r="S340" s="253">
        <v>2.2400000000000002</v>
      </c>
      <c r="T340" s="253">
        <v>32.29</v>
      </c>
      <c r="V340" s="60">
        <f t="shared" si="35"/>
        <v>49907</v>
      </c>
      <c r="W340" s="58">
        <f t="shared" si="36"/>
        <v>14.338888888888889</v>
      </c>
      <c r="X340" s="58">
        <f t="shared" si="37"/>
        <v>18.661111111111111</v>
      </c>
      <c r="Y340" s="58">
        <f t="shared" si="38"/>
        <v>18.661111111111111</v>
      </c>
    </row>
    <row r="341" spans="1:25" x14ac:dyDescent="0.25">
      <c r="A341" s="283">
        <v>582</v>
      </c>
      <c r="B341" s="283"/>
      <c r="D341" s="284">
        <v>37864</v>
      </c>
      <c r="E341" s="284"/>
      <c r="F341" s="284"/>
      <c r="G341" s="284"/>
      <c r="I341" s="285" t="s">
        <v>224</v>
      </c>
      <c r="J341" s="285"/>
      <c r="K341" s="285"/>
      <c r="L341" s="285"/>
      <c r="M341" s="61">
        <v>33</v>
      </c>
      <c r="N341" s="253">
        <v>2257.5</v>
      </c>
      <c r="O341" s="61">
        <v>100</v>
      </c>
      <c r="P341" s="286">
        <v>917.83</v>
      </c>
      <c r="Q341" s="286"/>
      <c r="R341" s="286"/>
      <c r="S341" s="253">
        <v>68.41</v>
      </c>
      <c r="T341" s="253">
        <v>986.24</v>
      </c>
      <c r="V341" s="60">
        <f t="shared" si="35"/>
        <v>49909</v>
      </c>
      <c r="W341" s="58">
        <f t="shared" si="36"/>
        <v>14.333333333333334</v>
      </c>
      <c r="X341" s="58">
        <f t="shared" si="37"/>
        <v>18.666666666666664</v>
      </c>
      <c r="Y341" s="58">
        <f t="shared" si="38"/>
        <v>18.666666666666664</v>
      </c>
    </row>
    <row r="342" spans="1:25" x14ac:dyDescent="0.25">
      <c r="A342" s="283">
        <v>583</v>
      </c>
      <c r="B342" s="283"/>
      <c r="D342" s="284">
        <v>37864</v>
      </c>
      <c r="E342" s="284"/>
      <c r="F342" s="284"/>
      <c r="G342" s="284"/>
      <c r="I342" s="285" t="s">
        <v>224</v>
      </c>
      <c r="J342" s="285"/>
      <c r="K342" s="285"/>
      <c r="L342" s="285"/>
      <c r="M342" s="61">
        <v>33</v>
      </c>
      <c r="N342" s="253">
        <v>6758.3</v>
      </c>
      <c r="O342" s="61">
        <v>100</v>
      </c>
      <c r="P342" s="286">
        <v>2747.73</v>
      </c>
      <c r="Q342" s="286"/>
      <c r="R342" s="286"/>
      <c r="S342" s="253">
        <v>204.8</v>
      </c>
      <c r="T342" s="253">
        <v>2952.53</v>
      </c>
      <c r="V342" s="60">
        <f t="shared" si="35"/>
        <v>49909</v>
      </c>
      <c r="W342" s="58">
        <f t="shared" si="36"/>
        <v>14.333333333333334</v>
      </c>
      <c r="X342" s="58">
        <f t="shared" si="37"/>
        <v>18.666666666666664</v>
      </c>
      <c r="Y342" s="58">
        <f t="shared" si="38"/>
        <v>18.666666666666664</v>
      </c>
    </row>
    <row r="343" spans="1:25" x14ac:dyDescent="0.25">
      <c r="A343" s="283">
        <v>590</v>
      </c>
      <c r="B343" s="283"/>
      <c r="D343" s="284">
        <v>37867</v>
      </c>
      <c r="E343" s="284"/>
      <c r="F343" s="284"/>
      <c r="G343" s="284"/>
      <c r="I343" s="285" t="s">
        <v>224</v>
      </c>
      <c r="J343" s="285"/>
      <c r="K343" s="285"/>
      <c r="L343" s="285"/>
      <c r="M343" s="61">
        <v>33</v>
      </c>
      <c r="N343" s="253">
        <v>33.700000000000003</v>
      </c>
      <c r="O343" s="61">
        <v>100</v>
      </c>
      <c r="P343" s="286">
        <v>13.6</v>
      </c>
      <c r="Q343" s="286"/>
      <c r="R343" s="286"/>
      <c r="S343" s="253">
        <v>1.02</v>
      </c>
      <c r="T343" s="253">
        <v>14.620000000000001</v>
      </c>
      <c r="V343" s="60">
        <f t="shared" si="35"/>
        <v>49912</v>
      </c>
      <c r="W343" s="58">
        <f t="shared" si="36"/>
        <v>14.327777777777778</v>
      </c>
      <c r="X343" s="58">
        <f t="shared" si="37"/>
        <v>18.672222222222224</v>
      </c>
      <c r="Y343" s="58">
        <f t="shared" si="38"/>
        <v>18.672222222222224</v>
      </c>
    </row>
    <row r="344" spans="1:25" x14ac:dyDescent="0.25">
      <c r="A344" s="283">
        <v>596</v>
      </c>
      <c r="B344" s="283"/>
      <c r="D344" s="284">
        <v>37925</v>
      </c>
      <c r="E344" s="284"/>
      <c r="F344" s="284"/>
      <c r="G344" s="284"/>
      <c r="I344" s="285" t="s">
        <v>224</v>
      </c>
      <c r="J344" s="285"/>
      <c r="K344" s="285"/>
      <c r="L344" s="285"/>
      <c r="M344" s="61">
        <v>33</v>
      </c>
      <c r="N344" s="253">
        <v>1012.5</v>
      </c>
      <c r="O344" s="61">
        <v>100</v>
      </c>
      <c r="P344" s="286">
        <v>406.51</v>
      </c>
      <c r="Q344" s="286"/>
      <c r="R344" s="286"/>
      <c r="S344" s="253">
        <v>30.68</v>
      </c>
      <c r="T344" s="253">
        <v>437.19</v>
      </c>
      <c r="V344" s="60">
        <f t="shared" ref="V344:V375" si="39">D344+(M344*365)</f>
        <v>49970</v>
      </c>
      <c r="W344" s="58">
        <f t="shared" ref="W344:W375" si="40">YEARFRAC(D344,$W$8)</f>
        <v>14.166666666666666</v>
      </c>
      <c r="X344" s="58">
        <f t="shared" ref="X344:X375" si="41">IF(W344&gt;M344,0,M344-W344)</f>
        <v>18.833333333333336</v>
      </c>
      <c r="Y344" s="58">
        <f t="shared" ref="Y344:Y375" si="42">IF(X344=0,0,X344)</f>
        <v>18.833333333333336</v>
      </c>
    </row>
    <row r="345" spans="1:25" x14ac:dyDescent="0.25">
      <c r="A345" s="283">
        <v>600</v>
      </c>
      <c r="B345" s="283"/>
      <c r="D345" s="284">
        <v>37897</v>
      </c>
      <c r="E345" s="284"/>
      <c r="F345" s="284"/>
      <c r="G345" s="284"/>
      <c r="I345" s="285" t="s">
        <v>224</v>
      </c>
      <c r="J345" s="285"/>
      <c r="K345" s="285"/>
      <c r="L345" s="285"/>
      <c r="M345" s="61">
        <v>33</v>
      </c>
      <c r="N345" s="253">
        <v>80.72</v>
      </c>
      <c r="O345" s="61">
        <v>100</v>
      </c>
      <c r="P345" s="286">
        <v>32.46</v>
      </c>
      <c r="Q345" s="286"/>
      <c r="R345" s="286"/>
      <c r="S345" s="253">
        <v>2.4500000000000002</v>
      </c>
      <c r="T345" s="253">
        <v>34.909999999999997</v>
      </c>
      <c r="V345" s="60">
        <f t="shared" si="39"/>
        <v>49942</v>
      </c>
      <c r="W345" s="58">
        <f t="shared" si="40"/>
        <v>14.244444444444444</v>
      </c>
      <c r="X345" s="58">
        <f t="shared" si="41"/>
        <v>18.755555555555556</v>
      </c>
      <c r="Y345" s="58">
        <f t="shared" si="42"/>
        <v>18.755555555555556</v>
      </c>
    </row>
    <row r="346" spans="1:25" x14ac:dyDescent="0.25">
      <c r="A346" s="283">
        <v>604</v>
      </c>
      <c r="B346" s="283"/>
      <c r="D346" s="284">
        <v>37955</v>
      </c>
      <c r="E346" s="284"/>
      <c r="F346" s="284"/>
      <c r="G346" s="284"/>
      <c r="I346" s="285" t="s">
        <v>224</v>
      </c>
      <c r="J346" s="285"/>
      <c r="K346" s="285"/>
      <c r="L346" s="285"/>
      <c r="M346" s="61">
        <v>33</v>
      </c>
      <c r="N346" s="253">
        <v>300</v>
      </c>
      <c r="O346" s="61">
        <v>100</v>
      </c>
      <c r="P346" s="286">
        <v>119.69</v>
      </c>
      <c r="Q346" s="286"/>
      <c r="R346" s="286"/>
      <c r="S346" s="253">
        <v>9.09</v>
      </c>
      <c r="T346" s="253">
        <v>128.78</v>
      </c>
      <c r="V346" s="60">
        <f t="shared" si="39"/>
        <v>50000</v>
      </c>
      <c r="W346" s="58">
        <f t="shared" si="40"/>
        <v>14.083333333333334</v>
      </c>
      <c r="X346" s="58">
        <f t="shared" si="41"/>
        <v>18.916666666666664</v>
      </c>
      <c r="Y346" s="58">
        <f t="shared" si="42"/>
        <v>18.916666666666664</v>
      </c>
    </row>
    <row r="347" spans="1:25" x14ac:dyDescent="0.25">
      <c r="A347" s="283">
        <v>609</v>
      </c>
      <c r="B347" s="283"/>
      <c r="D347" s="284">
        <v>37928</v>
      </c>
      <c r="E347" s="284"/>
      <c r="F347" s="284"/>
      <c r="G347" s="284"/>
      <c r="I347" s="285" t="s">
        <v>224</v>
      </c>
      <c r="J347" s="285"/>
      <c r="K347" s="285"/>
      <c r="L347" s="285"/>
      <c r="M347" s="61">
        <v>33</v>
      </c>
      <c r="N347" s="253">
        <v>5255.91</v>
      </c>
      <c r="O347" s="61">
        <v>100</v>
      </c>
      <c r="P347" s="286">
        <v>2097.06</v>
      </c>
      <c r="Q347" s="286"/>
      <c r="R347" s="286"/>
      <c r="S347" s="253">
        <v>159.27000000000001</v>
      </c>
      <c r="T347" s="253">
        <v>2256.33</v>
      </c>
      <c r="V347" s="60">
        <f t="shared" si="39"/>
        <v>49973</v>
      </c>
      <c r="W347" s="58">
        <f t="shared" si="40"/>
        <v>14.161111111111111</v>
      </c>
      <c r="X347" s="58">
        <f t="shared" si="41"/>
        <v>18.838888888888889</v>
      </c>
      <c r="Y347" s="58">
        <f t="shared" si="42"/>
        <v>18.838888888888889</v>
      </c>
    </row>
    <row r="348" spans="1:25" x14ac:dyDescent="0.25">
      <c r="A348" s="283">
        <v>614</v>
      </c>
      <c r="B348" s="283"/>
      <c r="D348" s="284">
        <v>37986</v>
      </c>
      <c r="E348" s="284"/>
      <c r="F348" s="284"/>
      <c r="G348" s="284"/>
      <c r="I348" s="285" t="s">
        <v>224</v>
      </c>
      <c r="J348" s="285"/>
      <c r="K348" s="285"/>
      <c r="L348" s="285"/>
      <c r="M348" s="61">
        <v>33</v>
      </c>
      <c r="N348" s="253">
        <v>30</v>
      </c>
      <c r="O348" s="61">
        <v>100</v>
      </c>
      <c r="P348" s="286">
        <v>11.91</v>
      </c>
      <c r="Q348" s="286"/>
      <c r="R348" s="286"/>
      <c r="S348" s="253">
        <v>0.91</v>
      </c>
      <c r="T348" s="253">
        <v>12.82</v>
      </c>
      <c r="V348" s="60">
        <f t="shared" si="39"/>
        <v>50031</v>
      </c>
      <c r="W348" s="58">
        <f t="shared" si="40"/>
        <v>14</v>
      </c>
      <c r="X348" s="58">
        <f t="shared" si="41"/>
        <v>19</v>
      </c>
      <c r="Y348" s="58">
        <f t="shared" si="42"/>
        <v>19</v>
      </c>
    </row>
    <row r="349" spans="1:25" x14ac:dyDescent="0.25">
      <c r="A349" s="283">
        <v>625</v>
      </c>
      <c r="B349" s="283"/>
      <c r="D349" s="284">
        <v>38019</v>
      </c>
      <c r="E349" s="284"/>
      <c r="F349" s="284"/>
      <c r="G349" s="284"/>
      <c r="I349" s="285" t="s">
        <v>224</v>
      </c>
      <c r="J349" s="285"/>
      <c r="K349" s="285"/>
      <c r="L349" s="285"/>
      <c r="M349" s="61">
        <v>33</v>
      </c>
      <c r="N349" s="253">
        <v>159.11000000000001</v>
      </c>
      <c r="O349" s="61">
        <v>100</v>
      </c>
      <c r="P349" s="286">
        <v>62.26</v>
      </c>
      <c r="Q349" s="286"/>
      <c r="R349" s="286"/>
      <c r="S349" s="253">
        <v>4.82</v>
      </c>
      <c r="T349" s="253">
        <v>67.08</v>
      </c>
      <c r="V349" s="60">
        <f t="shared" si="39"/>
        <v>50064</v>
      </c>
      <c r="W349" s="58">
        <f t="shared" si="40"/>
        <v>13.91388888888889</v>
      </c>
      <c r="X349" s="58">
        <f t="shared" si="41"/>
        <v>19.086111111111109</v>
      </c>
      <c r="Y349" s="58">
        <f t="shared" si="42"/>
        <v>19.086111111111109</v>
      </c>
    </row>
    <row r="350" spans="1:25" x14ac:dyDescent="0.25">
      <c r="A350" s="283">
        <v>626</v>
      </c>
      <c r="B350" s="283"/>
      <c r="D350" s="284">
        <v>38023</v>
      </c>
      <c r="E350" s="284"/>
      <c r="F350" s="284"/>
      <c r="G350" s="284"/>
      <c r="I350" s="285" t="s">
        <v>224</v>
      </c>
      <c r="J350" s="285"/>
      <c r="K350" s="285"/>
      <c r="L350" s="285"/>
      <c r="M350" s="61">
        <v>33</v>
      </c>
      <c r="N350" s="253">
        <v>1405.26</v>
      </c>
      <c r="O350" s="61">
        <v>100</v>
      </c>
      <c r="P350" s="286">
        <v>549.99</v>
      </c>
      <c r="Q350" s="286"/>
      <c r="R350" s="286"/>
      <c r="S350" s="253">
        <v>42.58</v>
      </c>
      <c r="T350" s="253">
        <v>592.57000000000005</v>
      </c>
      <c r="V350" s="60">
        <f t="shared" si="39"/>
        <v>50068</v>
      </c>
      <c r="W350" s="58">
        <f t="shared" si="40"/>
        <v>13.902777777777779</v>
      </c>
      <c r="X350" s="58">
        <f t="shared" si="41"/>
        <v>19.097222222222221</v>
      </c>
      <c r="Y350" s="58">
        <f t="shared" si="42"/>
        <v>19.097222222222221</v>
      </c>
    </row>
    <row r="351" spans="1:25" x14ac:dyDescent="0.25">
      <c r="A351" s="283">
        <v>627</v>
      </c>
      <c r="B351" s="283"/>
      <c r="D351" s="284">
        <v>42400</v>
      </c>
      <c r="E351" s="284"/>
      <c r="F351" s="284"/>
      <c r="G351" s="284"/>
      <c r="I351" s="285" t="s">
        <v>224</v>
      </c>
      <c r="J351" s="285"/>
      <c r="K351" s="285"/>
      <c r="L351" s="285"/>
      <c r="M351" s="61">
        <v>33</v>
      </c>
      <c r="N351" s="253">
        <v>1402.99</v>
      </c>
      <c r="O351" s="61">
        <v>100</v>
      </c>
      <c r="P351" s="286">
        <v>38.97</v>
      </c>
      <c r="Q351" s="286"/>
      <c r="R351" s="286"/>
      <c r="S351" s="253">
        <v>42.51</v>
      </c>
      <c r="T351" s="253">
        <v>81.48</v>
      </c>
      <c r="V351" s="60">
        <f t="shared" si="39"/>
        <v>54445</v>
      </c>
      <c r="W351" s="58">
        <f t="shared" si="40"/>
        <v>1.9166666666666667</v>
      </c>
      <c r="X351" s="58">
        <f t="shared" si="41"/>
        <v>31.083333333333332</v>
      </c>
      <c r="Y351" s="58">
        <f t="shared" si="42"/>
        <v>31.083333333333332</v>
      </c>
    </row>
    <row r="352" spans="1:25" x14ac:dyDescent="0.25">
      <c r="A352" s="283">
        <v>634</v>
      </c>
      <c r="B352" s="283"/>
      <c r="D352" s="284">
        <v>38047</v>
      </c>
      <c r="E352" s="284"/>
      <c r="F352" s="284"/>
      <c r="G352" s="284"/>
      <c r="I352" s="285" t="s">
        <v>224</v>
      </c>
      <c r="J352" s="285"/>
      <c r="K352" s="285"/>
      <c r="L352" s="285"/>
      <c r="M352" s="61">
        <v>33</v>
      </c>
      <c r="N352" s="253">
        <v>31.96</v>
      </c>
      <c r="O352" s="61">
        <v>100</v>
      </c>
      <c r="P352" s="286">
        <v>12.450000000000001</v>
      </c>
      <c r="Q352" s="286"/>
      <c r="R352" s="286"/>
      <c r="S352" s="253">
        <v>0.97</v>
      </c>
      <c r="T352" s="253">
        <v>13.42</v>
      </c>
      <c r="V352" s="60">
        <f t="shared" si="39"/>
        <v>50092</v>
      </c>
      <c r="W352" s="58">
        <f t="shared" si="40"/>
        <v>13.833333333333334</v>
      </c>
      <c r="X352" s="58">
        <f t="shared" si="41"/>
        <v>19.166666666666664</v>
      </c>
      <c r="Y352" s="58">
        <f t="shared" si="42"/>
        <v>19.166666666666664</v>
      </c>
    </row>
    <row r="353" spans="1:25" x14ac:dyDescent="0.25">
      <c r="A353" s="283">
        <v>638</v>
      </c>
      <c r="B353" s="283"/>
      <c r="D353" s="284">
        <v>38071</v>
      </c>
      <c r="E353" s="284"/>
      <c r="F353" s="284"/>
      <c r="G353" s="284"/>
      <c r="I353" s="285" t="s">
        <v>224</v>
      </c>
      <c r="J353" s="285"/>
      <c r="K353" s="285"/>
      <c r="L353" s="285"/>
      <c r="M353" s="61">
        <v>33</v>
      </c>
      <c r="N353" s="253">
        <v>832.19</v>
      </c>
      <c r="O353" s="61">
        <v>100</v>
      </c>
      <c r="P353" s="286">
        <v>321.55</v>
      </c>
      <c r="Q353" s="286"/>
      <c r="R353" s="286"/>
      <c r="S353" s="253">
        <v>25.22</v>
      </c>
      <c r="T353" s="253">
        <v>346.77</v>
      </c>
      <c r="V353" s="60">
        <f t="shared" si="39"/>
        <v>50116</v>
      </c>
      <c r="W353" s="58">
        <f t="shared" si="40"/>
        <v>13.766666666666667</v>
      </c>
      <c r="X353" s="58">
        <f t="shared" si="41"/>
        <v>19.233333333333334</v>
      </c>
      <c r="Y353" s="58">
        <f t="shared" si="42"/>
        <v>19.233333333333334</v>
      </c>
    </row>
    <row r="354" spans="1:25" x14ac:dyDescent="0.25">
      <c r="A354" s="283">
        <v>641</v>
      </c>
      <c r="B354" s="283"/>
      <c r="D354" s="284">
        <v>38100</v>
      </c>
      <c r="E354" s="284"/>
      <c r="F354" s="284"/>
      <c r="G354" s="284"/>
      <c r="I354" s="285" t="s">
        <v>224</v>
      </c>
      <c r="J354" s="285"/>
      <c r="K354" s="285"/>
      <c r="L354" s="285"/>
      <c r="M354" s="61">
        <v>33</v>
      </c>
      <c r="N354" s="253">
        <v>959.99</v>
      </c>
      <c r="O354" s="61">
        <v>100</v>
      </c>
      <c r="P354" s="286">
        <v>368.47</v>
      </c>
      <c r="Q354" s="286"/>
      <c r="R354" s="286"/>
      <c r="S354" s="253">
        <v>29.09</v>
      </c>
      <c r="T354" s="253">
        <v>397.56</v>
      </c>
      <c r="V354" s="60">
        <f t="shared" si="39"/>
        <v>50145</v>
      </c>
      <c r="W354" s="58">
        <f t="shared" si="40"/>
        <v>13.688888888888888</v>
      </c>
      <c r="X354" s="58">
        <f t="shared" si="41"/>
        <v>19.31111111111111</v>
      </c>
      <c r="Y354" s="58">
        <f t="shared" si="42"/>
        <v>19.31111111111111</v>
      </c>
    </row>
    <row r="355" spans="1:25" x14ac:dyDescent="0.25">
      <c r="A355" s="283">
        <v>664</v>
      </c>
      <c r="B355" s="283"/>
      <c r="D355" s="284">
        <v>38142</v>
      </c>
      <c r="E355" s="284"/>
      <c r="F355" s="284"/>
      <c r="G355" s="284"/>
      <c r="I355" s="285" t="s">
        <v>224</v>
      </c>
      <c r="J355" s="285"/>
      <c r="K355" s="285"/>
      <c r="L355" s="285"/>
      <c r="M355" s="61">
        <v>33</v>
      </c>
      <c r="N355" s="253">
        <v>71.86</v>
      </c>
      <c r="O355" s="61">
        <v>100</v>
      </c>
      <c r="P355" s="286">
        <v>27.43</v>
      </c>
      <c r="Q355" s="286"/>
      <c r="R355" s="286"/>
      <c r="S355" s="253">
        <v>2.1800000000000002</v>
      </c>
      <c r="T355" s="253">
        <v>29.61</v>
      </c>
      <c r="V355" s="60">
        <f t="shared" si="39"/>
        <v>50187</v>
      </c>
      <c r="W355" s="58">
        <f t="shared" si="40"/>
        <v>13.574999999999999</v>
      </c>
      <c r="X355" s="58">
        <f t="shared" si="41"/>
        <v>19.425000000000001</v>
      </c>
      <c r="Y355" s="58">
        <f t="shared" si="42"/>
        <v>19.425000000000001</v>
      </c>
    </row>
    <row r="356" spans="1:25" x14ac:dyDescent="0.25">
      <c r="A356" s="283">
        <v>683</v>
      </c>
      <c r="B356" s="283"/>
      <c r="D356" s="284">
        <v>38230</v>
      </c>
      <c r="E356" s="284"/>
      <c r="F356" s="284"/>
      <c r="G356" s="284"/>
      <c r="I356" s="285" t="s">
        <v>224</v>
      </c>
      <c r="J356" s="285"/>
      <c r="K356" s="285"/>
      <c r="L356" s="285"/>
      <c r="M356" s="61">
        <v>33</v>
      </c>
      <c r="N356" s="253">
        <v>37.5</v>
      </c>
      <c r="O356" s="61">
        <v>100</v>
      </c>
      <c r="P356" s="286">
        <v>14.06</v>
      </c>
      <c r="Q356" s="286"/>
      <c r="R356" s="286"/>
      <c r="S356" s="253">
        <v>1.1399999999999999</v>
      </c>
      <c r="T356" s="253">
        <v>15.200000000000001</v>
      </c>
      <c r="V356" s="60">
        <f t="shared" si="39"/>
        <v>50275</v>
      </c>
      <c r="W356" s="58">
        <f t="shared" si="40"/>
        <v>13.333333333333334</v>
      </c>
      <c r="X356" s="58">
        <f t="shared" si="41"/>
        <v>19.666666666666664</v>
      </c>
      <c r="Y356" s="58">
        <f t="shared" si="42"/>
        <v>19.666666666666664</v>
      </c>
    </row>
    <row r="357" spans="1:25" x14ac:dyDescent="0.25">
      <c r="A357" s="283">
        <v>701</v>
      </c>
      <c r="B357" s="283"/>
      <c r="D357" s="284">
        <v>38247</v>
      </c>
      <c r="E357" s="284"/>
      <c r="F357" s="284"/>
      <c r="G357" s="284"/>
      <c r="I357" s="285" t="s">
        <v>224</v>
      </c>
      <c r="J357" s="285"/>
      <c r="K357" s="285"/>
      <c r="L357" s="285"/>
      <c r="M357" s="61">
        <v>33</v>
      </c>
      <c r="N357" s="253">
        <v>5971.84</v>
      </c>
      <c r="O357" s="61">
        <v>100</v>
      </c>
      <c r="P357" s="286">
        <v>2216.7600000000002</v>
      </c>
      <c r="Q357" s="286"/>
      <c r="R357" s="286"/>
      <c r="S357" s="253">
        <v>180.96</v>
      </c>
      <c r="T357" s="253">
        <v>2397.7199999999998</v>
      </c>
      <c r="V357" s="60">
        <f t="shared" si="39"/>
        <v>50292</v>
      </c>
      <c r="W357" s="58">
        <f t="shared" si="40"/>
        <v>13.28888888888889</v>
      </c>
      <c r="X357" s="58">
        <f t="shared" si="41"/>
        <v>19.711111111111109</v>
      </c>
      <c r="Y357" s="58">
        <f t="shared" si="42"/>
        <v>19.711111111111109</v>
      </c>
    </row>
    <row r="358" spans="1:25" x14ac:dyDescent="0.25">
      <c r="A358" s="283">
        <v>732</v>
      </c>
      <c r="B358" s="283"/>
      <c r="D358" s="284">
        <v>38352</v>
      </c>
      <c r="E358" s="284"/>
      <c r="F358" s="284"/>
      <c r="G358" s="284"/>
      <c r="I358" s="285" t="s">
        <v>224</v>
      </c>
      <c r="J358" s="285"/>
      <c r="K358" s="285"/>
      <c r="L358" s="285"/>
      <c r="M358" s="61">
        <v>33</v>
      </c>
      <c r="N358" s="253">
        <v>5767.63</v>
      </c>
      <c r="O358" s="61">
        <v>100</v>
      </c>
      <c r="P358" s="286">
        <v>2097.36</v>
      </c>
      <c r="Q358" s="286"/>
      <c r="R358" s="286"/>
      <c r="S358" s="253">
        <v>174.78</v>
      </c>
      <c r="T358" s="253">
        <v>2272.14</v>
      </c>
      <c r="V358" s="60">
        <f t="shared" si="39"/>
        <v>50397</v>
      </c>
      <c r="W358" s="58">
        <f t="shared" si="40"/>
        <v>13</v>
      </c>
      <c r="X358" s="58">
        <f t="shared" si="41"/>
        <v>20</v>
      </c>
      <c r="Y358" s="58">
        <f t="shared" si="42"/>
        <v>20</v>
      </c>
    </row>
    <row r="359" spans="1:25" x14ac:dyDescent="0.25">
      <c r="A359" s="283">
        <v>736</v>
      </c>
      <c r="B359" s="283"/>
      <c r="D359" s="284">
        <v>38331</v>
      </c>
      <c r="E359" s="284"/>
      <c r="F359" s="284"/>
      <c r="G359" s="284"/>
      <c r="I359" s="285" t="s">
        <v>224</v>
      </c>
      <c r="J359" s="285"/>
      <c r="K359" s="285"/>
      <c r="L359" s="285"/>
      <c r="M359" s="61">
        <v>33</v>
      </c>
      <c r="N359" s="253">
        <v>686.02</v>
      </c>
      <c r="O359" s="61">
        <v>100</v>
      </c>
      <c r="P359" s="286">
        <v>251.21</v>
      </c>
      <c r="Q359" s="286"/>
      <c r="R359" s="286"/>
      <c r="S359" s="253">
        <v>20.79</v>
      </c>
      <c r="T359" s="253">
        <v>272</v>
      </c>
      <c r="V359" s="60">
        <f t="shared" si="39"/>
        <v>50376</v>
      </c>
      <c r="W359" s="58">
        <f t="shared" si="40"/>
        <v>13.058333333333334</v>
      </c>
      <c r="X359" s="58">
        <f t="shared" si="41"/>
        <v>19.941666666666666</v>
      </c>
      <c r="Y359" s="58">
        <f t="shared" si="42"/>
        <v>19.941666666666666</v>
      </c>
    </row>
    <row r="360" spans="1:25" x14ac:dyDescent="0.25">
      <c r="A360" s="283">
        <v>750</v>
      </c>
      <c r="B360" s="283"/>
      <c r="D360" s="284">
        <v>38411</v>
      </c>
      <c r="E360" s="284"/>
      <c r="F360" s="284"/>
      <c r="G360" s="284"/>
      <c r="I360" s="285" t="s">
        <v>224</v>
      </c>
      <c r="J360" s="285"/>
      <c r="K360" s="285"/>
      <c r="L360" s="285"/>
      <c r="M360" s="61">
        <v>33</v>
      </c>
      <c r="N360" s="253">
        <v>37.5</v>
      </c>
      <c r="O360" s="61">
        <v>100</v>
      </c>
      <c r="P360" s="286">
        <v>13.49</v>
      </c>
      <c r="Q360" s="286"/>
      <c r="R360" s="286"/>
      <c r="S360" s="253">
        <v>1.1399999999999999</v>
      </c>
      <c r="T360" s="253">
        <v>14.63</v>
      </c>
      <c r="V360" s="60">
        <f t="shared" si="39"/>
        <v>50456</v>
      </c>
      <c r="W360" s="58">
        <f t="shared" si="40"/>
        <v>12.83611111111111</v>
      </c>
      <c r="X360" s="58">
        <f t="shared" si="41"/>
        <v>20.163888888888891</v>
      </c>
      <c r="Y360" s="58">
        <f t="shared" si="42"/>
        <v>20.163888888888891</v>
      </c>
    </row>
    <row r="361" spans="1:25" x14ac:dyDescent="0.25">
      <c r="A361" s="283">
        <v>754</v>
      </c>
      <c r="B361" s="283"/>
      <c r="D361" s="284">
        <v>38405</v>
      </c>
      <c r="E361" s="284"/>
      <c r="F361" s="284"/>
      <c r="G361" s="284"/>
      <c r="I361" s="285" t="s">
        <v>224</v>
      </c>
      <c r="J361" s="285"/>
      <c r="K361" s="285"/>
      <c r="L361" s="285"/>
      <c r="M361" s="61">
        <v>33</v>
      </c>
      <c r="N361" s="253">
        <v>1279.28</v>
      </c>
      <c r="O361" s="61">
        <v>100</v>
      </c>
      <c r="P361" s="286">
        <v>458.78000000000003</v>
      </c>
      <c r="Q361" s="286"/>
      <c r="R361" s="286"/>
      <c r="S361" s="253">
        <v>38.770000000000003</v>
      </c>
      <c r="T361" s="253">
        <v>497.55</v>
      </c>
      <c r="V361" s="60">
        <f t="shared" si="39"/>
        <v>50450</v>
      </c>
      <c r="W361" s="58">
        <f t="shared" si="40"/>
        <v>12.858333333333333</v>
      </c>
      <c r="X361" s="58">
        <f t="shared" si="41"/>
        <v>20.141666666666666</v>
      </c>
      <c r="Y361" s="58">
        <f t="shared" si="42"/>
        <v>20.141666666666666</v>
      </c>
    </row>
    <row r="362" spans="1:25" x14ac:dyDescent="0.25">
      <c r="A362" s="283">
        <v>763</v>
      </c>
      <c r="B362" s="283"/>
      <c r="D362" s="284">
        <v>38415</v>
      </c>
      <c r="E362" s="284"/>
      <c r="F362" s="284"/>
      <c r="G362" s="284"/>
      <c r="I362" s="285" t="s">
        <v>224</v>
      </c>
      <c r="J362" s="285"/>
      <c r="K362" s="285"/>
      <c r="L362" s="285"/>
      <c r="M362" s="61">
        <v>33</v>
      </c>
      <c r="N362" s="253">
        <v>833.89</v>
      </c>
      <c r="O362" s="61">
        <v>100</v>
      </c>
      <c r="P362" s="286">
        <v>299.02999999999997</v>
      </c>
      <c r="Q362" s="286"/>
      <c r="R362" s="286"/>
      <c r="S362" s="253">
        <v>25.27</v>
      </c>
      <c r="T362" s="253">
        <v>324.3</v>
      </c>
      <c r="V362" s="60">
        <f t="shared" si="39"/>
        <v>50460</v>
      </c>
      <c r="W362" s="58">
        <f t="shared" si="40"/>
        <v>12.824999999999999</v>
      </c>
      <c r="X362" s="58">
        <f t="shared" si="41"/>
        <v>20.175000000000001</v>
      </c>
      <c r="Y362" s="58">
        <f t="shared" si="42"/>
        <v>20.175000000000001</v>
      </c>
    </row>
    <row r="363" spans="1:25" x14ac:dyDescent="0.25">
      <c r="A363" s="283">
        <v>800</v>
      </c>
      <c r="B363" s="283"/>
      <c r="D363" s="284">
        <v>38544</v>
      </c>
      <c r="E363" s="284"/>
      <c r="F363" s="284"/>
      <c r="G363" s="284"/>
      <c r="I363" s="285" t="s">
        <v>224</v>
      </c>
      <c r="J363" s="285"/>
      <c r="K363" s="285"/>
      <c r="L363" s="285"/>
      <c r="M363" s="61">
        <v>33</v>
      </c>
      <c r="N363" s="253">
        <v>207.26</v>
      </c>
      <c r="O363" s="61">
        <v>100</v>
      </c>
      <c r="P363" s="286">
        <v>72.22</v>
      </c>
      <c r="Q363" s="286"/>
      <c r="R363" s="286"/>
      <c r="S363" s="253">
        <v>6.28</v>
      </c>
      <c r="T363" s="253">
        <v>78.5</v>
      </c>
      <c r="V363" s="60">
        <f t="shared" si="39"/>
        <v>50589</v>
      </c>
      <c r="W363" s="58">
        <f t="shared" si="40"/>
        <v>12.472222222222221</v>
      </c>
      <c r="X363" s="58">
        <f t="shared" si="41"/>
        <v>20.527777777777779</v>
      </c>
      <c r="Y363" s="58">
        <f t="shared" si="42"/>
        <v>20.527777777777779</v>
      </c>
    </row>
    <row r="364" spans="1:25" x14ac:dyDescent="0.25">
      <c r="A364" s="283">
        <v>842</v>
      </c>
      <c r="B364" s="283"/>
      <c r="D364" s="284">
        <v>38688</v>
      </c>
      <c r="E364" s="284"/>
      <c r="F364" s="284"/>
      <c r="G364" s="284"/>
      <c r="I364" s="285" t="s">
        <v>224</v>
      </c>
      <c r="J364" s="285"/>
      <c r="K364" s="285"/>
      <c r="L364" s="285"/>
      <c r="M364" s="61">
        <v>33</v>
      </c>
      <c r="N364" s="253">
        <v>2750.43</v>
      </c>
      <c r="O364" s="61">
        <v>100</v>
      </c>
      <c r="P364" s="286">
        <v>923.80000000000007</v>
      </c>
      <c r="Q364" s="286"/>
      <c r="R364" s="286"/>
      <c r="S364" s="253">
        <v>83.350000000000009</v>
      </c>
      <c r="T364" s="253">
        <v>1007.15</v>
      </c>
      <c r="V364" s="60">
        <f t="shared" si="39"/>
        <v>50733</v>
      </c>
      <c r="W364" s="58">
        <f t="shared" si="40"/>
        <v>12.080555555555556</v>
      </c>
      <c r="X364" s="58">
        <f t="shared" si="41"/>
        <v>20.919444444444444</v>
      </c>
      <c r="Y364" s="58">
        <f t="shared" si="42"/>
        <v>20.919444444444444</v>
      </c>
    </row>
    <row r="365" spans="1:25" x14ac:dyDescent="0.25">
      <c r="A365" s="283">
        <v>849</v>
      </c>
      <c r="B365" s="283"/>
      <c r="D365" s="284">
        <v>38776</v>
      </c>
      <c r="E365" s="284"/>
      <c r="F365" s="284"/>
      <c r="G365" s="284"/>
      <c r="I365" s="285" t="s">
        <v>224</v>
      </c>
      <c r="J365" s="285"/>
      <c r="K365" s="285"/>
      <c r="L365" s="285"/>
      <c r="M365" s="61">
        <v>33</v>
      </c>
      <c r="N365" s="253">
        <v>30</v>
      </c>
      <c r="O365" s="61">
        <v>100</v>
      </c>
      <c r="P365" s="286">
        <v>9.86</v>
      </c>
      <c r="Q365" s="286"/>
      <c r="R365" s="286"/>
      <c r="S365" s="253">
        <v>0.91</v>
      </c>
      <c r="T365" s="253">
        <v>10.77</v>
      </c>
      <c r="V365" s="60">
        <f t="shared" si="39"/>
        <v>50821</v>
      </c>
      <c r="W365" s="58">
        <f t="shared" si="40"/>
        <v>11.83611111111111</v>
      </c>
      <c r="X365" s="58">
        <f t="shared" si="41"/>
        <v>21.163888888888891</v>
      </c>
      <c r="Y365" s="58">
        <f t="shared" si="42"/>
        <v>21.163888888888891</v>
      </c>
    </row>
    <row r="366" spans="1:25" x14ac:dyDescent="0.25">
      <c r="A366" s="283">
        <v>858</v>
      </c>
      <c r="B366" s="283"/>
      <c r="D366" s="284">
        <v>38786</v>
      </c>
      <c r="E366" s="284"/>
      <c r="F366" s="284"/>
      <c r="G366" s="284"/>
      <c r="I366" s="285" t="s">
        <v>224</v>
      </c>
      <c r="J366" s="285"/>
      <c r="K366" s="285"/>
      <c r="L366" s="285"/>
      <c r="M366" s="61">
        <v>33</v>
      </c>
      <c r="N366" s="253">
        <v>207.89000000000001</v>
      </c>
      <c r="O366" s="61">
        <v>100</v>
      </c>
      <c r="P366" s="286">
        <v>68.25</v>
      </c>
      <c r="Q366" s="286"/>
      <c r="R366" s="286"/>
      <c r="S366" s="253">
        <v>6.3</v>
      </c>
      <c r="T366" s="253">
        <v>74.55</v>
      </c>
      <c r="V366" s="60">
        <f t="shared" si="39"/>
        <v>50831</v>
      </c>
      <c r="W366" s="58">
        <f t="shared" si="40"/>
        <v>11.808333333333334</v>
      </c>
      <c r="X366" s="58">
        <f t="shared" si="41"/>
        <v>21.191666666666666</v>
      </c>
      <c r="Y366" s="58">
        <f t="shared" si="42"/>
        <v>21.191666666666666</v>
      </c>
    </row>
    <row r="367" spans="1:25" x14ac:dyDescent="0.25">
      <c r="A367" s="283">
        <v>861</v>
      </c>
      <c r="B367" s="283"/>
      <c r="D367" s="284">
        <v>38818</v>
      </c>
      <c r="E367" s="284"/>
      <c r="F367" s="284"/>
      <c r="G367" s="284"/>
      <c r="I367" s="285" t="s">
        <v>224</v>
      </c>
      <c r="J367" s="285"/>
      <c r="K367" s="285"/>
      <c r="L367" s="285"/>
      <c r="M367" s="61">
        <v>33</v>
      </c>
      <c r="N367" s="253">
        <v>2405.1999999999998</v>
      </c>
      <c r="O367" s="61">
        <v>100</v>
      </c>
      <c r="P367" s="286">
        <v>783.46</v>
      </c>
      <c r="Q367" s="286"/>
      <c r="R367" s="286"/>
      <c r="S367" s="253">
        <v>72.88</v>
      </c>
      <c r="T367" s="253">
        <v>856.34</v>
      </c>
      <c r="V367" s="60">
        <f t="shared" si="39"/>
        <v>50863</v>
      </c>
      <c r="W367" s="58">
        <f t="shared" si="40"/>
        <v>11.722222222222221</v>
      </c>
      <c r="X367" s="58">
        <f t="shared" si="41"/>
        <v>21.277777777777779</v>
      </c>
      <c r="Y367" s="58">
        <f t="shared" si="42"/>
        <v>21.277777777777779</v>
      </c>
    </row>
    <row r="368" spans="1:25" x14ac:dyDescent="0.25">
      <c r="A368" s="283">
        <v>876</v>
      </c>
      <c r="B368" s="283"/>
      <c r="D368" s="284">
        <v>38874</v>
      </c>
      <c r="E368" s="284"/>
      <c r="F368" s="284"/>
      <c r="G368" s="284"/>
      <c r="I368" s="285" t="s">
        <v>224</v>
      </c>
      <c r="J368" s="285"/>
      <c r="K368" s="285"/>
      <c r="L368" s="285"/>
      <c r="M368" s="61">
        <v>33</v>
      </c>
      <c r="N368" s="253">
        <v>834.89</v>
      </c>
      <c r="O368" s="61">
        <v>100</v>
      </c>
      <c r="P368" s="286">
        <v>267.76</v>
      </c>
      <c r="Q368" s="286"/>
      <c r="R368" s="286"/>
      <c r="S368" s="253">
        <v>25.3</v>
      </c>
      <c r="T368" s="253">
        <v>293.06</v>
      </c>
      <c r="V368" s="60">
        <f t="shared" si="39"/>
        <v>50919</v>
      </c>
      <c r="W368" s="58">
        <f t="shared" si="40"/>
        <v>11.569444444444445</v>
      </c>
      <c r="X368" s="58">
        <f t="shared" si="41"/>
        <v>21.430555555555557</v>
      </c>
      <c r="Y368" s="58">
        <f t="shared" si="42"/>
        <v>21.430555555555557</v>
      </c>
    </row>
    <row r="369" spans="1:25" x14ac:dyDescent="0.25">
      <c r="A369" s="283">
        <v>884</v>
      </c>
      <c r="B369" s="283"/>
      <c r="D369" s="284">
        <v>38916</v>
      </c>
      <c r="E369" s="284"/>
      <c r="F369" s="284"/>
      <c r="G369" s="284"/>
      <c r="I369" s="285" t="s">
        <v>224</v>
      </c>
      <c r="J369" s="285"/>
      <c r="K369" s="285"/>
      <c r="L369" s="285"/>
      <c r="M369" s="61">
        <v>33</v>
      </c>
      <c r="N369" s="253">
        <v>5767.67</v>
      </c>
      <c r="O369" s="61">
        <v>100</v>
      </c>
      <c r="P369" s="286">
        <v>1820.63</v>
      </c>
      <c r="Q369" s="286"/>
      <c r="R369" s="286"/>
      <c r="S369" s="253">
        <v>174.78</v>
      </c>
      <c r="T369" s="253">
        <v>1995.41</v>
      </c>
      <c r="V369" s="60">
        <f t="shared" si="39"/>
        <v>50961</v>
      </c>
      <c r="W369" s="58">
        <f t="shared" si="40"/>
        <v>11.452777777777778</v>
      </c>
      <c r="X369" s="58">
        <f t="shared" si="41"/>
        <v>21.547222222222224</v>
      </c>
      <c r="Y369" s="58">
        <f t="shared" si="42"/>
        <v>21.547222222222224</v>
      </c>
    </row>
    <row r="370" spans="1:25" x14ac:dyDescent="0.25">
      <c r="A370" s="283">
        <v>907</v>
      </c>
      <c r="B370" s="283"/>
      <c r="D370" s="284">
        <v>39031</v>
      </c>
      <c r="E370" s="284"/>
      <c r="F370" s="284"/>
      <c r="G370" s="284"/>
      <c r="I370" s="285" t="s">
        <v>224</v>
      </c>
      <c r="J370" s="285"/>
      <c r="K370" s="285"/>
      <c r="L370" s="285"/>
      <c r="M370" s="61">
        <v>33</v>
      </c>
      <c r="N370" s="253">
        <v>1469.03</v>
      </c>
      <c r="O370" s="61">
        <v>100</v>
      </c>
      <c r="P370" s="286">
        <v>452.62</v>
      </c>
      <c r="Q370" s="286"/>
      <c r="R370" s="286"/>
      <c r="S370" s="253">
        <v>44.52</v>
      </c>
      <c r="T370" s="253">
        <v>497.14</v>
      </c>
      <c r="V370" s="60">
        <f t="shared" si="39"/>
        <v>51076</v>
      </c>
      <c r="W370" s="58">
        <f t="shared" si="40"/>
        <v>11.141666666666667</v>
      </c>
      <c r="X370" s="58">
        <f t="shared" si="41"/>
        <v>21.858333333333334</v>
      </c>
      <c r="Y370" s="58">
        <f t="shared" si="42"/>
        <v>21.858333333333334</v>
      </c>
    </row>
    <row r="371" spans="1:25" x14ac:dyDescent="0.25">
      <c r="A371" s="283">
        <v>912</v>
      </c>
      <c r="B371" s="283"/>
      <c r="D371" s="284">
        <v>39082</v>
      </c>
      <c r="E371" s="284"/>
      <c r="F371" s="284"/>
      <c r="G371" s="284"/>
      <c r="I371" s="285" t="s">
        <v>224</v>
      </c>
      <c r="J371" s="285"/>
      <c r="K371" s="285"/>
      <c r="L371" s="285"/>
      <c r="M371" s="61">
        <v>33</v>
      </c>
      <c r="N371" s="253">
        <v>45</v>
      </c>
      <c r="O371" s="61">
        <v>100</v>
      </c>
      <c r="P371" s="286">
        <v>13.6</v>
      </c>
      <c r="Q371" s="286"/>
      <c r="R371" s="286"/>
      <c r="S371" s="253">
        <v>1.36</v>
      </c>
      <c r="T371" s="253">
        <v>14.96</v>
      </c>
      <c r="V371" s="60">
        <f t="shared" si="39"/>
        <v>51127</v>
      </c>
      <c r="W371" s="58">
        <f t="shared" si="40"/>
        <v>11</v>
      </c>
      <c r="X371" s="58">
        <f t="shared" si="41"/>
        <v>22</v>
      </c>
      <c r="Y371" s="58">
        <f t="shared" si="42"/>
        <v>22</v>
      </c>
    </row>
    <row r="372" spans="1:25" x14ac:dyDescent="0.25">
      <c r="A372" s="283">
        <v>917</v>
      </c>
      <c r="B372" s="283"/>
      <c r="D372" s="284">
        <v>39051</v>
      </c>
      <c r="E372" s="284"/>
      <c r="F372" s="284"/>
      <c r="G372" s="284"/>
      <c r="I372" s="285" t="s">
        <v>224</v>
      </c>
      <c r="J372" s="285"/>
      <c r="K372" s="285"/>
      <c r="L372" s="285"/>
      <c r="M372" s="61">
        <v>33</v>
      </c>
      <c r="N372" s="253">
        <v>-570.26</v>
      </c>
      <c r="O372" s="61">
        <v>100</v>
      </c>
      <c r="P372" s="286">
        <v>-174.24</v>
      </c>
      <c r="Q372" s="286"/>
      <c r="R372" s="286"/>
      <c r="S372" s="253">
        <v>-17.28</v>
      </c>
      <c r="T372" s="253">
        <v>-191.52</v>
      </c>
      <c r="V372" s="60">
        <f t="shared" si="39"/>
        <v>51096</v>
      </c>
      <c r="W372" s="58">
        <f t="shared" si="40"/>
        <v>11.083333333333334</v>
      </c>
      <c r="X372" s="58">
        <f t="shared" si="41"/>
        <v>21.916666666666664</v>
      </c>
      <c r="Y372" s="58">
        <f t="shared" si="42"/>
        <v>21.916666666666664</v>
      </c>
    </row>
    <row r="373" spans="1:25" x14ac:dyDescent="0.25">
      <c r="A373" s="283">
        <v>924</v>
      </c>
      <c r="B373" s="283"/>
      <c r="D373" s="284">
        <v>39120</v>
      </c>
      <c r="E373" s="284"/>
      <c r="F373" s="284"/>
      <c r="G373" s="284"/>
      <c r="I373" s="285" t="s">
        <v>224</v>
      </c>
      <c r="J373" s="285"/>
      <c r="K373" s="285"/>
      <c r="L373" s="285"/>
      <c r="M373" s="61">
        <v>33</v>
      </c>
      <c r="N373" s="253">
        <v>175.6</v>
      </c>
      <c r="O373" s="61">
        <v>100</v>
      </c>
      <c r="P373" s="286">
        <v>52.76</v>
      </c>
      <c r="Q373" s="286"/>
      <c r="R373" s="286"/>
      <c r="S373" s="253">
        <v>5.32</v>
      </c>
      <c r="T373" s="253">
        <v>58.08</v>
      </c>
      <c r="V373" s="60">
        <f t="shared" si="39"/>
        <v>51165</v>
      </c>
      <c r="W373" s="58">
        <f t="shared" si="40"/>
        <v>10.9</v>
      </c>
      <c r="X373" s="58">
        <f t="shared" si="41"/>
        <v>22.1</v>
      </c>
      <c r="Y373" s="58">
        <f t="shared" si="42"/>
        <v>22.1</v>
      </c>
    </row>
    <row r="374" spans="1:25" x14ac:dyDescent="0.25">
      <c r="A374" s="283">
        <v>936</v>
      </c>
      <c r="B374" s="283"/>
      <c r="D374" s="284">
        <v>39174</v>
      </c>
      <c r="E374" s="284"/>
      <c r="F374" s="284"/>
      <c r="G374" s="284"/>
      <c r="I374" s="285" t="s">
        <v>224</v>
      </c>
      <c r="J374" s="285"/>
      <c r="K374" s="285"/>
      <c r="L374" s="285"/>
      <c r="M374" s="61">
        <v>33</v>
      </c>
      <c r="N374" s="253">
        <v>13.36</v>
      </c>
      <c r="O374" s="61">
        <v>100</v>
      </c>
      <c r="P374" s="286">
        <v>3.9</v>
      </c>
      <c r="Q374" s="286"/>
      <c r="R374" s="286"/>
      <c r="S374" s="253">
        <v>0.4</v>
      </c>
      <c r="T374" s="253">
        <v>4.3</v>
      </c>
      <c r="V374" s="60">
        <f t="shared" si="39"/>
        <v>51219</v>
      </c>
      <c r="W374" s="58">
        <f t="shared" si="40"/>
        <v>10.747222222222222</v>
      </c>
      <c r="X374" s="58">
        <f t="shared" si="41"/>
        <v>22.25277777777778</v>
      </c>
      <c r="Y374" s="58">
        <f t="shared" si="42"/>
        <v>22.25277777777778</v>
      </c>
    </row>
    <row r="375" spans="1:25" x14ac:dyDescent="0.25">
      <c r="A375" s="283">
        <v>937</v>
      </c>
      <c r="B375" s="283"/>
      <c r="D375" s="284">
        <v>39202</v>
      </c>
      <c r="E375" s="284"/>
      <c r="F375" s="284"/>
      <c r="G375" s="284"/>
      <c r="I375" s="285" t="s">
        <v>224</v>
      </c>
      <c r="J375" s="285"/>
      <c r="K375" s="285"/>
      <c r="L375" s="285"/>
      <c r="M375" s="61">
        <v>33</v>
      </c>
      <c r="N375" s="253">
        <v>15</v>
      </c>
      <c r="O375" s="61">
        <v>100</v>
      </c>
      <c r="P375" s="286">
        <v>4.3499999999999996</v>
      </c>
      <c r="Q375" s="286"/>
      <c r="R375" s="286"/>
      <c r="S375" s="253">
        <v>0.45</v>
      </c>
      <c r="T375" s="253">
        <v>4.8</v>
      </c>
      <c r="V375" s="60">
        <f t="shared" si="39"/>
        <v>51247</v>
      </c>
      <c r="W375" s="58">
        <f t="shared" si="40"/>
        <v>10.666666666666666</v>
      </c>
      <c r="X375" s="58">
        <f t="shared" si="41"/>
        <v>22.333333333333336</v>
      </c>
      <c r="Y375" s="58">
        <f t="shared" si="42"/>
        <v>22.333333333333336</v>
      </c>
    </row>
    <row r="376" spans="1:25" x14ac:dyDescent="0.25">
      <c r="A376" s="283">
        <v>952</v>
      </c>
      <c r="B376" s="283"/>
      <c r="D376" s="284">
        <v>39234</v>
      </c>
      <c r="E376" s="284"/>
      <c r="F376" s="284"/>
      <c r="G376" s="284"/>
      <c r="I376" s="285" t="s">
        <v>224</v>
      </c>
      <c r="J376" s="285"/>
      <c r="K376" s="285"/>
      <c r="L376" s="285"/>
      <c r="M376" s="61">
        <v>33</v>
      </c>
      <c r="N376" s="253">
        <v>2318.86</v>
      </c>
      <c r="O376" s="61">
        <v>100</v>
      </c>
      <c r="P376" s="286">
        <v>673.42</v>
      </c>
      <c r="Q376" s="286"/>
      <c r="R376" s="286"/>
      <c r="S376" s="253">
        <v>70.27</v>
      </c>
      <c r="T376" s="253">
        <v>743.69</v>
      </c>
      <c r="V376" s="60">
        <f t="shared" ref="V376:V407" si="43">D376+(M376*365)</f>
        <v>51279</v>
      </c>
      <c r="W376" s="58">
        <f t="shared" ref="W376:W407" si="44">YEARFRAC(D376,$W$8)</f>
        <v>10.583333333333334</v>
      </c>
      <c r="X376" s="58">
        <f t="shared" ref="X376:X407" si="45">IF(W376&gt;M376,0,M376-W376)</f>
        <v>22.416666666666664</v>
      </c>
      <c r="Y376" s="58">
        <f t="shared" ref="Y376:Y407" si="46">IF(X376=0,0,X376)</f>
        <v>22.416666666666664</v>
      </c>
    </row>
    <row r="377" spans="1:25" x14ac:dyDescent="0.25">
      <c r="A377" s="283">
        <v>955</v>
      </c>
      <c r="B377" s="283"/>
      <c r="D377" s="284">
        <v>39286</v>
      </c>
      <c r="E377" s="284"/>
      <c r="F377" s="284"/>
      <c r="G377" s="284"/>
      <c r="I377" s="285" t="s">
        <v>224</v>
      </c>
      <c r="J377" s="285"/>
      <c r="K377" s="285"/>
      <c r="L377" s="285"/>
      <c r="M377" s="61">
        <v>33</v>
      </c>
      <c r="N377" s="253">
        <v>6808.04</v>
      </c>
      <c r="O377" s="61">
        <v>100</v>
      </c>
      <c r="P377" s="286">
        <v>1942.66</v>
      </c>
      <c r="Q377" s="286"/>
      <c r="R377" s="286"/>
      <c r="S377" s="253">
        <v>206.3</v>
      </c>
      <c r="T377" s="253">
        <v>2148.96</v>
      </c>
      <c r="V377" s="60">
        <f t="shared" si="43"/>
        <v>51331</v>
      </c>
      <c r="W377" s="58">
        <f t="shared" si="44"/>
        <v>10.438888888888888</v>
      </c>
      <c r="X377" s="58">
        <f t="shared" si="45"/>
        <v>22.56111111111111</v>
      </c>
      <c r="Y377" s="58">
        <f t="shared" si="46"/>
        <v>22.56111111111111</v>
      </c>
    </row>
    <row r="378" spans="1:25" x14ac:dyDescent="0.25">
      <c r="A378" s="283">
        <v>980</v>
      </c>
      <c r="B378" s="283"/>
      <c r="D378" s="284">
        <v>39674</v>
      </c>
      <c r="E378" s="284"/>
      <c r="F378" s="284"/>
      <c r="G378" s="284"/>
      <c r="I378" s="285" t="s">
        <v>224</v>
      </c>
      <c r="J378" s="285"/>
      <c r="K378" s="285"/>
      <c r="L378" s="285"/>
      <c r="M378" s="61">
        <v>33</v>
      </c>
      <c r="N378" s="253">
        <v>2364.7600000000002</v>
      </c>
      <c r="O378" s="61">
        <v>100</v>
      </c>
      <c r="P378" s="286">
        <v>603.14</v>
      </c>
      <c r="Q378" s="286"/>
      <c r="R378" s="286"/>
      <c r="S378" s="253">
        <v>71.66</v>
      </c>
      <c r="T378" s="253">
        <v>674.80000000000007</v>
      </c>
      <c r="V378" s="60">
        <f t="shared" si="43"/>
        <v>51719</v>
      </c>
      <c r="W378" s="58">
        <f t="shared" si="44"/>
        <v>9.3805555555555564</v>
      </c>
      <c r="X378" s="58">
        <f t="shared" si="45"/>
        <v>23.619444444444444</v>
      </c>
      <c r="Y378" s="58">
        <f t="shared" si="46"/>
        <v>23.619444444444444</v>
      </c>
    </row>
    <row r="379" spans="1:25" x14ac:dyDescent="0.25">
      <c r="A379" s="283">
        <v>989</v>
      </c>
      <c r="B379" s="283"/>
      <c r="D379" s="284">
        <v>39386</v>
      </c>
      <c r="E379" s="284"/>
      <c r="F379" s="284"/>
      <c r="G379" s="284"/>
      <c r="I379" s="285" t="s">
        <v>224</v>
      </c>
      <c r="J379" s="285"/>
      <c r="K379" s="285"/>
      <c r="L379" s="285"/>
      <c r="M379" s="61">
        <v>33</v>
      </c>
      <c r="N379" s="253">
        <v>847.5</v>
      </c>
      <c r="O379" s="61">
        <v>100</v>
      </c>
      <c r="P379" s="286">
        <v>235.4</v>
      </c>
      <c r="Q379" s="286"/>
      <c r="R379" s="286"/>
      <c r="S379" s="253">
        <v>25.68</v>
      </c>
      <c r="T379" s="253">
        <v>261.08</v>
      </c>
      <c r="V379" s="60">
        <f t="shared" si="43"/>
        <v>51431</v>
      </c>
      <c r="W379" s="58">
        <f t="shared" si="44"/>
        <v>10.166666666666666</v>
      </c>
      <c r="X379" s="58">
        <f t="shared" si="45"/>
        <v>22.833333333333336</v>
      </c>
      <c r="Y379" s="58">
        <f t="shared" si="46"/>
        <v>22.833333333333336</v>
      </c>
    </row>
    <row r="380" spans="1:25" x14ac:dyDescent="0.25">
      <c r="A380" s="283">
        <v>993</v>
      </c>
      <c r="B380" s="283"/>
      <c r="D380" s="284">
        <v>39374</v>
      </c>
      <c r="E380" s="284"/>
      <c r="F380" s="284"/>
      <c r="G380" s="284"/>
      <c r="I380" s="285" t="s">
        <v>224</v>
      </c>
      <c r="J380" s="285"/>
      <c r="K380" s="285"/>
      <c r="L380" s="285"/>
      <c r="M380" s="61">
        <v>33</v>
      </c>
      <c r="N380" s="253">
        <v>2131.11</v>
      </c>
      <c r="O380" s="61">
        <v>100</v>
      </c>
      <c r="P380" s="286">
        <v>591.98</v>
      </c>
      <c r="Q380" s="286"/>
      <c r="R380" s="286"/>
      <c r="S380" s="253">
        <v>64.58</v>
      </c>
      <c r="T380" s="253">
        <v>656.56000000000006</v>
      </c>
      <c r="V380" s="60">
        <f t="shared" si="43"/>
        <v>51419</v>
      </c>
      <c r="W380" s="58">
        <f t="shared" si="44"/>
        <v>10.199999999999999</v>
      </c>
      <c r="X380" s="58">
        <f t="shared" si="45"/>
        <v>22.8</v>
      </c>
      <c r="Y380" s="58">
        <f t="shared" si="46"/>
        <v>22.8</v>
      </c>
    </row>
    <row r="381" spans="1:25" x14ac:dyDescent="0.25">
      <c r="A381" s="283">
        <v>1001</v>
      </c>
      <c r="B381" s="283"/>
      <c r="D381" s="284">
        <v>39414</v>
      </c>
      <c r="E381" s="284"/>
      <c r="F381" s="284"/>
      <c r="G381" s="284"/>
      <c r="I381" s="285" t="s">
        <v>224</v>
      </c>
      <c r="J381" s="285"/>
      <c r="K381" s="285"/>
      <c r="L381" s="285"/>
      <c r="M381" s="61">
        <v>33</v>
      </c>
      <c r="N381" s="253">
        <v>823.73</v>
      </c>
      <c r="O381" s="61">
        <v>100</v>
      </c>
      <c r="P381" s="286">
        <v>226.72</v>
      </c>
      <c r="Q381" s="286"/>
      <c r="R381" s="286"/>
      <c r="S381" s="253">
        <v>24.96</v>
      </c>
      <c r="T381" s="253">
        <v>251.68</v>
      </c>
      <c r="V381" s="60">
        <f t="shared" si="43"/>
        <v>51459</v>
      </c>
      <c r="W381" s="58">
        <f t="shared" si="44"/>
        <v>10.091666666666667</v>
      </c>
      <c r="X381" s="58">
        <f t="shared" si="45"/>
        <v>22.908333333333331</v>
      </c>
      <c r="Y381" s="58">
        <f t="shared" si="46"/>
        <v>22.908333333333331</v>
      </c>
    </row>
    <row r="382" spans="1:25" x14ac:dyDescent="0.25">
      <c r="A382" s="283">
        <v>1005</v>
      </c>
      <c r="B382" s="283"/>
      <c r="D382" s="284">
        <v>39414</v>
      </c>
      <c r="E382" s="284"/>
      <c r="F382" s="284"/>
      <c r="G382" s="284"/>
      <c r="I382" s="285" t="s">
        <v>224</v>
      </c>
      <c r="J382" s="285"/>
      <c r="K382" s="285"/>
      <c r="L382" s="285"/>
      <c r="M382" s="61">
        <v>33</v>
      </c>
      <c r="N382" s="253">
        <v>2177.11</v>
      </c>
      <c r="O382" s="61">
        <v>100</v>
      </c>
      <c r="P382" s="286">
        <v>599.23</v>
      </c>
      <c r="Q382" s="286"/>
      <c r="R382" s="286"/>
      <c r="S382" s="253">
        <v>65.97</v>
      </c>
      <c r="T382" s="253">
        <v>665.2</v>
      </c>
      <c r="V382" s="60">
        <f t="shared" si="43"/>
        <v>51459</v>
      </c>
      <c r="W382" s="58">
        <f t="shared" si="44"/>
        <v>10.091666666666667</v>
      </c>
      <c r="X382" s="58">
        <f t="shared" si="45"/>
        <v>22.908333333333331</v>
      </c>
      <c r="Y382" s="58">
        <f t="shared" si="46"/>
        <v>22.908333333333331</v>
      </c>
    </row>
    <row r="383" spans="1:25" x14ac:dyDescent="0.25">
      <c r="A383" s="283">
        <v>1020</v>
      </c>
      <c r="B383" s="283"/>
      <c r="D383" s="284">
        <v>39721</v>
      </c>
      <c r="E383" s="284"/>
      <c r="F383" s="284"/>
      <c r="G383" s="284"/>
      <c r="I383" s="285" t="s">
        <v>224</v>
      </c>
      <c r="J383" s="285"/>
      <c r="K383" s="285"/>
      <c r="L383" s="285"/>
      <c r="M383" s="61">
        <v>33</v>
      </c>
      <c r="N383" s="253">
        <v>157.5</v>
      </c>
      <c r="O383" s="61">
        <v>100</v>
      </c>
      <c r="P383" s="286">
        <v>39.35</v>
      </c>
      <c r="Q383" s="286"/>
      <c r="R383" s="286"/>
      <c r="S383" s="253">
        <v>4.7699999999999996</v>
      </c>
      <c r="T383" s="253">
        <v>44.12</v>
      </c>
      <c r="V383" s="60">
        <f t="shared" si="43"/>
        <v>51766</v>
      </c>
      <c r="W383" s="58">
        <f t="shared" si="44"/>
        <v>9.25</v>
      </c>
      <c r="X383" s="58">
        <f t="shared" si="45"/>
        <v>23.75</v>
      </c>
      <c r="Y383" s="58">
        <f t="shared" si="46"/>
        <v>23.75</v>
      </c>
    </row>
    <row r="384" spans="1:25" x14ac:dyDescent="0.25">
      <c r="A384" s="283">
        <v>1075</v>
      </c>
      <c r="B384" s="283"/>
      <c r="D384" s="284">
        <v>39832</v>
      </c>
      <c r="E384" s="284"/>
      <c r="F384" s="284"/>
      <c r="G384" s="284"/>
      <c r="I384" s="285" t="s">
        <v>224</v>
      </c>
      <c r="J384" s="285"/>
      <c r="K384" s="285"/>
      <c r="L384" s="285"/>
      <c r="M384" s="61">
        <v>33</v>
      </c>
      <c r="N384" s="253">
        <v>239.56</v>
      </c>
      <c r="O384" s="61">
        <v>100</v>
      </c>
      <c r="P384" s="286">
        <v>57.480000000000004</v>
      </c>
      <c r="Q384" s="286"/>
      <c r="R384" s="286"/>
      <c r="S384" s="253">
        <v>7.26</v>
      </c>
      <c r="T384" s="253">
        <v>64.739999999999995</v>
      </c>
      <c r="V384" s="60">
        <f t="shared" si="43"/>
        <v>51877</v>
      </c>
      <c r="W384" s="58">
        <f t="shared" si="44"/>
        <v>8.9499999999999993</v>
      </c>
      <c r="X384" s="58">
        <f t="shared" si="45"/>
        <v>24.05</v>
      </c>
      <c r="Y384" s="58">
        <f t="shared" si="46"/>
        <v>24.05</v>
      </c>
    </row>
    <row r="385" spans="1:25" x14ac:dyDescent="0.25">
      <c r="A385" s="283">
        <v>1081</v>
      </c>
      <c r="B385" s="283"/>
      <c r="D385" s="284">
        <v>39870</v>
      </c>
      <c r="E385" s="284"/>
      <c r="F385" s="284"/>
      <c r="G385" s="284"/>
      <c r="I385" s="285" t="s">
        <v>224</v>
      </c>
      <c r="J385" s="285"/>
      <c r="K385" s="285"/>
      <c r="L385" s="285"/>
      <c r="M385" s="61">
        <v>33</v>
      </c>
      <c r="N385" s="253">
        <v>1007.84</v>
      </c>
      <c r="O385" s="61">
        <v>100</v>
      </c>
      <c r="P385" s="286">
        <v>239.23000000000002</v>
      </c>
      <c r="Q385" s="286"/>
      <c r="R385" s="286"/>
      <c r="S385" s="253">
        <v>30.54</v>
      </c>
      <c r="T385" s="253">
        <v>269.77</v>
      </c>
      <c r="V385" s="60">
        <f t="shared" si="43"/>
        <v>51915</v>
      </c>
      <c r="W385" s="58">
        <f t="shared" si="44"/>
        <v>8.8472222222222214</v>
      </c>
      <c r="X385" s="58">
        <f t="shared" si="45"/>
        <v>24.152777777777779</v>
      </c>
      <c r="Y385" s="58">
        <f t="shared" si="46"/>
        <v>24.152777777777779</v>
      </c>
    </row>
    <row r="386" spans="1:25" x14ac:dyDescent="0.25">
      <c r="A386" s="283">
        <v>1089</v>
      </c>
      <c r="B386" s="283"/>
      <c r="D386" s="284">
        <v>39903</v>
      </c>
      <c r="E386" s="284"/>
      <c r="F386" s="284"/>
      <c r="G386" s="284"/>
      <c r="I386" s="285" t="s">
        <v>224</v>
      </c>
      <c r="J386" s="285"/>
      <c r="K386" s="285"/>
      <c r="L386" s="285"/>
      <c r="M386" s="61">
        <v>33</v>
      </c>
      <c r="N386" s="253">
        <v>18</v>
      </c>
      <c r="O386" s="61">
        <v>100</v>
      </c>
      <c r="P386" s="286">
        <v>4.26</v>
      </c>
      <c r="Q386" s="286"/>
      <c r="R386" s="286"/>
      <c r="S386" s="253">
        <v>0.55000000000000004</v>
      </c>
      <c r="T386" s="253">
        <v>4.8099999999999996</v>
      </c>
      <c r="V386" s="60">
        <f t="shared" si="43"/>
        <v>51948</v>
      </c>
      <c r="W386" s="58">
        <f t="shared" si="44"/>
        <v>8.75</v>
      </c>
      <c r="X386" s="58">
        <f t="shared" si="45"/>
        <v>24.25</v>
      </c>
      <c r="Y386" s="58">
        <f t="shared" si="46"/>
        <v>24.25</v>
      </c>
    </row>
    <row r="387" spans="1:25" x14ac:dyDescent="0.25">
      <c r="A387" s="283">
        <v>1102</v>
      </c>
      <c r="B387" s="283"/>
      <c r="D387" s="284">
        <v>39990</v>
      </c>
      <c r="E387" s="284"/>
      <c r="F387" s="284"/>
      <c r="G387" s="284"/>
      <c r="I387" s="285" t="s">
        <v>224</v>
      </c>
      <c r="J387" s="285"/>
      <c r="K387" s="285"/>
      <c r="L387" s="285"/>
      <c r="M387" s="61">
        <v>33</v>
      </c>
      <c r="N387" s="253">
        <v>164</v>
      </c>
      <c r="O387" s="61">
        <v>100</v>
      </c>
      <c r="P387" s="286">
        <v>37.28</v>
      </c>
      <c r="Q387" s="286"/>
      <c r="R387" s="286"/>
      <c r="S387" s="253">
        <v>4.97</v>
      </c>
      <c r="T387" s="253">
        <v>42.25</v>
      </c>
      <c r="V387" s="60">
        <f t="shared" si="43"/>
        <v>52035</v>
      </c>
      <c r="W387" s="58">
        <f t="shared" si="44"/>
        <v>8.5138888888888893</v>
      </c>
      <c r="X387" s="58">
        <f t="shared" si="45"/>
        <v>24.486111111111111</v>
      </c>
      <c r="Y387" s="58">
        <f t="shared" si="46"/>
        <v>24.486111111111111</v>
      </c>
    </row>
    <row r="388" spans="1:25" x14ac:dyDescent="0.25">
      <c r="A388" s="283">
        <v>1123</v>
      </c>
      <c r="B388" s="283"/>
      <c r="D388" s="284">
        <v>40065</v>
      </c>
      <c r="E388" s="284"/>
      <c r="F388" s="284"/>
      <c r="G388" s="284"/>
      <c r="I388" s="285" t="s">
        <v>224</v>
      </c>
      <c r="J388" s="285"/>
      <c r="K388" s="285"/>
      <c r="L388" s="285"/>
      <c r="M388" s="61">
        <v>33</v>
      </c>
      <c r="N388" s="253">
        <v>121.89</v>
      </c>
      <c r="O388" s="61">
        <v>100</v>
      </c>
      <c r="P388" s="286">
        <v>27.060000000000002</v>
      </c>
      <c r="Q388" s="286"/>
      <c r="R388" s="286"/>
      <c r="S388" s="253">
        <v>3.69</v>
      </c>
      <c r="T388" s="253">
        <v>30.75</v>
      </c>
      <c r="V388" s="60">
        <f t="shared" si="43"/>
        <v>52110</v>
      </c>
      <c r="W388" s="58">
        <f t="shared" si="44"/>
        <v>8.3111111111111118</v>
      </c>
      <c r="X388" s="58">
        <f t="shared" si="45"/>
        <v>24.68888888888889</v>
      </c>
      <c r="Y388" s="58">
        <f t="shared" si="46"/>
        <v>24.68888888888889</v>
      </c>
    </row>
    <row r="389" spans="1:25" x14ac:dyDescent="0.25">
      <c r="A389" s="283">
        <v>1124</v>
      </c>
      <c r="B389" s="283"/>
      <c r="D389" s="284">
        <v>40078</v>
      </c>
      <c r="E389" s="284"/>
      <c r="F389" s="284"/>
      <c r="G389" s="284"/>
      <c r="I389" s="285" t="s">
        <v>224</v>
      </c>
      <c r="J389" s="285"/>
      <c r="K389" s="285"/>
      <c r="L389" s="285"/>
      <c r="M389" s="61">
        <v>33</v>
      </c>
      <c r="N389" s="253">
        <v>984</v>
      </c>
      <c r="O389" s="61">
        <v>100</v>
      </c>
      <c r="P389" s="286">
        <v>216.20000000000002</v>
      </c>
      <c r="Q389" s="286"/>
      <c r="R389" s="286"/>
      <c r="S389" s="253">
        <v>29.82</v>
      </c>
      <c r="T389" s="253">
        <v>246.02</v>
      </c>
      <c r="V389" s="60">
        <f t="shared" si="43"/>
        <v>52123</v>
      </c>
      <c r="W389" s="58">
        <f t="shared" si="44"/>
        <v>8.2750000000000004</v>
      </c>
      <c r="X389" s="58">
        <f t="shared" si="45"/>
        <v>24.725000000000001</v>
      </c>
      <c r="Y389" s="58">
        <f t="shared" si="46"/>
        <v>24.725000000000001</v>
      </c>
    </row>
    <row r="390" spans="1:25" x14ac:dyDescent="0.25">
      <c r="A390" s="283">
        <v>1129</v>
      </c>
      <c r="B390" s="283"/>
      <c r="D390" s="284">
        <v>40105</v>
      </c>
      <c r="E390" s="284"/>
      <c r="F390" s="284"/>
      <c r="G390" s="284"/>
      <c r="I390" s="285" t="s">
        <v>224</v>
      </c>
      <c r="J390" s="285"/>
      <c r="K390" s="285"/>
      <c r="L390" s="285"/>
      <c r="M390" s="61">
        <v>33</v>
      </c>
      <c r="N390" s="253">
        <v>3508.08</v>
      </c>
      <c r="O390" s="61">
        <v>100</v>
      </c>
      <c r="P390" s="286">
        <v>761.89</v>
      </c>
      <c r="Q390" s="286"/>
      <c r="R390" s="286"/>
      <c r="S390" s="253">
        <v>106.31</v>
      </c>
      <c r="T390" s="253">
        <v>868.2</v>
      </c>
      <c r="V390" s="60">
        <f t="shared" si="43"/>
        <v>52150</v>
      </c>
      <c r="W390" s="58">
        <f t="shared" si="44"/>
        <v>8.1999999999999993</v>
      </c>
      <c r="X390" s="58">
        <f t="shared" si="45"/>
        <v>24.8</v>
      </c>
      <c r="Y390" s="58">
        <f t="shared" si="46"/>
        <v>24.8</v>
      </c>
    </row>
    <row r="391" spans="1:25" x14ac:dyDescent="0.25">
      <c r="A391" s="283">
        <v>1132</v>
      </c>
      <c r="B391" s="283"/>
      <c r="D391" s="284">
        <v>40127</v>
      </c>
      <c r="E391" s="284"/>
      <c r="F391" s="284"/>
      <c r="G391" s="284"/>
      <c r="I391" s="285" t="s">
        <v>224</v>
      </c>
      <c r="J391" s="285"/>
      <c r="K391" s="285"/>
      <c r="L391" s="285"/>
      <c r="M391" s="61">
        <v>33</v>
      </c>
      <c r="N391" s="253">
        <v>8437.68</v>
      </c>
      <c r="O391" s="61">
        <v>100</v>
      </c>
      <c r="P391" s="286">
        <v>1832.45</v>
      </c>
      <c r="Q391" s="286"/>
      <c r="R391" s="286"/>
      <c r="S391" s="253">
        <v>255.69</v>
      </c>
      <c r="T391" s="253">
        <v>2088.14</v>
      </c>
      <c r="V391" s="60">
        <f t="shared" si="43"/>
        <v>52172</v>
      </c>
      <c r="W391" s="58">
        <f t="shared" si="44"/>
        <v>8.1416666666666675</v>
      </c>
      <c r="X391" s="58">
        <f t="shared" si="45"/>
        <v>24.858333333333334</v>
      </c>
      <c r="Y391" s="58">
        <f t="shared" si="46"/>
        <v>24.858333333333334</v>
      </c>
    </row>
    <row r="392" spans="1:25" x14ac:dyDescent="0.25">
      <c r="A392" s="283">
        <v>1135</v>
      </c>
      <c r="B392" s="283"/>
      <c r="D392" s="284">
        <v>40127</v>
      </c>
      <c r="E392" s="284"/>
      <c r="F392" s="284"/>
      <c r="G392" s="284"/>
      <c r="I392" s="285" t="s">
        <v>224</v>
      </c>
      <c r="J392" s="285"/>
      <c r="K392" s="285"/>
      <c r="L392" s="285"/>
      <c r="M392" s="61">
        <v>33</v>
      </c>
      <c r="N392" s="253">
        <v>367.45</v>
      </c>
      <c r="O392" s="61">
        <v>100</v>
      </c>
      <c r="P392" s="286">
        <v>79.77</v>
      </c>
      <c r="Q392" s="286"/>
      <c r="R392" s="286"/>
      <c r="S392" s="253">
        <v>11.13</v>
      </c>
      <c r="T392" s="253">
        <v>90.9</v>
      </c>
      <c r="V392" s="60">
        <f t="shared" si="43"/>
        <v>52172</v>
      </c>
      <c r="W392" s="58">
        <f t="shared" si="44"/>
        <v>8.1416666666666675</v>
      </c>
      <c r="X392" s="58">
        <f t="shared" si="45"/>
        <v>24.858333333333334</v>
      </c>
      <c r="Y392" s="58">
        <f t="shared" si="46"/>
        <v>24.858333333333334</v>
      </c>
    </row>
    <row r="393" spans="1:25" x14ac:dyDescent="0.25">
      <c r="A393" s="283">
        <v>1138</v>
      </c>
      <c r="B393" s="283"/>
      <c r="D393" s="284">
        <v>40178</v>
      </c>
      <c r="E393" s="284"/>
      <c r="F393" s="284"/>
      <c r="G393" s="284"/>
      <c r="I393" s="285" t="s">
        <v>224</v>
      </c>
      <c r="J393" s="285"/>
      <c r="K393" s="285"/>
      <c r="L393" s="285"/>
      <c r="M393" s="61">
        <v>33</v>
      </c>
      <c r="N393" s="253">
        <v>90</v>
      </c>
      <c r="O393" s="61">
        <v>100</v>
      </c>
      <c r="P393" s="286">
        <v>19.11</v>
      </c>
      <c r="Q393" s="286"/>
      <c r="R393" s="286"/>
      <c r="S393" s="253">
        <v>2.73</v>
      </c>
      <c r="T393" s="253">
        <v>21.84</v>
      </c>
      <c r="V393" s="60">
        <f t="shared" si="43"/>
        <v>52223</v>
      </c>
      <c r="W393" s="58">
        <f t="shared" si="44"/>
        <v>8</v>
      </c>
      <c r="X393" s="58">
        <f t="shared" si="45"/>
        <v>25</v>
      </c>
      <c r="Y393" s="58">
        <f t="shared" si="46"/>
        <v>25</v>
      </c>
    </row>
    <row r="394" spans="1:25" x14ac:dyDescent="0.25">
      <c r="A394" s="283">
        <v>1149</v>
      </c>
      <c r="B394" s="283"/>
      <c r="D394" s="284">
        <v>40209</v>
      </c>
      <c r="E394" s="284"/>
      <c r="F394" s="284"/>
      <c r="G394" s="284"/>
      <c r="I394" s="285" t="s">
        <v>224</v>
      </c>
      <c r="J394" s="285"/>
      <c r="K394" s="285"/>
      <c r="L394" s="285"/>
      <c r="M394" s="61">
        <v>33</v>
      </c>
      <c r="N394" s="253">
        <v>774.93000000000006</v>
      </c>
      <c r="O394" s="61">
        <v>100</v>
      </c>
      <c r="P394" s="286">
        <v>162.4</v>
      </c>
      <c r="Q394" s="286"/>
      <c r="R394" s="286"/>
      <c r="S394" s="253">
        <v>23.48</v>
      </c>
      <c r="T394" s="253">
        <v>185.88</v>
      </c>
      <c r="V394" s="60">
        <f t="shared" si="43"/>
        <v>52254</v>
      </c>
      <c r="W394" s="58">
        <f t="shared" si="44"/>
        <v>7.916666666666667</v>
      </c>
      <c r="X394" s="58">
        <f t="shared" si="45"/>
        <v>25.083333333333332</v>
      </c>
      <c r="Y394" s="58">
        <f t="shared" si="46"/>
        <v>25.083333333333332</v>
      </c>
    </row>
    <row r="395" spans="1:25" x14ac:dyDescent="0.25">
      <c r="A395" s="283">
        <v>1152</v>
      </c>
      <c r="B395" s="283"/>
      <c r="D395" s="284">
        <v>40197</v>
      </c>
      <c r="E395" s="284"/>
      <c r="F395" s="284"/>
      <c r="G395" s="284"/>
      <c r="I395" s="285" t="s">
        <v>224</v>
      </c>
      <c r="J395" s="285"/>
      <c r="K395" s="285"/>
      <c r="L395" s="285"/>
      <c r="M395" s="61">
        <v>33</v>
      </c>
      <c r="N395" s="253">
        <v>701.81000000000006</v>
      </c>
      <c r="O395" s="61">
        <v>100</v>
      </c>
      <c r="P395" s="286">
        <v>147.12</v>
      </c>
      <c r="Q395" s="286"/>
      <c r="R395" s="286"/>
      <c r="S395" s="253">
        <v>21.27</v>
      </c>
      <c r="T395" s="253">
        <v>168.39000000000001</v>
      </c>
      <c r="V395" s="60">
        <f t="shared" si="43"/>
        <v>52242</v>
      </c>
      <c r="W395" s="58">
        <f t="shared" si="44"/>
        <v>7.95</v>
      </c>
      <c r="X395" s="58">
        <f t="shared" si="45"/>
        <v>25.05</v>
      </c>
      <c r="Y395" s="58">
        <f t="shared" si="46"/>
        <v>25.05</v>
      </c>
    </row>
    <row r="396" spans="1:25" x14ac:dyDescent="0.25">
      <c r="A396" s="283">
        <v>1158</v>
      </c>
      <c r="B396" s="283"/>
      <c r="D396" s="284">
        <v>40268</v>
      </c>
      <c r="E396" s="284"/>
      <c r="F396" s="284"/>
      <c r="G396" s="284"/>
      <c r="I396" s="285" t="s">
        <v>224</v>
      </c>
      <c r="J396" s="285"/>
      <c r="K396" s="285"/>
      <c r="L396" s="285"/>
      <c r="M396" s="61">
        <v>33</v>
      </c>
      <c r="N396" s="253">
        <v>18</v>
      </c>
      <c r="O396" s="61">
        <v>100</v>
      </c>
      <c r="P396" s="286">
        <v>3.71</v>
      </c>
      <c r="Q396" s="286"/>
      <c r="R396" s="286"/>
      <c r="S396" s="253">
        <v>0.55000000000000004</v>
      </c>
      <c r="T396" s="253">
        <v>4.26</v>
      </c>
      <c r="V396" s="60">
        <f t="shared" si="43"/>
        <v>52313</v>
      </c>
      <c r="W396" s="58">
        <f t="shared" si="44"/>
        <v>7.75</v>
      </c>
      <c r="X396" s="58">
        <f t="shared" si="45"/>
        <v>25.25</v>
      </c>
      <c r="Y396" s="58">
        <f t="shared" si="46"/>
        <v>25.25</v>
      </c>
    </row>
    <row r="397" spans="1:25" x14ac:dyDescent="0.25">
      <c r="A397" s="283">
        <v>1189</v>
      </c>
      <c r="B397" s="283"/>
      <c r="D397" s="284">
        <v>40459</v>
      </c>
      <c r="E397" s="284"/>
      <c r="F397" s="284"/>
      <c r="G397" s="284"/>
      <c r="I397" s="285" t="s">
        <v>224</v>
      </c>
      <c r="J397" s="285"/>
      <c r="K397" s="285"/>
      <c r="L397" s="285"/>
      <c r="M397" s="61">
        <v>33</v>
      </c>
      <c r="N397" s="253">
        <v>257.31</v>
      </c>
      <c r="O397" s="61">
        <v>100</v>
      </c>
      <c r="P397" s="286">
        <v>48.75</v>
      </c>
      <c r="Q397" s="286"/>
      <c r="R397" s="286"/>
      <c r="S397" s="253">
        <v>7.8</v>
      </c>
      <c r="T397" s="253">
        <v>56.550000000000004</v>
      </c>
      <c r="V397" s="60">
        <f t="shared" si="43"/>
        <v>52504</v>
      </c>
      <c r="W397" s="58">
        <f t="shared" si="44"/>
        <v>7.2305555555555552</v>
      </c>
      <c r="X397" s="58">
        <f t="shared" si="45"/>
        <v>25.769444444444446</v>
      </c>
      <c r="Y397" s="58">
        <f t="shared" si="46"/>
        <v>25.769444444444446</v>
      </c>
    </row>
    <row r="398" spans="1:25" x14ac:dyDescent="0.25">
      <c r="A398" s="283">
        <v>1190</v>
      </c>
      <c r="B398" s="283"/>
      <c r="D398" s="284">
        <v>40459</v>
      </c>
      <c r="E398" s="284"/>
      <c r="F398" s="284"/>
      <c r="G398" s="284"/>
      <c r="I398" s="285" t="s">
        <v>224</v>
      </c>
      <c r="J398" s="285"/>
      <c r="K398" s="285"/>
      <c r="L398" s="285"/>
      <c r="M398" s="61">
        <v>33</v>
      </c>
      <c r="N398" s="253">
        <v>307.39999999999998</v>
      </c>
      <c r="O398" s="61">
        <v>100</v>
      </c>
      <c r="P398" s="286">
        <v>58.25</v>
      </c>
      <c r="Q398" s="286"/>
      <c r="R398" s="286"/>
      <c r="S398" s="253">
        <v>9.32</v>
      </c>
      <c r="T398" s="253">
        <v>67.569999999999993</v>
      </c>
      <c r="V398" s="60">
        <f t="shared" si="43"/>
        <v>52504</v>
      </c>
      <c r="W398" s="58">
        <f t="shared" si="44"/>
        <v>7.2305555555555552</v>
      </c>
      <c r="X398" s="58">
        <f t="shared" si="45"/>
        <v>25.769444444444446</v>
      </c>
      <c r="Y398" s="58">
        <f t="shared" si="46"/>
        <v>25.769444444444446</v>
      </c>
    </row>
    <row r="399" spans="1:25" x14ac:dyDescent="0.25">
      <c r="A399" s="283">
        <v>1214</v>
      </c>
      <c r="B399" s="283"/>
      <c r="D399" s="284">
        <v>40574</v>
      </c>
      <c r="E399" s="284"/>
      <c r="F399" s="284"/>
      <c r="G399" s="284"/>
      <c r="I399" s="285" t="s">
        <v>224</v>
      </c>
      <c r="J399" s="285"/>
      <c r="K399" s="285"/>
      <c r="L399" s="285"/>
      <c r="M399" s="61">
        <v>33</v>
      </c>
      <c r="N399" s="253">
        <v>1043.19</v>
      </c>
      <c r="O399" s="61">
        <v>100</v>
      </c>
      <c r="P399" s="286">
        <v>187.03</v>
      </c>
      <c r="Q399" s="286"/>
      <c r="R399" s="286"/>
      <c r="S399" s="253">
        <v>31.61</v>
      </c>
      <c r="T399" s="253">
        <v>218.64000000000001</v>
      </c>
      <c r="V399" s="60">
        <f t="shared" si="43"/>
        <v>52619</v>
      </c>
      <c r="W399" s="58">
        <f t="shared" si="44"/>
        <v>6.916666666666667</v>
      </c>
      <c r="X399" s="58">
        <f t="shared" si="45"/>
        <v>26.083333333333332</v>
      </c>
      <c r="Y399" s="58">
        <f t="shared" si="46"/>
        <v>26.083333333333332</v>
      </c>
    </row>
    <row r="400" spans="1:25" x14ac:dyDescent="0.25">
      <c r="A400" s="283">
        <v>1247</v>
      </c>
      <c r="B400" s="283"/>
      <c r="D400" s="284">
        <v>40746</v>
      </c>
      <c r="E400" s="284"/>
      <c r="F400" s="284"/>
      <c r="G400" s="284"/>
      <c r="I400" s="285" t="s">
        <v>224</v>
      </c>
      <c r="J400" s="285"/>
      <c r="K400" s="285"/>
      <c r="L400" s="285"/>
      <c r="M400" s="61">
        <v>33</v>
      </c>
      <c r="N400" s="253">
        <v>427.42</v>
      </c>
      <c r="O400" s="61">
        <v>100</v>
      </c>
      <c r="P400" s="286">
        <v>70.150000000000006</v>
      </c>
      <c r="Q400" s="286"/>
      <c r="R400" s="286"/>
      <c r="S400" s="253">
        <v>12.950000000000001</v>
      </c>
      <c r="T400" s="253">
        <v>83.100000000000009</v>
      </c>
      <c r="V400" s="60">
        <f t="shared" si="43"/>
        <v>52791</v>
      </c>
      <c r="W400" s="58">
        <f t="shared" si="44"/>
        <v>6.4416666666666664</v>
      </c>
      <c r="X400" s="58">
        <f t="shared" si="45"/>
        <v>26.558333333333334</v>
      </c>
      <c r="Y400" s="58">
        <f t="shared" si="46"/>
        <v>26.558333333333334</v>
      </c>
    </row>
    <row r="401" spans="1:25" x14ac:dyDescent="0.25">
      <c r="A401" s="283">
        <v>1266</v>
      </c>
      <c r="B401" s="283"/>
      <c r="D401" s="284">
        <v>40856</v>
      </c>
      <c r="E401" s="284"/>
      <c r="F401" s="284"/>
      <c r="G401" s="284"/>
      <c r="I401" s="285" t="s">
        <v>224</v>
      </c>
      <c r="J401" s="285"/>
      <c r="K401" s="285"/>
      <c r="L401" s="285"/>
      <c r="M401" s="61">
        <v>33</v>
      </c>
      <c r="N401" s="253">
        <v>556.54</v>
      </c>
      <c r="O401" s="61">
        <v>100</v>
      </c>
      <c r="P401" s="286">
        <v>87.11</v>
      </c>
      <c r="Q401" s="286"/>
      <c r="R401" s="286"/>
      <c r="S401" s="253">
        <v>16.86</v>
      </c>
      <c r="T401" s="253">
        <v>103.97</v>
      </c>
      <c r="V401" s="60">
        <f t="shared" si="43"/>
        <v>52901</v>
      </c>
      <c r="W401" s="58">
        <f t="shared" si="44"/>
        <v>6.1444444444444448</v>
      </c>
      <c r="X401" s="58">
        <f t="shared" si="45"/>
        <v>26.855555555555554</v>
      </c>
      <c r="Y401" s="58">
        <f t="shared" si="46"/>
        <v>26.855555555555554</v>
      </c>
    </row>
    <row r="402" spans="1:25" x14ac:dyDescent="0.25">
      <c r="A402" s="283">
        <v>1273</v>
      </c>
      <c r="B402" s="283"/>
      <c r="D402" s="284">
        <v>40878</v>
      </c>
      <c r="E402" s="284"/>
      <c r="F402" s="284"/>
      <c r="G402" s="284"/>
      <c r="I402" s="285" t="s">
        <v>224</v>
      </c>
      <c r="J402" s="285"/>
      <c r="K402" s="285"/>
      <c r="L402" s="285"/>
      <c r="M402" s="61">
        <v>33</v>
      </c>
      <c r="N402" s="253">
        <v>802.59</v>
      </c>
      <c r="O402" s="61">
        <v>100</v>
      </c>
      <c r="P402" s="286">
        <v>123.63000000000001</v>
      </c>
      <c r="Q402" s="286"/>
      <c r="R402" s="286"/>
      <c r="S402" s="253">
        <v>24.32</v>
      </c>
      <c r="T402" s="253">
        <v>147.94999999999999</v>
      </c>
      <c r="V402" s="60">
        <f t="shared" si="43"/>
        <v>52923</v>
      </c>
      <c r="W402" s="58">
        <f t="shared" si="44"/>
        <v>6.083333333333333</v>
      </c>
      <c r="X402" s="58">
        <f t="shared" si="45"/>
        <v>26.916666666666668</v>
      </c>
      <c r="Y402" s="58">
        <f t="shared" si="46"/>
        <v>26.916666666666668</v>
      </c>
    </row>
    <row r="403" spans="1:25" x14ac:dyDescent="0.25">
      <c r="A403" s="283">
        <v>1290</v>
      </c>
      <c r="B403" s="283"/>
      <c r="D403" s="284">
        <v>41003</v>
      </c>
      <c r="E403" s="284"/>
      <c r="F403" s="284"/>
      <c r="G403" s="284"/>
      <c r="I403" s="285" t="s">
        <v>224</v>
      </c>
      <c r="J403" s="285"/>
      <c r="K403" s="285"/>
      <c r="L403" s="285"/>
      <c r="M403" s="61">
        <v>33</v>
      </c>
      <c r="N403" s="253">
        <v>2213.25</v>
      </c>
      <c r="O403" s="61">
        <v>100</v>
      </c>
      <c r="P403" s="286">
        <v>318.58</v>
      </c>
      <c r="Q403" s="286"/>
      <c r="R403" s="286"/>
      <c r="S403" s="253">
        <v>67.069999999999993</v>
      </c>
      <c r="T403" s="253">
        <v>385.65000000000003</v>
      </c>
      <c r="V403" s="60">
        <f t="shared" si="43"/>
        <v>53048</v>
      </c>
      <c r="W403" s="58">
        <f t="shared" si="44"/>
        <v>5.7416666666666663</v>
      </c>
      <c r="X403" s="58">
        <f t="shared" si="45"/>
        <v>27.258333333333333</v>
      </c>
      <c r="Y403" s="58">
        <f t="shared" si="46"/>
        <v>27.258333333333333</v>
      </c>
    </row>
    <row r="404" spans="1:25" x14ac:dyDescent="0.25">
      <c r="A404" s="283">
        <v>1299</v>
      </c>
      <c r="B404" s="283"/>
      <c r="D404" s="284">
        <v>41054</v>
      </c>
      <c r="E404" s="284"/>
      <c r="F404" s="284"/>
      <c r="G404" s="284"/>
      <c r="I404" s="285" t="s">
        <v>224</v>
      </c>
      <c r="J404" s="285"/>
      <c r="K404" s="285"/>
      <c r="L404" s="285"/>
      <c r="M404" s="61">
        <v>33</v>
      </c>
      <c r="N404" s="253">
        <v>291.89999999999998</v>
      </c>
      <c r="O404" s="61">
        <v>100</v>
      </c>
      <c r="P404" s="286">
        <v>40.56</v>
      </c>
      <c r="Q404" s="286"/>
      <c r="R404" s="286"/>
      <c r="S404" s="253">
        <v>8.85</v>
      </c>
      <c r="T404" s="253">
        <v>49.410000000000004</v>
      </c>
      <c r="V404" s="60">
        <f t="shared" si="43"/>
        <v>53099</v>
      </c>
      <c r="W404" s="58">
        <f t="shared" si="44"/>
        <v>5.6</v>
      </c>
      <c r="X404" s="58">
        <f t="shared" si="45"/>
        <v>27.4</v>
      </c>
      <c r="Y404" s="58">
        <f t="shared" si="46"/>
        <v>27.4</v>
      </c>
    </row>
    <row r="405" spans="1:25" x14ac:dyDescent="0.25">
      <c r="A405" s="283">
        <v>1305</v>
      </c>
      <c r="B405" s="283"/>
      <c r="D405" s="284">
        <v>41067</v>
      </c>
      <c r="E405" s="284"/>
      <c r="F405" s="284"/>
      <c r="G405" s="284"/>
      <c r="I405" s="285" t="s">
        <v>224</v>
      </c>
      <c r="J405" s="285"/>
      <c r="K405" s="285"/>
      <c r="L405" s="285"/>
      <c r="M405" s="61">
        <v>33</v>
      </c>
      <c r="N405" s="253">
        <v>197.02</v>
      </c>
      <c r="O405" s="61">
        <v>100</v>
      </c>
      <c r="P405" s="286">
        <v>27.36</v>
      </c>
      <c r="Q405" s="286"/>
      <c r="R405" s="286"/>
      <c r="S405" s="253">
        <v>5.97</v>
      </c>
      <c r="T405" s="253">
        <v>33.33</v>
      </c>
      <c r="V405" s="60">
        <f t="shared" si="43"/>
        <v>53112</v>
      </c>
      <c r="W405" s="58">
        <f t="shared" si="44"/>
        <v>5.5666666666666664</v>
      </c>
      <c r="X405" s="58">
        <f t="shared" si="45"/>
        <v>27.433333333333334</v>
      </c>
      <c r="Y405" s="58">
        <f t="shared" si="46"/>
        <v>27.433333333333334</v>
      </c>
    </row>
    <row r="406" spans="1:25" x14ac:dyDescent="0.25">
      <c r="A406" s="283">
        <v>1306</v>
      </c>
      <c r="B406" s="283"/>
      <c r="D406" s="284">
        <v>41067</v>
      </c>
      <c r="E406" s="284"/>
      <c r="F406" s="284"/>
      <c r="G406" s="284"/>
      <c r="I406" s="285" t="s">
        <v>224</v>
      </c>
      <c r="J406" s="285"/>
      <c r="K406" s="285"/>
      <c r="L406" s="285"/>
      <c r="M406" s="61">
        <v>33</v>
      </c>
      <c r="N406" s="253">
        <v>6926.8600000000006</v>
      </c>
      <c r="O406" s="61">
        <v>100</v>
      </c>
      <c r="P406" s="286">
        <v>962.04</v>
      </c>
      <c r="Q406" s="286"/>
      <c r="R406" s="286"/>
      <c r="S406" s="253">
        <v>209.9</v>
      </c>
      <c r="T406" s="253">
        <v>1171.94</v>
      </c>
      <c r="V406" s="60">
        <f t="shared" si="43"/>
        <v>53112</v>
      </c>
      <c r="W406" s="58">
        <f t="shared" si="44"/>
        <v>5.5666666666666664</v>
      </c>
      <c r="X406" s="58">
        <f t="shared" si="45"/>
        <v>27.433333333333334</v>
      </c>
      <c r="Y406" s="58">
        <f t="shared" si="46"/>
        <v>27.433333333333334</v>
      </c>
    </row>
    <row r="407" spans="1:25" x14ac:dyDescent="0.25">
      <c r="A407" s="283">
        <v>1343</v>
      </c>
      <c r="B407" s="283"/>
      <c r="D407" s="284">
        <v>41218</v>
      </c>
      <c r="E407" s="284"/>
      <c r="F407" s="284"/>
      <c r="G407" s="284"/>
      <c r="I407" s="285" t="s">
        <v>224</v>
      </c>
      <c r="J407" s="285"/>
      <c r="K407" s="285"/>
      <c r="L407" s="285"/>
      <c r="M407" s="61">
        <v>33</v>
      </c>
      <c r="N407" s="253">
        <v>346.04</v>
      </c>
      <c r="O407" s="61">
        <v>100</v>
      </c>
      <c r="P407" s="286">
        <v>43.71</v>
      </c>
      <c r="Q407" s="286"/>
      <c r="R407" s="286"/>
      <c r="S407" s="253">
        <v>10.49</v>
      </c>
      <c r="T407" s="253">
        <v>54.2</v>
      </c>
      <c r="V407" s="60">
        <f t="shared" si="43"/>
        <v>53263</v>
      </c>
      <c r="W407" s="58">
        <f t="shared" si="44"/>
        <v>5.1555555555555559</v>
      </c>
      <c r="X407" s="58">
        <f t="shared" si="45"/>
        <v>27.844444444444445</v>
      </c>
      <c r="Y407" s="58">
        <f t="shared" si="46"/>
        <v>27.844444444444445</v>
      </c>
    </row>
    <row r="408" spans="1:25" x14ac:dyDescent="0.25">
      <c r="A408" s="283">
        <v>1373</v>
      </c>
      <c r="B408" s="283"/>
      <c r="D408" s="284">
        <v>41310</v>
      </c>
      <c r="E408" s="284"/>
      <c r="F408" s="284"/>
      <c r="G408" s="284"/>
      <c r="I408" s="285" t="s">
        <v>224</v>
      </c>
      <c r="J408" s="285"/>
      <c r="K408" s="285"/>
      <c r="L408" s="285"/>
      <c r="M408" s="61">
        <v>33</v>
      </c>
      <c r="N408" s="253">
        <v>292.36</v>
      </c>
      <c r="O408" s="61">
        <v>100</v>
      </c>
      <c r="P408" s="286">
        <v>34.700000000000003</v>
      </c>
      <c r="Q408" s="286"/>
      <c r="R408" s="286"/>
      <c r="S408" s="253">
        <v>8.86</v>
      </c>
      <c r="T408" s="253">
        <v>43.56</v>
      </c>
      <c r="V408" s="60">
        <f t="shared" ref="V408:V438" si="47">D408+(M408*365)</f>
        <v>53355</v>
      </c>
      <c r="W408" s="58">
        <f t="shared" ref="W408:W438" si="48">YEARFRAC(D408,$W$8)</f>
        <v>4.9055555555555559</v>
      </c>
      <c r="X408" s="58">
        <f t="shared" ref="X408:X438" si="49">IF(W408&gt;M408,0,M408-W408)</f>
        <v>28.094444444444445</v>
      </c>
      <c r="Y408" s="58">
        <f t="shared" ref="Y408:Y438" si="50">IF(X408=0,0,X408)</f>
        <v>28.094444444444445</v>
      </c>
    </row>
    <row r="409" spans="1:25" x14ac:dyDescent="0.25">
      <c r="A409" s="283">
        <v>1383</v>
      </c>
      <c r="B409" s="283"/>
      <c r="D409" s="284">
        <v>41394</v>
      </c>
      <c r="E409" s="284"/>
      <c r="F409" s="284"/>
      <c r="G409" s="284"/>
      <c r="I409" s="285" t="s">
        <v>224</v>
      </c>
      <c r="J409" s="285"/>
      <c r="K409" s="285"/>
      <c r="L409" s="285"/>
      <c r="M409" s="61">
        <v>33</v>
      </c>
      <c r="N409" s="253">
        <v>2572.6</v>
      </c>
      <c r="O409" s="61">
        <v>100</v>
      </c>
      <c r="P409" s="286">
        <v>285.85000000000002</v>
      </c>
      <c r="Q409" s="286"/>
      <c r="R409" s="286"/>
      <c r="S409" s="253">
        <v>77.959999999999994</v>
      </c>
      <c r="T409" s="253">
        <v>363.81</v>
      </c>
      <c r="V409" s="60">
        <f t="shared" si="47"/>
        <v>53439</v>
      </c>
      <c r="W409" s="58">
        <f t="shared" si="48"/>
        <v>4.666666666666667</v>
      </c>
      <c r="X409" s="58">
        <f t="shared" si="49"/>
        <v>28.333333333333332</v>
      </c>
      <c r="Y409" s="58">
        <f t="shared" si="50"/>
        <v>28.333333333333332</v>
      </c>
    </row>
    <row r="410" spans="1:25" x14ac:dyDescent="0.25">
      <c r="A410" s="283">
        <v>1392</v>
      </c>
      <c r="B410" s="283"/>
      <c r="D410" s="284">
        <v>41425</v>
      </c>
      <c r="E410" s="284"/>
      <c r="F410" s="284"/>
      <c r="G410" s="284"/>
      <c r="I410" s="285" t="s">
        <v>224</v>
      </c>
      <c r="J410" s="285"/>
      <c r="K410" s="285"/>
      <c r="L410" s="285"/>
      <c r="M410" s="61">
        <v>33</v>
      </c>
      <c r="N410" s="253">
        <v>4526.29</v>
      </c>
      <c r="O410" s="61">
        <v>100</v>
      </c>
      <c r="P410" s="286">
        <v>491.49</v>
      </c>
      <c r="Q410" s="286"/>
      <c r="R410" s="286"/>
      <c r="S410" s="253">
        <v>137.16</v>
      </c>
      <c r="T410" s="253">
        <v>628.65</v>
      </c>
      <c r="V410" s="60">
        <f t="shared" si="47"/>
        <v>53470</v>
      </c>
      <c r="W410" s="58">
        <f t="shared" si="48"/>
        <v>4.583333333333333</v>
      </c>
      <c r="X410" s="58">
        <f t="shared" si="49"/>
        <v>28.416666666666668</v>
      </c>
      <c r="Y410" s="58">
        <f t="shared" si="50"/>
        <v>28.416666666666668</v>
      </c>
    </row>
    <row r="411" spans="1:25" x14ac:dyDescent="0.25">
      <c r="A411" s="283">
        <v>1403</v>
      </c>
      <c r="B411" s="283"/>
      <c r="D411" s="284">
        <v>41486</v>
      </c>
      <c r="E411" s="284"/>
      <c r="F411" s="284"/>
      <c r="G411" s="284"/>
      <c r="I411" s="285" t="s">
        <v>224</v>
      </c>
      <c r="J411" s="285"/>
      <c r="K411" s="285"/>
      <c r="L411" s="285"/>
      <c r="M411" s="61">
        <v>33</v>
      </c>
      <c r="N411" s="253">
        <v>530.72</v>
      </c>
      <c r="O411" s="61">
        <v>100</v>
      </c>
      <c r="P411" s="286">
        <v>54.94</v>
      </c>
      <c r="Q411" s="286"/>
      <c r="R411" s="286"/>
      <c r="S411" s="253">
        <v>16.079999999999998</v>
      </c>
      <c r="T411" s="253">
        <v>71.02</v>
      </c>
      <c r="V411" s="60">
        <f t="shared" si="47"/>
        <v>53531</v>
      </c>
      <c r="W411" s="58">
        <f t="shared" si="48"/>
        <v>4.416666666666667</v>
      </c>
      <c r="X411" s="58">
        <f t="shared" si="49"/>
        <v>28.583333333333332</v>
      </c>
      <c r="Y411" s="58">
        <f t="shared" si="50"/>
        <v>28.583333333333332</v>
      </c>
    </row>
    <row r="412" spans="1:25" x14ac:dyDescent="0.25">
      <c r="A412" s="283">
        <v>1414</v>
      </c>
      <c r="B412" s="283"/>
      <c r="D412" s="284">
        <v>41547</v>
      </c>
      <c r="E412" s="284"/>
      <c r="F412" s="284"/>
      <c r="G412" s="284"/>
      <c r="I412" s="285" t="s">
        <v>224</v>
      </c>
      <c r="J412" s="285"/>
      <c r="K412" s="285"/>
      <c r="L412" s="285"/>
      <c r="M412" s="61">
        <v>33</v>
      </c>
      <c r="N412" s="253">
        <v>2100</v>
      </c>
      <c r="O412" s="61">
        <v>100</v>
      </c>
      <c r="P412" s="286">
        <v>206.83</v>
      </c>
      <c r="Q412" s="286"/>
      <c r="R412" s="286"/>
      <c r="S412" s="253">
        <v>63.64</v>
      </c>
      <c r="T412" s="253">
        <v>270.47000000000003</v>
      </c>
      <c r="V412" s="60">
        <f t="shared" si="47"/>
        <v>53592</v>
      </c>
      <c r="W412" s="58">
        <f t="shared" si="48"/>
        <v>4.25</v>
      </c>
      <c r="X412" s="58">
        <f t="shared" si="49"/>
        <v>28.75</v>
      </c>
      <c r="Y412" s="58">
        <f t="shared" si="50"/>
        <v>28.75</v>
      </c>
    </row>
    <row r="413" spans="1:25" x14ac:dyDescent="0.25">
      <c r="A413" s="283">
        <v>1417</v>
      </c>
      <c r="B413" s="283"/>
      <c r="D413" s="284">
        <v>41547</v>
      </c>
      <c r="E413" s="284"/>
      <c r="F413" s="284"/>
      <c r="G413" s="284"/>
      <c r="I413" s="285" t="s">
        <v>224</v>
      </c>
      <c r="J413" s="285"/>
      <c r="K413" s="285"/>
      <c r="L413" s="285"/>
      <c r="M413" s="61">
        <v>33</v>
      </c>
      <c r="N413" s="253">
        <v>1614.18</v>
      </c>
      <c r="O413" s="61">
        <v>100</v>
      </c>
      <c r="P413" s="286">
        <v>158.96</v>
      </c>
      <c r="Q413" s="286"/>
      <c r="R413" s="286"/>
      <c r="S413" s="253">
        <v>48.910000000000004</v>
      </c>
      <c r="T413" s="253">
        <v>207.87</v>
      </c>
      <c r="V413" s="60">
        <f t="shared" si="47"/>
        <v>53592</v>
      </c>
      <c r="W413" s="58">
        <f t="shared" si="48"/>
        <v>4.25</v>
      </c>
      <c r="X413" s="58">
        <f t="shared" si="49"/>
        <v>28.75</v>
      </c>
      <c r="Y413" s="58">
        <f t="shared" si="50"/>
        <v>28.75</v>
      </c>
    </row>
    <row r="414" spans="1:25" x14ac:dyDescent="0.25">
      <c r="A414" s="283">
        <v>1428</v>
      </c>
      <c r="B414" s="283"/>
      <c r="D414" s="284">
        <v>41355</v>
      </c>
      <c r="E414" s="284"/>
      <c r="F414" s="284"/>
      <c r="G414" s="284"/>
      <c r="I414" s="285" t="s">
        <v>224</v>
      </c>
      <c r="J414" s="285"/>
      <c r="K414" s="285"/>
      <c r="L414" s="285"/>
      <c r="M414" s="61">
        <v>33</v>
      </c>
      <c r="N414" s="253">
        <v>298.45</v>
      </c>
      <c r="O414" s="61">
        <v>100</v>
      </c>
      <c r="P414" s="286">
        <v>33.9</v>
      </c>
      <c r="Q414" s="286"/>
      <c r="R414" s="286"/>
      <c r="S414" s="253">
        <v>9.0399999999999991</v>
      </c>
      <c r="T414" s="253">
        <v>42.94</v>
      </c>
      <c r="V414" s="60">
        <f t="shared" si="47"/>
        <v>53400</v>
      </c>
      <c r="W414" s="58">
        <f t="shared" si="48"/>
        <v>4.7750000000000004</v>
      </c>
      <c r="X414" s="58">
        <f t="shared" si="49"/>
        <v>28.225000000000001</v>
      </c>
      <c r="Y414" s="58">
        <f t="shared" si="50"/>
        <v>28.225000000000001</v>
      </c>
    </row>
    <row r="415" spans="1:25" x14ac:dyDescent="0.25">
      <c r="A415" s="283">
        <v>1429</v>
      </c>
      <c r="B415" s="283"/>
      <c r="D415" s="284">
        <v>41626</v>
      </c>
      <c r="E415" s="284"/>
      <c r="F415" s="284"/>
      <c r="G415" s="284"/>
      <c r="I415" s="285" t="s">
        <v>224</v>
      </c>
      <c r="J415" s="285"/>
      <c r="K415" s="285"/>
      <c r="L415" s="285"/>
      <c r="M415" s="61">
        <v>33</v>
      </c>
      <c r="N415" s="253">
        <v>1131.43</v>
      </c>
      <c r="O415" s="61">
        <v>100</v>
      </c>
      <c r="P415" s="286">
        <v>102.87</v>
      </c>
      <c r="Q415" s="286"/>
      <c r="R415" s="286"/>
      <c r="S415" s="253">
        <v>34.29</v>
      </c>
      <c r="T415" s="253">
        <v>137.16</v>
      </c>
      <c r="V415" s="60">
        <f t="shared" si="47"/>
        <v>53671</v>
      </c>
      <c r="W415" s="58">
        <f t="shared" si="48"/>
        <v>4.0361111111111114</v>
      </c>
      <c r="X415" s="58">
        <f t="shared" si="49"/>
        <v>28.963888888888889</v>
      </c>
      <c r="Y415" s="58">
        <f t="shared" si="50"/>
        <v>28.963888888888889</v>
      </c>
    </row>
    <row r="416" spans="1:25" x14ac:dyDescent="0.25">
      <c r="A416" s="283">
        <v>1451</v>
      </c>
      <c r="B416" s="283"/>
      <c r="D416" s="284">
        <v>41729</v>
      </c>
      <c r="E416" s="284"/>
      <c r="F416" s="284"/>
      <c r="G416" s="284"/>
      <c r="I416" s="285" t="s">
        <v>224</v>
      </c>
      <c r="J416" s="285"/>
      <c r="K416" s="285"/>
      <c r="L416" s="285"/>
      <c r="M416" s="61">
        <v>33</v>
      </c>
      <c r="N416" s="253">
        <v>8601.69</v>
      </c>
      <c r="O416" s="61">
        <v>100</v>
      </c>
      <c r="P416" s="286">
        <v>716.82</v>
      </c>
      <c r="Q416" s="286"/>
      <c r="R416" s="286"/>
      <c r="S416" s="253">
        <v>260.66000000000003</v>
      </c>
      <c r="T416" s="253">
        <v>977.48</v>
      </c>
      <c r="V416" s="60">
        <f t="shared" si="47"/>
        <v>53774</v>
      </c>
      <c r="W416" s="58">
        <f t="shared" si="48"/>
        <v>3.75</v>
      </c>
      <c r="X416" s="58">
        <f t="shared" si="49"/>
        <v>29.25</v>
      </c>
      <c r="Y416" s="58">
        <f t="shared" si="50"/>
        <v>29.25</v>
      </c>
    </row>
    <row r="417" spans="1:25" x14ac:dyDescent="0.25">
      <c r="A417" s="283">
        <v>1458</v>
      </c>
      <c r="B417" s="283"/>
      <c r="D417" s="284">
        <v>41759</v>
      </c>
      <c r="E417" s="284"/>
      <c r="F417" s="284"/>
      <c r="G417" s="284"/>
      <c r="I417" s="285" t="s">
        <v>224</v>
      </c>
      <c r="J417" s="285"/>
      <c r="K417" s="285"/>
      <c r="L417" s="285"/>
      <c r="M417" s="61">
        <v>33</v>
      </c>
      <c r="N417" s="253">
        <v>76.099999999999994</v>
      </c>
      <c r="O417" s="61">
        <v>100</v>
      </c>
      <c r="P417" s="286">
        <v>6.16</v>
      </c>
      <c r="Q417" s="286"/>
      <c r="R417" s="286"/>
      <c r="S417" s="253">
        <v>2.31</v>
      </c>
      <c r="T417" s="253">
        <v>8.4700000000000006</v>
      </c>
      <c r="V417" s="60">
        <f t="shared" si="47"/>
        <v>53804</v>
      </c>
      <c r="W417" s="58">
        <f t="shared" si="48"/>
        <v>3.6666666666666665</v>
      </c>
      <c r="X417" s="58">
        <f t="shared" si="49"/>
        <v>29.333333333333332</v>
      </c>
      <c r="Y417" s="58">
        <f t="shared" si="50"/>
        <v>29.333333333333332</v>
      </c>
    </row>
    <row r="418" spans="1:25" x14ac:dyDescent="0.25">
      <c r="A418" s="283">
        <v>1472</v>
      </c>
      <c r="B418" s="283"/>
      <c r="D418" s="284">
        <v>41882</v>
      </c>
      <c r="E418" s="284"/>
      <c r="F418" s="284"/>
      <c r="G418" s="284"/>
      <c r="I418" s="285" t="s">
        <v>224</v>
      </c>
      <c r="J418" s="285"/>
      <c r="K418" s="285"/>
      <c r="L418" s="285"/>
      <c r="M418" s="61">
        <v>33</v>
      </c>
      <c r="N418" s="253">
        <v>259.82</v>
      </c>
      <c r="O418" s="61">
        <v>100</v>
      </c>
      <c r="P418" s="286">
        <v>18.36</v>
      </c>
      <c r="Q418" s="286"/>
      <c r="R418" s="286"/>
      <c r="S418" s="253">
        <v>7.87</v>
      </c>
      <c r="T418" s="253">
        <v>26.23</v>
      </c>
      <c r="V418" s="60">
        <f t="shared" si="47"/>
        <v>53927</v>
      </c>
      <c r="W418" s="58">
        <f t="shared" si="48"/>
        <v>3.3333333333333335</v>
      </c>
      <c r="X418" s="58">
        <f t="shared" si="49"/>
        <v>29.666666666666668</v>
      </c>
      <c r="Y418" s="58">
        <f t="shared" si="50"/>
        <v>29.666666666666668</v>
      </c>
    </row>
    <row r="419" spans="1:25" x14ac:dyDescent="0.25">
      <c r="A419" s="283">
        <v>1477</v>
      </c>
      <c r="B419" s="283"/>
      <c r="D419" s="284">
        <v>41912</v>
      </c>
      <c r="E419" s="284"/>
      <c r="F419" s="284"/>
      <c r="G419" s="284"/>
      <c r="I419" s="285" t="s">
        <v>224</v>
      </c>
      <c r="J419" s="285"/>
      <c r="K419" s="285"/>
      <c r="L419" s="285"/>
      <c r="M419" s="61">
        <v>33</v>
      </c>
      <c r="N419" s="253">
        <v>899.64</v>
      </c>
      <c r="O419" s="61">
        <v>100</v>
      </c>
      <c r="P419" s="286">
        <v>61.34</v>
      </c>
      <c r="Q419" s="286"/>
      <c r="R419" s="286"/>
      <c r="S419" s="253">
        <v>27.26</v>
      </c>
      <c r="T419" s="253">
        <v>88.600000000000009</v>
      </c>
      <c r="V419" s="60">
        <f t="shared" si="47"/>
        <v>53957</v>
      </c>
      <c r="W419" s="58">
        <f t="shared" si="48"/>
        <v>3.25</v>
      </c>
      <c r="X419" s="58">
        <f t="shared" si="49"/>
        <v>29.75</v>
      </c>
      <c r="Y419" s="58">
        <f t="shared" si="50"/>
        <v>29.75</v>
      </c>
    </row>
    <row r="420" spans="1:25" x14ac:dyDescent="0.25">
      <c r="A420" s="283">
        <v>1484</v>
      </c>
      <c r="B420" s="283"/>
      <c r="D420" s="284">
        <v>41943</v>
      </c>
      <c r="E420" s="284"/>
      <c r="F420" s="284"/>
      <c r="G420" s="284"/>
      <c r="I420" s="285" t="s">
        <v>224</v>
      </c>
      <c r="J420" s="285"/>
      <c r="K420" s="285"/>
      <c r="L420" s="285"/>
      <c r="M420" s="61">
        <v>33</v>
      </c>
      <c r="N420" s="253">
        <v>6247.76</v>
      </c>
      <c r="O420" s="61">
        <v>100</v>
      </c>
      <c r="P420" s="286">
        <v>410.22</v>
      </c>
      <c r="Q420" s="286"/>
      <c r="R420" s="286"/>
      <c r="S420" s="253">
        <v>189.33</v>
      </c>
      <c r="T420" s="253">
        <v>599.54999999999995</v>
      </c>
      <c r="V420" s="60">
        <f t="shared" si="47"/>
        <v>53988</v>
      </c>
      <c r="W420" s="58">
        <f t="shared" si="48"/>
        <v>3.1666666666666665</v>
      </c>
      <c r="X420" s="58">
        <f t="shared" si="49"/>
        <v>29.833333333333332</v>
      </c>
      <c r="Y420" s="58">
        <f t="shared" si="50"/>
        <v>29.833333333333332</v>
      </c>
    </row>
    <row r="421" spans="1:25" x14ac:dyDescent="0.25">
      <c r="A421" s="283">
        <v>1487</v>
      </c>
      <c r="B421" s="283"/>
      <c r="D421" s="284">
        <v>41973</v>
      </c>
      <c r="E421" s="284"/>
      <c r="F421" s="284"/>
      <c r="G421" s="284"/>
      <c r="I421" s="285" t="s">
        <v>224</v>
      </c>
      <c r="J421" s="285"/>
      <c r="K421" s="285"/>
      <c r="L421" s="285"/>
      <c r="M421" s="61">
        <v>33</v>
      </c>
      <c r="N421" s="253">
        <v>34795</v>
      </c>
      <c r="O421" s="61">
        <v>100</v>
      </c>
      <c r="P421" s="286">
        <v>2196.65</v>
      </c>
      <c r="Q421" s="286"/>
      <c r="R421" s="286"/>
      <c r="S421" s="253">
        <v>1054.3900000000001</v>
      </c>
      <c r="T421" s="253">
        <v>3251.04</v>
      </c>
      <c r="V421" s="60">
        <f t="shared" si="47"/>
        <v>54018</v>
      </c>
      <c r="W421" s="58">
        <f t="shared" si="48"/>
        <v>3.0833333333333335</v>
      </c>
      <c r="X421" s="58">
        <f t="shared" si="49"/>
        <v>29.916666666666668</v>
      </c>
      <c r="Y421" s="58">
        <f t="shared" si="50"/>
        <v>29.916666666666668</v>
      </c>
    </row>
    <row r="422" spans="1:25" x14ac:dyDescent="0.25">
      <c r="A422" s="283">
        <v>1494</v>
      </c>
      <c r="B422" s="283"/>
      <c r="D422" s="284">
        <v>42004</v>
      </c>
      <c r="E422" s="284"/>
      <c r="F422" s="284"/>
      <c r="G422" s="284"/>
      <c r="I422" s="285" t="s">
        <v>224</v>
      </c>
      <c r="J422" s="285"/>
      <c r="K422" s="285"/>
      <c r="L422" s="285"/>
      <c r="M422" s="61">
        <v>33</v>
      </c>
      <c r="N422" s="253">
        <v>2208.4699999999998</v>
      </c>
      <c r="O422" s="61">
        <v>100</v>
      </c>
      <c r="P422" s="286">
        <v>133.84</v>
      </c>
      <c r="Q422" s="286"/>
      <c r="R422" s="286"/>
      <c r="S422" s="253">
        <v>66.92</v>
      </c>
      <c r="T422" s="253">
        <v>200.76</v>
      </c>
      <c r="V422" s="60">
        <f t="shared" si="47"/>
        <v>54049</v>
      </c>
      <c r="W422" s="58">
        <f t="shared" si="48"/>
        <v>3</v>
      </c>
      <c r="X422" s="58">
        <f t="shared" si="49"/>
        <v>30</v>
      </c>
      <c r="Y422" s="58">
        <f t="shared" si="50"/>
        <v>30</v>
      </c>
    </row>
    <row r="423" spans="1:25" x14ac:dyDescent="0.25">
      <c r="A423" s="283">
        <v>1503</v>
      </c>
      <c r="B423" s="283"/>
      <c r="D423" s="284">
        <v>42094</v>
      </c>
      <c r="E423" s="284"/>
      <c r="F423" s="284"/>
      <c r="G423" s="284"/>
      <c r="I423" s="285" t="s">
        <v>224</v>
      </c>
      <c r="J423" s="285"/>
      <c r="K423" s="285"/>
      <c r="L423" s="285"/>
      <c r="M423" s="61">
        <v>33</v>
      </c>
      <c r="N423" s="253">
        <v>7267</v>
      </c>
      <c r="O423" s="61">
        <v>100</v>
      </c>
      <c r="P423" s="286">
        <v>385.37</v>
      </c>
      <c r="Q423" s="286"/>
      <c r="R423" s="286"/>
      <c r="S423" s="253">
        <v>220.21</v>
      </c>
      <c r="T423" s="253">
        <v>605.58000000000004</v>
      </c>
      <c r="V423" s="60">
        <f t="shared" si="47"/>
        <v>54139</v>
      </c>
      <c r="W423" s="58">
        <f t="shared" si="48"/>
        <v>2.75</v>
      </c>
      <c r="X423" s="58">
        <f t="shared" si="49"/>
        <v>30.25</v>
      </c>
      <c r="Y423" s="58">
        <f t="shared" si="50"/>
        <v>30.25</v>
      </c>
    </row>
    <row r="424" spans="1:25" x14ac:dyDescent="0.25">
      <c r="A424" s="283">
        <v>1507</v>
      </c>
      <c r="B424" s="283"/>
      <c r="D424" s="284">
        <v>42124</v>
      </c>
      <c r="E424" s="284"/>
      <c r="F424" s="284"/>
      <c r="G424" s="284"/>
      <c r="I424" s="285" t="s">
        <v>224</v>
      </c>
      <c r="J424" s="285"/>
      <c r="K424" s="285"/>
      <c r="L424" s="285"/>
      <c r="M424" s="61">
        <v>33</v>
      </c>
      <c r="N424" s="253">
        <v>6251.12</v>
      </c>
      <c r="O424" s="61">
        <v>100</v>
      </c>
      <c r="P424" s="286">
        <v>315.72000000000003</v>
      </c>
      <c r="Q424" s="286"/>
      <c r="R424" s="286"/>
      <c r="S424" s="253">
        <v>189.43</v>
      </c>
      <c r="T424" s="253">
        <v>505.15000000000003</v>
      </c>
      <c r="V424" s="60">
        <f t="shared" si="47"/>
        <v>54169</v>
      </c>
      <c r="W424" s="58">
        <f t="shared" si="48"/>
        <v>2.6666666666666665</v>
      </c>
      <c r="X424" s="58">
        <f t="shared" si="49"/>
        <v>30.333333333333332</v>
      </c>
      <c r="Y424" s="58">
        <f t="shared" si="50"/>
        <v>30.333333333333332</v>
      </c>
    </row>
    <row r="425" spans="1:25" x14ac:dyDescent="0.25">
      <c r="A425" s="283">
        <v>1513</v>
      </c>
      <c r="B425" s="283"/>
      <c r="D425" s="284">
        <v>42155</v>
      </c>
      <c r="E425" s="284"/>
      <c r="F425" s="284"/>
      <c r="G425" s="284"/>
      <c r="I425" s="285" t="s">
        <v>224</v>
      </c>
      <c r="J425" s="285"/>
      <c r="K425" s="285"/>
      <c r="L425" s="285"/>
      <c r="M425" s="61">
        <v>33</v>
      </c>
      <c r="N425" s="253">
        <v>85.93</v>
      </c>
      <c r="O425" s="61">
        <v>100</v>
      </c>
      <c r="P425" s="286">
        <v>4.12</v>
      </c>
      <c r="Q425" s="286"/>
      <c r="R425" s="286"/>
      <c r="S425" s="253">
        <v>2.6</v>
      </c>
      <c r="T425" s="253">
        <v>6.72</v>
      </c>
      <c r="V425" s="60">
        <f t="shared" si="47"/>
        <v>54200</v>
      </c>
      <c r="W425" s="58">
        <f t="shared" si="48"/>
        <v>2.5833333333333335</v>
      </c>
      <c r="X425" s="58">
        <f t="shared" si="49"/>
        <v>30.416666666666668</v>
      </c>
      <c r="Y425" s="58">
        <f t="shared" si="50"/>
        <v>30.416666666666668</v>
      </c>
    </row>
    <row r="426" spans="1:25" x14ac:dyDescent="0.25">
      <c r="A426" s="283">
        <v>1518</v>
      </c>
      <c r="B426" s="283"/>
      <c r="D426" s="284">
        <v>42185</v>
      </c>
      <c r="E426" s="284"/>
      <c r="F426" s="284"/>
      <c r="G426" s="284"/>
      <c r="I426" s="285" t="s">
        <v>224</v>
      </c>
      <c r="J426" s="285"/>
      <c r="K426" s="285"/>
      <c r="L426" s="285"/>
      <c r="M426" s="61">
        <v>33</v>
      </c>
      <c r="N426" s="253">
        <v>12792.36</v>
      </c>
      <c r="O426" s="61">
        <v>100</v>
      </c>
      <c r="P426" s="286">
        <v>581.48</v>
      </c>
      <c r="Q426" s="286"/>
      <c r="R426" s="286"/>
      <c r="S426" s="253">
        <v>387.65000000000003</v>
      </c>
      <c r="T426" s="253">
        <v>969.13</v>
      </c>
      <c r="V426" s="60">
        <f t="shared" si="47"/>
        <v>54230</v>
      </c>
      <c r="W426" s="58">
        <f t="shared" si="48"/>
        <v>2.5</v>
      </c>
      <c r="X426" s="58">
        <f t="shared" si="49"/>
        <v>30.5</v>
      </c>
      <c r="Y426" s="58">
        <f t="shared" si="50"/>
        <v>30.5</v>
      </c>
    </row>
    <row r="427" spans="1:25" x14ac:dyDescent="0.25">
      <c r="A427" s="283">
        <v>1533</v>
      </c>
      <c r="B427" s="283"/>
      <c r="D427" s="284">
        <v>42308</v>
      </c>
      <c r="E427" s="284"/>
      <c r="F427" s="284"/>
      <c r="G427" s="284"/>
      <c r="I427" s="285" t="s">
        <v>224</v>
      </c>
      <c r="J427" s="285"/>
      <c r="K427" s="285"/>
      <c r="L427" s="285"/>
      <c r="M427" s="61">
        <v>33</v>
      </c>
      <c r="N427" s="253">
        <v>42.02</v>
      </c>
      <c r="O427" s="61">
        <v>100</v>
      </c>
      <c r="P427" s="286">
        <v>1.48</v>
      </c>
      <c r="Q427" s="286"/>
      <c r="R427" s="286"/>
      <c r="S427" s="253">
        <v>1.27</v>
      </c>
      <c r="T427" s="253">
        <v>2.75</v>
      </c>
      <c r="V427" s="60">
        <f t="shared" si="47"/>
        <v>54353</v>
      </c>
      <c r="W427" s="58">
        <f t="shared" si="48"/>
        <v>2.1666666666666665</v>
      </c>
      <c r="X427" s="58">
        <f t="shared" si="49"/>
        <v>30.833333333333332</v>
      </c>
      <c r="Y427" s="58">
        <f t="shared" si="50"/>
        <v>30.833333333333332</v>
      </c>
    </row>
    <row r="428" spans="1:25" x14ac:dyDescent="0.25">
      <c r="A428" s="283">
        <v>1543</v>
      </c>
      <c r="B428" s="283"/>
      <c r="D428" s="284">
        <v>42369</v>
      </c>
      <c r="E428" s="284"/>
      <c r="F428" s="284"/>
      <c r="G428" s="284"/>
      <c r="I428" s="285" t="s">
        <v>224</v>
      </c>
      <c r="J428" s="285"/>
      <c r="K428" s="285"/>
      <c r="L428" s="285"/>
      <c r="M428" s="61">
        <v>33</v>
      </c>
      <c r="N428" s="253">
        <v>7844.93</v>
      </c>
      <c r="O428" s="61">
        <v>100</v>
      </c>
      <c r="P428" s="286">
        <v>237.73000000000002</v>
      </c>
      <c r="Q428" s="286"/>
      <c r="R428" s="286"/>
      <c r="S428" s="253">
        <v>237.73000000000002</v>
      </c>
      <c r="T428" s="253">
        <v>475.46000000000004</v>
      </c>
      <c r="V428" s="60">
        <f t="shared" si="47"/>
        <v>54414</v>
      </c>
      <c r="W428" s="58">
        <f t="shared" si="48"/>
        <v>2</v>
      </c>
      <c r="X428" s="58">
        <f t="shared" si="49"/>
        <v>31</v>
      </c>
      <c r="Y428" s="58">
        <f t="shared" si="50"/>
        <v>31</v>
      </c>
    </row>
    <row r="429" spans="1:25" x14ac:dyDescent="0.25">
      <c r="A429" s="283">
        <v>1546</v>
      </c>
      <c r="B429" s="283"/>
      <c r="D429" s="284">
        <v>42369</v>
      </c>
      <c r="E429" s="284"/>
      <c r="F429" s="284"/>
      <c r="G429" s="284"/>
      <c r="I429" s="285" t="s">
        <v>224</v>
      </c>
      <c r="J429" s="285"/>
      <c r="K429" s="285"/>
      <c r="L429" s="285"/>
      <c r="M429" s="61">
        <v>33</v>
      </c>
      <c r="N429" s="253">
        <v>2647.1</v>
      </c>
      <c r="O429" s="61">
        <v>100</v>
      </c>
      <c r="P429" s="286">
        <v>80.22</v>
      </c>
      <c r="Q429" s="286"/>
      <c r="R429" s="286"/>
      <c r="S429" s="253">
        <v>80.22</v>
      </c>
      <c r="T429" s="253">
        <v>160.44</v>
      </c>
      <c r="V429" s="60">
        <f t="shared" si="47"/>
        <v>54414</v>
      </c>
      <c r="W429" s="58">
        <f t="shared" si="48"/>
        <v>2</v>
      </c>
      <c r="X429" s="58">
        <f t="shared" si="49"/>
        <v>31</v>
      </c>
      <c r="Y429" s="58">
        <f t="shared" si="50"/>
        <v>31</v>
      </c>
    </row>
    <row r="430" spans="1:25" x14ac:dyDescent="0.25">
      <c r="A430" s="283">
        <v>1551</v>
      </c>
      <c r="B430" s="283"/>
      <c r="D430" s="284">
        <v>42460</v>
      </c>
      <c r="E430" s="284"/>
      <c r="F430" s="284"/>
      <c r="G430" s="284"/>
      <c r="I430" s="285" t="s">
        <v>224</v>
      </c>
      <c r="J430" s="285"/>
      <c r="K430" s="285"/>
      <c r="L430" s="285"/>
      <c r="M430" s="61">
        <v>33</v>
      </c>
      <c r="N430" s="253">
        <v>4046.75</v>
      </c>
      <c r="O430" s="61">
        <v>100</v>
      </c>
      <c r="P430" s="286">
        <v>91.97</v>
      </c>
      <c r="Q430" s="286"/>
      <c r="R430" s="286"/>
      <c r="S430" s="253">
        <v>122.63</v>
      </c>
      <c r="T430" s="253">
        <v>214.6</v>
      </c>
      <c r="V430" s="60">
        <f t="shared" si="47"/>
        <v>54505</v>
      </c>
      <c r="W430" s="58">
        <f t="shared" si="48"/>
        <v>1.75</v>
      </c>
      <c r="X430" s="58">
        <f t="shared" si="49"/>
        <v>31.25</v>
      </c>
      <c r="Y430" s="58">
        <f t="shared" si="50"/>
        <v>31.25</v>
      </c>
    </row>
    <row r="431" spans="1:25" x14ac:dyDescent="0.25">
      <c r="A431" s="283">
        <v>1554</v>
      </c>
      <c r="B431" s="283"/>
      <c r="D431" s="284">
        <v>42460</v>
      </c>
      <c r="E431" s="284"/>
      <c r="F431" s="284"/>
      <c r="G431" s="284"/>
      <c r="I431" s="285" t="s">
        <v>224</v>
      </c>
      <c r="J431" s="285"/>
      <c r="K431" s="285"/>
      <c r="L431" s="285"/>
      <c r="M431" s="61">
        <v>33</v>
      </c>
      <c r="N431" s="253">
        <v>798.11</v>
      </c>
      <c r="O431" s="61">
        <v>100</v>
      </c>
      <c r="P431" s="286">
        <v>18.14</v>
      </c>
      <c r="Q431" s="286"/>
      <c r="R431" s="286"/>
      <c r="S431" s="253">
        <v>24.19</v>
      </c>
      <c r="T431" s="253">
        <v>42.33</v>
      </c>
      <c r="V431" s="60">
        <f t="shared" si="47"/>
        <v>54505</v>
      </c>
      <c r="W431" s="58">
        <f t="shared" si="48"/>
        <v>1.75</v>
      </c>
      <c r="X431" s="58">
        <f t="shared" si="49"/>
        <v>31.25</v>
      </c>
      <c r="Y431" s="58">
        <f t="shared" si="50"/>
        <v>31.25</v>
      </c>
    </row>
    <row r="432" spans="1:25" x14ac:dyDescent="0.25">
      <c r="A432" s="283">
        <v>1574</v>
      </c>
      <c r="B432" s="283"/>
      <c r="D432" s="284">
        <v>42582</v>
      </c>
      <c r="E432" s="284"/>
      <c r="F432" s="284"/>
      <c r="G432" s="284"/>
      <c r="I432" s="285" t="s">
        <v>224</v>
      </c>
      <c r="J432" s="285"/>
      <c r="K432" s="285"/>
      <c r="L432" s="285"/>
      <c r="M432" s="61">
        <v>33</v>
      </c>
      <c r="N432" s="253">
        <v>484.59000000000003</v>
      </c>
      <c r="O432" s="61">
        <v>100</v>
      </c>
      <c r="P432" s="286">
        <v>6.12</v>
      </c>
      <c r="Q432" s="286"/>
      <c r="R432" s="286"/>
      <c r="S432" s="253">
        <v>14.68</v>
      </c>
      <c r="T432" s="253">
        <v>20.8</v>
      </c>
      <c r="V432" s="60">
        <f t="shared" si="47"/>
        <v>54627</v>
      </c>
      <c r="W432" s="58">
        <f t="shared" si="48"/>
        <v>1.4166666666666667</v>
      </c>
      <c r="X432" s="58">
        <f t="shared" si="49"/>
        <v>31.583333333333332</v>
      </c>
      <c r="Y432" s="58">
        <f t="shared" si="50"/>
        <v>31.583333333333332</v>
      </c>
    </row>
    <row r="433" spans="1:25" x14ac:dyDescent="0.25">
      <c r="A433" s="283">
        <v>1591</v>
      </c>
      <c r="B433" s="283"/>
      <c r="D433" s="284">
        <v>42674</v>
      </c>
      <c r="E433" s="284"/>
      <c r="F433" s="284"/>
      <c r="G433" s="284"/>
      <c r="I433" s="285" t="s">
        <v>224</v>
      </c>
      <c r="J433" s="285"/>
      <c r="K433" s="285"/>
      <c r="L433" s="285"/>
      <c r="M433" s="61">
        <v>33</v>
      </c>
      <c r="N433" s="253">
        <v>1654.58</v>
      </c>
      <c r="O433" s="61">
        <v>100</v>
      </c>
      <c r="P433" s="286">
        <v>8.36</v>
      </c>
      <c r="Q433" s="286"/>
      <c r="R433" s="286"/>
      <c r="S433" s="253">
        <v>50.14</v>
      </c>
      <c r="T433" s="253">
        <v>58.5</v>
      </c>
      <c r="V433" s="60">
        <f t="shared" si="47"/>
        <v>54719</v>
      </c>
      <c r="W433" s="58">
        <f t="shared" si="48"/>
        <v>1.1666666666666667</v>
      </c>
      <c r="X433" s="58">
        <f t="shared" si="49"/>
        <v>31.833333333333332</v>
      </c>
      <c r="Y433" s="58">
        <f t="shared" si="50"/>
        <v>31.833333333333332</v>
      </c>
    </row>
    <row r="434" spans="1:25" x14ac:dyDescent="0.25">
      <c r="A434" s="283">
        <v>1598</v>
      </c>
      <c r="B434" s="283"/>
      <c r="D434" s="284">
        <v>42704</v>
      </c>
      <c r="E434" s="284"/>
      <c r="F434" s="284"/>
      <c r="G434" s="284"/>
      <c r="I434" s="285" t="s">
        <v>224</v>
      </c>
      <c r="J434" s="285"/>
      <c r="K434" s="285"/>
      <c r="L434" s="285"/>
      <c r="M434" s="61">
        <v>33</v>
      </c>
      <c r="N434" s="253">
        <v>237.66</v>
      </c>
      <c r="O434" s="61">
        <v>100</v>
      </c>
      <c r="P434" s="286">
        <v>0.6</v>
      </c>
      <c r="Q434" s="286"/>
      <c r="R434" s="286"/>
      <c r="S434" s="253">
        <v>7.2</v>
      </c>
      <c r="T434" s="253">
        <v>7.8</v>
      </c>
      <c r="V434" s="60">
        <f t="shared" si="47"/>
        <v>54749</v>
      </c>
      <c r="W434" s="58">
        <f t="shared" si="48"/>
        <v>1.0833333333333333</v>
      </c>
      <c r="X434" s="58">
        <f t="shared" si="49"/>
        <v>31.916666666666668</v>
      </c>
      <c r="Y434" s="58">
        <f t="shared" si="50"/>
        <v>31.916666666666668</v>
      </c>
    </row>
    <row r="435" spans="1:25" x14ac:dyDescent="0.25">
      <c r="A435" s="283">
        <v>1603</v>
      </c>
      <c r="B435" s="283"/>
      <c r="D435" s="284">
        <v>42735</v>
      </c>
      <c r="E435" s="284"/>
      <c r="F435" s="284"/>
      <c r="G435" s="284"/>
      <c r="I435" s="285" t="s">
        <v>224</v>
      </c>
      <c r="J435" s="285"/>
      <c r="K435" s="285"/>
      <c r="L435" s="285"/>
      <c r="M435" s="61">
        <v>33</v>
      </c>
      <c r="N435" s="253">
        <v>972.67000000000007</v>
      </c>
      <c r="O435" s="61">
        <v>100</v>
      </c>
      <c r="P435" s="286">
        <v>0</v>
      </c>
      <c r="Q435" s="286"/>
      <c r="R435" s="286"/>
      <c r="S435" s="253">
        <v>29.47</v>
      </c>
      <c r="T435" s="253">
        <v>29.47</v>
      </c>
      <c r="V435" s="60">
        <f t="shared" si="47"/>
        <v>54780</v>
      </c>
      <c r="W435" s="58">
        <f t="shared" si="48"/>
        <v>1</v>
      </c>
      <c r="X435" s="58">
        <f t="shared" si="49"/>
        <v>32</v>
      </c>
      <c r="Y435" s="58">
        <f t="shared" si="50"/>
        <v>32</v>
      </c>
    </row>
    <row r="436" spans="1:25" x14ac:dyDescent="0.25">
      <c r="A436" s="283">
        <v>1607</v>
      </c>
      <c r="B436" s="283"/>
      <c r="D436" s="284">
        <v>42766</v>
      </c>
      <c r="E436" s="284"/>
      <c r="F436" s="284"/>
      <c r="G436" s="284"/>
      <c r="I436" s="285" t="s">
        <v>224</v>
      </c>
      <c r="J436" s="285"/>
      <c r="K436" s="285"/>
      <c r="L436" s="285"/>
      <c r="M436" s="61">
        <v>33</v>
      </c>
      <c r="N436" s="253">
        <v>500</v>
      </c>
      <c r="O436" s="61">
        <v>100</v>
      </c>
      <c r="P436" s="286">
        <v>0</v>
      </c>
      <c r="Q436" s="286"/>
      <c r="R436" s="286"/>
      <c r="S436" s="253">
        <v>13.89</v>
      </c>
      <c r="T436" s="253">
        <v>13.89</v>
      </c>
      <c r="V436" s="60">
        <f t="shared" si="47"/>
        <v>54811</v>
      </c>
      <c r="W436" s="58">
        <f t="shared" si="48"/>
        <v>0.91666666666666663</v>
      </c>
      <c r="X436" s="58">
        <f t="shared" si="49"/>
        <v>32.083333333333336</v>
      </c>
      <c r="Y436" s="58">
        <f t="shared" si="50"/>
        <v>32.083333333333336</v>
      </c>
    </row>
    <row r="437" spans="1:25" x14ac:dyDescent="0.25">
      <c r="A437" s="283">
        <v>1628</v>
      </c>
      <c r="B437" s="283"/>
      <c r="D437" s="284">
        <v>42855</v>
      </c>
      <c r="E437" s="284"/>
      <c r="F437" s="284"/>
      <c r="G437" s="284"/>
      <c r="I437" s="285" t="s">
        <v>224</v>
      </c>
      <c r="J437" s="285"/>
      <c r="K437" s="285"/>
      <c r="L437" s="285"/>
      <c r="M437" s="61">
        <v>33</v>
      </c>
      <c r="N437" s="253">
        <v>1137.82</v>
      </c>
      <c r="O437" s="61">
        <v>100</v>
      </c>
      <c r="P437" s="286">
        <v>0</v>
      </c>
      <c r="Q437" s="286"/>
      <c r="R437" s="286"/>
      <c r="S437" s="253">
        <v>22.990000000000002</v>
      </c>
      <c r="T437" s="253">
        <v>22.990000000000002</v>
      </c>
      <c r="V437" s="60">
        <f t="shared" si="47"/>
        <v>54900</v>
      </c>
      <c r="W437" s="58">
        <f t="shared" si="48"/>
        <v>0.66666666666666663</v>
      </c>
      <c r="X437" s="58">
        <f t="shared" si="49"/>
        <v>32.333333333333336</v>
      </c>
      <c r="Y437" s="58">
        <f t="shared" si="50"/>
        <v>32.333333333333336</v>
      </c>
    </row>
    <row r="438" spans="1:25" x14ac:dyDescent="0.25">
      <c r="A438" s="283">
        <v>1659</v>
      </c>
      <c r="B438" s="283"/>
      <c r="D438" s="284">
        <v>43100</v>
      </c>
      <c r="E438" s="284"/>
      <c r="F438" s="284"/>
      <c r="G438" s="284"/>
      <c r="I438" s="285" t="s">
        <v>224</v>
      </c>
      <c r="J438" s="285"/>
      <c r="K438" s="285"/>
      <c r="L438" s="285"/>
      <c r="M438" s="61">
        <v>33</v>
      </c>
      <c r="N438" s="253">
        <v>1157.78</v>
      </c>
      <c r="O438" s="61">
        <v>100</v>
      </c>
      <c r="P438" s="286">
        <v>0</v>
      </c>
      <c r="Q438" s="286"/>
      <c r="R438" s="286"/>
      <c r="S438" s="253">
        <v>0</v>
      </c>
      <c r="T438" s="253">
        <v>0</v>
      </c>
      <c r="V438" s="60">
        <f t="shared" si="47"/>
        <v>55145</v>
      </c>
      <c r="W438" s="58">
        <f t="shared" si="48"/>
        <v>0</v>
      </c>
      <c r="X438" s="58">
        <f t="shared" si="49"/>
        <v>33</v>
      </c>
      <c r="Y438" s="58">
        <f t="shared" si="50"/>
        <v>33</v>
      </c>
    </row>
    <row r="440" spans="1:25" x14ac:dyDescent="0.25">
      <c r="A440" s="287" t="s">
        <v>242</v>
      </c>
      <c r="B440" s="287"/>
      <c r="C440" s="287"/>
      <c r="D440" s="287"/>
      <c r="E440" s="287"/>
      <c r="F440" s="287"/>
      <c r="N440" s="254">
        <v>444326.47000000003</v>
      </c>
      <c r="P440" s="288">
        <v>176863.4</v>
      </c>
      <c r="Q440" s="288"/>
      <c r="R440" s="288"/>
      <c r="S440" s="254">
        <v>13386.37</v>
      </c>
      <c r="T440" s="254">
        <v>190249.77</v>
      </c>
      <c r="V440" s="62" t="s">
        <v>227</v>
      </c>
      <c r="W440" s="63"/>
      <c r="X440" s="64">
        <f>AVERAGE(X248:X438)</f>
        <v>19.239863292611993</v>
      </c>
      <c r="Y440" s="64">
        <f>AVERAGE(Y248:Y438)</f>
        <v>19.239863292611993</v>
      </c>
    </row>
    <row r="441" spans="1:25" x14ac:dyDescent="0.25">
      <c r="B441" s="287" t="s">
        <v>228</v>
      </c>
      <c r="C441" s="287"/>
      <c r="D441" s="287"/>
      <c r="E441" s="287"/>
      <c r="F441" s="287"/>
      <c r="G441" s="287"/>
      <c r="N441" s="250">
        <v>0</v>
      </c>
      <c r="P441" s="290">
        <v>0</v>
      </c>
      <c r="Q441" s="290"/>
      <c r="R441" s="290"/>
      <c r="S441" s="250">
        <v>0</v>
      </c>
      <c r="T441" s="250">
        <v>0</v>
      </c>
    </row>
    <row r="442" spans="1:25" ht="13.5" thickBot="1" x14ac:dyDescent="0.3">
      <c r="A442" s="287" t="s">
        <v>243</v>
      </c>
      <c r="B442" s="287"/>
      <c r="C442" s="287"/>
      <c r="D442" s="287"/>
      <c r="E442" s="287"/>
      <c r="F442" s="287"/>
      <c r="N442" s="289">
        <v>444326.47000000003</v>
      </c>
      <c r="P442" s="289">
        <v>176863.4</v>
      </c>
      <c r="Q442" s="289"/>
      <c r="R442" s="289"/>
      <c r="S442" s="289">
        <v>13386.37</v>
      </c>
      <c r="T442" s="289">
        <v>190249.77</v>
      </c>
    </row>
    <row r="443" spans="1:25" ht="14.25" thickTop="1" thickBot="1" x14ac:dyDescent="0.3">
      <c r="N443" s="289"/>
      <c r="P443" s="289"/>
      <c r="Q443" s="289"/>
      <c r="R443" s="289"/>
      <c r="S443" s="289"/>
      <c r="T443" s="289"/>
    </row>
    <row r="444" spans="1:25" ht="13.5" thickTop="1" x14ac:dyDescent="0.25"/>
    <row r="445" spans="1:25" x14ac:dyDescent="0.25">
      <c r="A445" s="287" t="s">
        <v>244</v>
      </c>
      <c r="B445" s="287"/>
      <c r="C445" s="287"/>
      <c r="D445" s="287"/>
      <c r="E445" s="287"/>
      <c r="F445" s="287"/>
      <c r="G445" s="287"/>
      <c r="H445" s="287"/>
      <c r="I445" s="287"/>
      <c r="J445" s="287"/>
      <c r="K445" s="287"/>
      <c r="L445" s="287"/>
      <c r="M445" s="287"/>
      <c r="N445" s="287"/>
      <c r="O445" s="287"/>
      <c r="P445" s="287"/>
      <c r="Q445" s="287"/>
      <c r="R445" s="287"/>
      <c r="S445" s="287"/>
      <c r="T445" s="287"/>
      <c r="U445" s="287"/>
      <c r="V445" s="54" t="s">
        <v>220</v>
      </c>
      <c r="W445" s="65">
        <v>43100</v>
      </c>
      <c r="X445" s="56" t="s">
        <v>231</v>
      </c>
      <c r="Y445" s="66" t="s">
        <v>232</v>
      </c>
    </row>
    <row r="448" spans="1:25" x14ac:dyDescent="0.25">
      <c r="A448" s="283">
        <v>9</v>
      </c>
      <c r="B448" s="283"/>
      <c r="D448" s="284">
        <v>39478</v>
      </c>
      <c r="E448" s="284"/>
      <c r="F448" s="284"/>
      <c r="G448" s="284"/>
      <c r="I448" s="285" t="s">
        <v>224</v>
      </c>
      <c r="J448" s="285"/>
      <c r="K448" s="285"/>
      <c r="L448" s="285"/>
      <c r="M448" s="61">
        <v>33</v>
      </c>
      <c r="N448" s="253">
        <v>6885</v>
      </c>
      <c r="O448" s="61">
        <v>100</v>
      </c>
      <c r="P448" s="286">
        <v>1860.3700000000001</v>
      </c>
      <c r="Q448" s="286"/>
      <c r="R448" s="286"/>
      <c r="S448" s="253">
        <v>208.64000000000001</v>
      </c>
      <c r="T448" s="253">
        <v>2069.0100000000002</v>
      </c>
      <c r="V448" s="60">
        <f t="shared" ref="V448:V511" si="51">D448+(M448*365)</f>
        <v>51523</v>
      </c>
      <c r="W448" s="58">
        <f t="shared" ref="W448:W511" si="52">YEARFRAC(D448,$W$8)</f>
        <v>9.9166666666666661</v>
      </c>
      <c r="X448" s="58">
        <f t="shared" ref="X448:X511" si="53">IF(W448&gt;M448,0,M448-W448)</f>
        <v>23.083333333333336</v>
      </c>
      <c r="Y448" s="58">
        <f>IF(X448=0,0,X448)</f>
        <v>23.083333333333336</v>
      </c>
    </row>
    <row r="449" spans="1:25" x14ac:dyDescent="0.25">
      <c r="A449" s="283">
        <v>82</v>
      </c>
      <c r="B449" s="283"/>
      <c r="C449" s="252" t="s">
        <v>245</v>
      </c>
      <c r="D449" s="284">
        <v>25385</v>
      </c>
      <c r="E449" s="284"/>
      <c r="F449" s="284"/>
      <c r="G449" s="284"/>
      <c r="I449" s="285" t="s">
        <v>224</v>
      </c>
      <c r="J449" s="285"/>
      <c r="K449" s="285"/>
      <c r="L449" s="285"/>
      <c r="M449" s="61">
        <v>33.299999999999997</v>
      </c>
      <c r="N449" s="253">
        <v>442587.85000000003</v>
      </c>
      <c r="O449" s="61">
        <v>100</v>
      </c>
      <c r="P449" s="286">
        <v>442587.85000000003</v>
      </c>
      <c r="Q449" s="286"/>
      <c r="R449" s="286"/>
      <c r="S449" s="253">
        <v>0</v>
      </c>
      <c r="T449" s="253">
        <v>442587.85000000003</v>
      </c>
      <c r="V449" s="60">
        <f t="shared" si="51"/>
        <v>37539.5</v>
      </c>
      <c r="W449" s="58">
        <f t="shared" si="52"/>
        <v>48.5</v>
      </c>
      <c r="X449" s="58">
        <f t="shared" si="53"/>
        <v>0</v>
      </c>
      <c r="Y449" s="58"/>
    </row>
    <row r="450" spans="1:25" x14ac:dyDescent="0.25">
      <c r="A450" s="283">
        <v>83</v>
      </c>
      <c r="B450" s="283"/>
      <c r="C450" s="252" t="s">
        <v>245</v>
      </c>
      <c r="D450" s="284">
        <v>27942</v>
      </c>
      <c r="E450" s="284"/>
      <c r="F450" s="284"/>
      <c r="G450" s="284"/>
      <c r="I450" s="285" t="s">
        <v>224</v>
      </c>
      <c r="J450" s="285"/>
      <c r="K450" s="285"/>
      <c r="L450" s="285"/>
      <c r="M450" s="61">
        <v>33.299999999999997</v>
      </c>
      <c r="N450" s="253">
        <v>77239.16</v>
      </c>
      <c r="O450" s="61">
        <v>100</v>
      </c>
      <c r="P450" s="286">
        <v>77176.639999999999</v>
      </c>
      <c r="Q450" s="286"/>
      <c r="R450" s="286"/>
      <c r="S450" s="253">
        <v>0</v>
      </c>
      <c r="T450" s="253">
        <v>77176.639999999999</v>
      </c>
      <c r="V450" s="60">
        <f t="shared" si="51"/>
        <v>40096.5</v>
      </c>
      <c r="W450" s="58">
        <f t="shared" si="52"/>
        <v>41.5</v>
      </c>
      <c r="X450" s="58">
        <f t="shared" si="53"/>
        <v>0</v>
      </c>
      <c r="Y450" s="58"/>
    </row>
    <row r="451" spans="1:25" x14ac:dyDescent="0.25">
      <c r="A451" s="283">
        <v>84</v>
      </c>
      <c r="B451" s="283"/>
      <c r="D451" s="284">
        <v>28307</v>
      </c>
      <c r="E451" s="284"/>
      <c r="F451" s="284"/>
      <c r="G451" s="284"/>
      <c r="I451" s="285" t="s">
        <v>224</v>
      </c>
      <c r="J451" s="285"/>
      <c r="K451" s="285"/>
      <c r="L451" s="285"/>
      <c r="M451" s="61">
        <v>33.299999999999997</v>
      </c>
      <c r="N451" s="253">
        <v>173613</v>
      </c>
      <c r="O451" s="61">
        <v>100</v>
      </c>
      <c r="P451" s="286">
        <v>173613</v>
      </c>
      <c r="Q451" s="286"/>
      <c r="R451" s="286"/>
      <c r="S451" s="253">
        <v>0</v>
      </c>
      <c r="T451" s="253">
        <v>173613</v>
      </c>
      <c r="V451" s="60">
        <f t="shared" si="51"/>
        <v>40461.5</v>
      </c>
      <c r="W451" s="58">
        <f t="shared" si="52"/>
        <v>40.5</v>
      </c>
      <c r="X451" s="58">
        <f t="shared" si="53"/>
        <v>0</v>
      </c>
      <c r="Y451" s="58"/>
    </row>
    <row r="452" spans="1:25" x14ac:dyDescent="0.25">
      <c r="A452" s="283">
        <v>85</v>
      </c>
      <c r="B452" s="283"/>
      <c r="D452" s="284">
        <v>28672</v>
      </c>
      <c r="E452" s="284"/>
      <c r="F452" s="284"/>
      <c r="G452" s="284"/>
      <c r="I452" s="285" t="s">
        <v>224</v>
      </c>
      <c r="J452" s="285"/>
      <c r="K452" s="285"/>
      <c r="L452" s="285"/>
      <c r="M452" s="61">
        <v>33.299999999999997</v>
      </c>
      <c r="N452" s="253">
        <v>52423</v>
      </c>
      <c r="O452" s="61">
        <v>100</v>
      </c>
      <c r="P452" s="286">
        <v>52423</v>
      </c>
      <c r="Q452" s="286"/>
      <c r="R452" s="286"/>
      <c r="S452" s="253">
        <v>0</v>
      </c>
      <c r="T452" s="253">
        <v>52423</v>
      </c>
      <c r="V452" s="60">
        <f t="shared" si="51"/>
        <v>40826.5</v>
      </c>
      <c r="W452" s="58">
        <f t="shared" si="52"/>
        <v>39.5</v>
      </c>
      <c r="X452" s="58">
        <f t="shared" si="53"/>
        <v>0</v>
      </c>
      <c r="Y452" s="58"/>
    </row>
    <row r="453" spans="1:25" x14ac:dyDescent="0.25">
      <c r="A453" s="283">
        <v>86</v>
      </c>
      <c r="B453" s="283"/>
      <c r="D453" s="284">
        <v>29037</v>
      </c>
      <c r="E453" s="284"/>
      <c r="F453" s="284"/>
      <c r="G453" s="284"/>
      <c r="I453" s="285" t="s">
        <v>224</v>
      </c>
      <c r="J453" s="285"/>
      <c r="K453" s="285"/>
      <c r="L453" s="285"/>
      <c r="M453" s="61">
        <v>33.299999999999997</v>
      </c>
      <c r="N453" s="253">
        <v>29678</v>
      </c>
      <c r="O453" s="61">
        <v>100</v>
      </c>
      <c r="P453" s="286">
        <v>29678</v>
      </c>
      <c r="Q453" s="286"/>
      <c r="R453" s="286"/>
      <c r="S453" s="253">
        <v>0</v>
      </c>
      <c r="T453" s="253">
        <v>29678</v>
      </c>
      <c r="V453" s="60">
        <f t="shared" si="51"/>
        <v>41191.5</v>
      </c>
      <c r="W453" s="58">
        <f t="shared" si="52"/>
        <v>38.5</v>
      </c>
      <c r="X453" s="58">
        <f t="shared" si="53"/>
        <v>0</v>
      </c>
      <c r="Y453" s="58"/>
    </row>
    <row r="454" spans="1:25" x14ac:dyDescent="0.25">
      <c r="A454" s="283">
        <v>87</v>
      </c>
      <c r="B454" s="283"/>
      <c r="D454" s="284">
        <v>29403</v>
      </c>
      <c r="E454" s="284"/>
      <c r="F454" s="284"/>
      <c r="G454" s="284"/>
      <c r="I454" s="285" t="s">
        <v>224</v>
      </c>
      <c r="J454" s="285"/>
      <c r="K454" s="285"/>
      <c r="L454" s="285"/>
      <c r="M454" s="61">
        <v>33.299999999999997</v>
      </c>
      <c r="N454" s="253">
        <v>51930</v>
      </c>
      <c r="O454" s="61">
        <v>100</v>
      </c>
      <c r="P454" s="286">
        <v>51930</v>
      </c>
      <c r="Q454" s="286"/>
      <c r="R454" s="286"/>
      <c r="S454" s="253">
        <v>0</v>
      </c>
      <c r="T454" s="253">
        <v>51930</v>
      </c>
      <c r="V454" s="60">
        <f t="shared" si="51"/>
        <v>41557.5</v>
      </c>
      <c r="W454" s="58">
        <f t="shared" si="52"/>
        <v>37.5</v>
      </c>
      <c r="X454" s="58">
        <f t="shared" si="53"/>
        <v>0</v>
      </c>
      <c r="Y454" s="58"/>
    </row>
    <row r="455" spans="1:25" x14ac:dyDescent="0.25">
      <c r="A455" s="283">
        <v>88</v>
      </c>
      <c r="B455" s="283"/>
      <c r="D455" s="284">
        <v>29768</v>
      </c>
      <c r="E455" s="284"/>
      <c r="F455" s="284"/>
      <c r="G455" s="284"/>
      <c r="I455" s="285" t="s">
        <v>224</v>
      </c>
      <c r="J455" s="285"/>
      <c r="K455" s="285"/>
      <c r="L455" s="285"/>
      <c r="M455" s="61">
        <v>33</v>
      </c>
      <c r="N455" s="253">
        <v>607554.19999999995</v>
      </c>
      <c r="O455" s="61">
        <v>100</v>
      </c>
      <c r="P455" s="286">
        <v>606946.69999999995</v>
      </c>
      <c r="Q455" s="286"/>
      <c r="R455" s="286"/>
      <c r="S455" s="253">
        <v>0</v>
      </c>
      <c r="T455" s="253">
        <v>606946.69999999995</v>
      </c>
      <c r="V455" s="60">
        <f t="shared" si="51"/>
        <v>41813</v>
      </c>
      <c r="W455" s="58">
        <f t="shared" si="52"/>
        <v>36.5</v>
      </c>
      <c r="X455" s="58">
        <f t="shared" si="53"/>
        <v>0</v>
      </c>
      <c r="Y455" s="58"/>
    </row>
    <row r="456" spans="1:25" x14ac:dyDescent="0.25">
      <c r="A456" s="283">
        <v>89</v>
      </c>
      <c r="B456" s="283"/>
      <c r="D456" s="284">
        <v>30133</v>
      </c>
      <c r="E456" s="284"/>
      <c r="F456" s="284"/>
      <c r="G456" s="284"/>
      <c r="I456" s="285" t="s">
        <v>224</v>
      </c>
      <c r="J456" s="285"/>
      <c r="K456" s="285"/>
      <c r="L456" s="285"/>
      <c r="M456" s="61">
        <v>33</v>
      </c>
      <c r="N456" s="253">
        <v>373673</v>
      </c>
      <c r="O456" s="61">
        <v>100</v>
      </c>
      <c r="P456" s="286">
        <v>373673</v>
      </c>
      <c r="Q456" s="286"/>
      <c r="R456" s="286"/>
      <c r="S456" s="253">
        <v>0</v>
      </c>
      <c r="T456" s="253">
        <v>373673</v>
      </c>
      <c r="V456" s="60">
        <f t="shared" si="51"/>
        <v>42178</v>
      </c>
      <c r="W456" s="58">
        <f t="shared" si="52"/>
        <v>35.5</v>
      </c>
      <c r="X456" s="58">
        <f t="shared" si="53"/>
        <v>0</v>
      </c>
      <c r="Y456" s="58"/>
    </row>
    <row r="457" spans="1:25" x14ac:dyDescent="0.25">
      <c r="A457" s="283">
        <v>90</v>
      </c>
      <c r="B457" s="283"/>
      <c r="D457" s="284">
        <v>30498</v>
      </c>
      <c r="E457" s="284"/>
      <c r="F457" s="284"/>
      <c r="G457" s="284"/>
      <c r="I457" s="285" t="s">
        <v>224</v>
      </c>
      <c r="J457" s="285"/>
      <c r="K457" s="285"/>
      <c r="L457" s="285"/>
      <c r="M457" s="61">
        <v>33</v>
      </c>
      <c r="N457" s="253">
        <v>30188</v>
      </c>
      <c r="O457" s="61">
        <v>100</v>
      </c>
      <c r="P457" s="286">
        <v>30188</v>
      </c>
      <c r="Q457" s="286"/>
      <c r="R457" s="286"/>
      <c r="S457" s="253">
        <v>0</v>
      </c>
      <c r="T457" s="253">
        <v>30188</v>
      </c>
      <c r="V457" s="60">
        <f t="shared" si="51"/>
        <v>42543</v>
      </c>
      <c r="W457" s="58">
        <f t="shared" si="52"/>
        <v>34.5</v>
      </c>
      <c r="X457" s="58">
        <f t="shared" si="53"/>
        <v>0</v>
      </c>
      <c r="Y457" s="58"/>
    </row>
    <row r="458" spans="1:25" x14ac:dyDescent="0.25">
      <c r="A458" s="283">
        <v>91</v>
      </c>
      <c r="B458" s="283"/>
      <c r="D458" s="284">
        <v>30864</v>
      </c>
      <c r="E458" s="284"/>
      <c r="F458" s="284"/>
      <c r="G458" s="284"/>
      <c r="I458" s="285" t="s">
        <v>224</v>
      </c>
      <c r="J458" s="285"/>
      <c r="K458" s="285"/>
      <c r="L458" s="285"/>
      <c r="M458" s="61">
        <v>33</v>
      </c>
      <c r="N458" s="253">
        <v>409953</v>
      </c>
      <c r="O458" s="61">
        <v>100</v>
      </c>
      <c r="P458" s="286">
        <v>403741.65</v>
      </c>
      <c r="Q458" s="286"/>
      <c r="R458" s="286"/>
      <c r="S458" s="253">
        <v>6211.35</v>
      </c>
      <c r="T458" s="253">
        <v>409953</v>
      </c>
      <c r="V458" s="60">
        <f t="shared" si="51"/>
        <v>42909</v>
      </c>
      <c r="W458" s="58">
        <f t="shared" si="52"/>
        <v>33.5</v>
      </c>
      <c r="X458" s="58">
        <f t="shared" si="53"/>
        <v>0</v>
      </c>
      <c r="Y458" s="58"/>
    </row>
    <row r="459" spans="1:25" x14ac:dyDescent="0.25">
      <c r="A459" s="283">
        <v>92</v>
      </c>
      <c r="B459" s="283"/>
      <c r="D459" s="284">
        <v>31229</v>
      </c>
      <c r="E459" s="284"/>
      <c r="F459" s="284"/>
      <c r="G459" s="284"/>
      <c r="I459" s="285" t="s">
        <v>224</v>
      </c>
      <c r="J459" s="285"/>
      <c r="K459" s="285"/>
      <c r="L459" s="285"/>
      <c r="M459" s="61">
        <v>33</v>
      </c>
      <c r="N459" s="253">
        <v>241237</v>
      </c>
      <c r="O459" s="61">
        <v>100</v>
      </c>
      <c r="P459" s="286">
        <v>230271.62</v>
      </c>
      <c r="Q459" s="286"/>
      <c r="R459" s="286"/>
      <c r="S459" s="253">
        <v>7310.21</v>
      </c>
      <c r="T459" s="253">
        <v>237581.83000000002</v>
      </c>
      <c r="V459" s="60">
        <f t="shared" si="51"/>
        <v>43274</v>
      </c>
      <c r="W459" s="58">
        <f t="shared" si="52"/>
        <v>32.5</v>
      </c>
      <c r="X459" s="58">
        <f t="shared" si="53"/>
        <v>0.5</v>
      </c>
      <c r="Y459" s="58">
        <f t="shared" ref="Y459:Y490" si="54">IF(X459=0,0,X459)</f>
        <v>0.5</v>
      </c>
    </row>
    <row r="460" spans="1:25" x14ac:dyDescent="0.25">
      <c r="A460" s="283">
        <v>93</v>
      </c>
      <c r="B460" s="283"/>
      <c r="D460" s="284">
        <v>31594</v>
      </c>
      <c r="E460" s="284"/>
      <c r="F460" s="284"/>
      <c r="G460" s="284"/>
      <c r="I460" s="285" t="s">
        <v>224</v>
      </c>
      <c r="J460" s="285"/>
      <c r="K460" s="285"/>
      <c r="L460" s="285"/>
      <c r="M460" s="61">
        <v>33</v>
      </c>
      <c r="N460" s="253">
        <v>103693</v>
      </c>
      <c r="O460" s="61">
        <v>100</v>
      </c>
      <c r="P460" s="286">
        <v>95837.41</v>
      </c>
      <c r="Q460" s="286"/>
      <c r="R460" s="286"/>
      <c r="S460" s="253">
        <v>3142.21</v>
      </c>
      <c r="T460" s="253">
        <v>98979.62</v>
      </c>
      <c r="V460" s="60">
        <f t="shared" si="51"/>
        <v>43639</v>
      </c>
      <c r="W460" s="58">
        <f t="shared" si="52"/>
        <v>31.5</v>
      </c>
      <c r="X460" s="58">
        <f t="shared" si="53"/>
        <v>1.5</v>
      </c>
      <c r="Y460" s="58">
        <f t="shared" si="54"/>
        <v>1.5</v>
      </c>
    </row>
    <row r="461" spans="1:25" x14ac:dyDescent="0.25">
      <c r="A461" s="283">
        <v>94</v>
      </c>
      <c r="B461" s="283"/>
      <c r="D461" s="284">
        <v>31959</v>
      </c>
      <c r="E461" s="284"/>
      <c r="F461" s="284"/>
      <c r="G461" s="284"/>
      <c r="I461" s="285" t="s">
        <v>224</v>
      </c>
      <c r="J461" s="285"/>
      <c r="K461" s="285"/>
      <c r="L461" s="285"/>
      <c r="M461" s="61">
        <v>33</v>
      </c>
      <c r="N461" s="253">
        <v>23488</v>
      </c>
      <c r="O461" s="61">
        <v>100</v>
      </c>
      <c r="P461" s="286">
        <v>20996.920000000002</v>
      </c>
      <c r="Q461" s="286"/>
      <c r="R461" s="286"/>
      <c r="S461" s="253">
        <v>711.76</v>
      </c>
      <c r="T461" s="253">
        <v>21708.68</v>
      </c>
      <c r="V461" s="60">
        <f t="shared" si="51"/>
        <v>44004</v>
      </c>
      <c r="W461" s="58">
        <f t="shared" si="52"/>
        <v>30.5</v>
      </c>
      <c r="X461" s="58">
        <f t="shared" si="53"/>
        <v>2.5</v>
      </c>
      <c r="Y461" s="58">
        <f t="shared" si="54"/>
        <v>2.5</v>
      </c>
    </row>
    <row r="462" spans="1:25" x14ac:dyDescent="0.25">
      <c r="A462" s="283">
        <v>95</v>
      </c>
      <c r="B462" s="283"/>
      <c r="D462" s="284">
        <v>32051</v>
      </c>
      <c r="E462" s="284"/>
      <c r="F462" s="284"/>
      <c r="G462" s="284"/>
      <c r="I462" s="285" t="s">
        <v>224</v>
      </c>
      <c r="J462" s="285"/>
      <c r="K462" s="285"/>
      <c r="L462" s="285"/>
      <c r="M462" s="61">
        <v>33</v>
      </c>
      <c r="N462" s="253">
        <v>50815</v>
      </c>
      <c r="O462" s="61">
        <v>100</v>
      </c>
      <c r="P462" s="286">
        <v>45040.61</v>
      </c>
      <c r="Q462" s="286"/>
      <c r="R462" s="286"/>
      <c r="S462" s="253">
        <v>1539.8500000000001</v>
      </c>
      <c r="T462" s="253">
        <v>46580.46</v>
      </c>
      <c r="V462" s="60">
        <f t="shared" si="51"/>
        <v>44096</v>
      </c>
      <c r="W462" s="58">
        <f t="shared" si="52"/>
        <v>30.25</v>
      </c>
      <c r="X462" s="58">
        <f t="shared" si="53"/>
        <v>2.75</v>
      </c>
      <c r="Y462" s="58">
        <f t="shared" si="54"/>
        <v>2.75</v>
      </c>
    </row>
    <row r="463" spans="1:25" x14ac:dyDescent="0.25">
      <c r="A463" s="283">
        <v>96</v>
      </c>
      <c r="B463" s="283"/>
      <c r="D463" s="284">
        <v>32325</v>
      </c>
      <c r="E463" s="284"/>
      <c r="F463" s="284"/>
      <c r="G463" s="284"/>
      <c r="I463" s="285" t="s">
        <v>224</v>
      </c>
      <c r="J463" s="285"/>
      <c r="K463" s="285"/>
      <c r="L463" s="285"/>
      <c r="M463" s="61">
        <v>33</v>
      </c>
      <c r="N463" s="253">
        <v>17785</v>
      </c>
      <c r="O463" s="61">
        <v>100</v>
      </c>
      <c r="P463" s="286">
        <v>15359.79</v>
      </c>
      <c r="Q463" s="286"/>
      <c r="R463" s="286"/>
      <c r="S463" s="253">
        <v>538.94000000000005</v>
      </c>
      <c r="T463" s="253">
        <v>15898.73</v>
      </c>
      <c r="V463" s="60">
        <f t="shared" si="51"/>
        <v>44370</v>
      </c>
      <c r="W463" s="58">
        <f t="shared" si="52"/>
        <v>29.5</v>
      </c>
      <c r="X463" s="58">
        <f t="shared" si="53"/>
        <v>3.5</v>
      </c>
      <c r="Y463" s="58">
        <f t="shared" si="54"/>
        <v>3.5</v>
      </c>
    </row>
    <row r="464" spans="1:25" x14ac:dyDescent="0.25">
      <c r="A464" s="283">
        <v>97</v>
      </c>
      <c r="B464" s="283"/>
      <c r="D464" s="284">
        <v>32629</v>
      </c>
      <c r="E464" s="284"/>
      <c r="F464" s="284"/>
      <c r="G464" s="284"/>
      <c r="I464" s="285" t="s">
        <v>224</v>
      </c>
      <c r="J464" s="285"/>
      <c r="K464" s="285"/>
      <c r="L464" s="285"/>
      <c r="M464" s="61">
        <v>33</v>
      </c>
      <c r="N464" s="253">
        <v>12253</v>
      </c>
      <c r="O464" s="61">
        <v>100</v>
      </c>
      <c r="P464" s="286">
        <v>10272.64</v>
      </c>
      <c r="Q464" s="286"/>
      <c r="R464" s="286"/>
      <c r="S464" s="253">
        <v>371.3</v>
      </c>
      <c r="T464" s="253">
        <v>10643.94</v>
      </c>
      <c r="V464" s="60">
        <f t="shared" si="51"/>
        <v>44674</v>
      </c>
      <c r="W464" s="58">
        <f t="shared" si="52"/>
        <v>28.666666666666668</v>
      </c>
      <c r="X464" s="58">
        <f t="shared" si="53"/>
        <v>4.3333333333333321</v>
      </c>
      <c r="Y464" s="58">
        <f t="shared" si="54"/>
        <v>4.3333333333333321</v>
      </c>
    </row>
    <row r="465" spans="1:25" x14ac:dyDescent="0.25">
      <c r="A465" s="283">
        <v>98</v>
      </c>
      <c r="B465" s="283"/>
      <c r="D465" s="284">
        <v>32813</v>
      </c>
      <c r="E465" s="284"/>
      <c r="F465" s="284"/>
      <c r="G465" s="284"/>
      <c r="I465" s="285" t="s">
        <v>224</v>
      </c>
      <c r="J465" s="285"/>
      <c r="K465" s="285"/>
      <c r="L465" s="285"/>
      <c r="M465" s="61">
        <v>33</v>
      </c>
      <c r="N465" s="253">
        <v>10340</v>
      </c>
      <c r="O465" s="61">
        <v>100</v>
      </c>
      <c r="P465" s="286">
        <v>8512.1299999999992</v>
      </c>
      <c r="Q465" s="286"/>
      <c r="R465" s="286"/>
      <c r="S465" s="253">
        <v>313.33</v>
      </c>
      <c r="T465" s="253">
        <v>8825.4599999999991</v>
      </c>
      <c r="V465" s="60">
        <f t="shared" si="51"/>
        <v>44858</v>
      </c>
      <c r="W465" s="58">
        <f t="shared" si="52"/>
        <v>28.166666666666668</v>
      </c>
      <c r="X465" s="58">
        <f t="shared" si="53"/>
        <v>4.8333333333333321</v>
      </c>
      <c r="Y465" s="58">
        <f t="shared" si="54"/>
        <v>4.8333333333333321</v>
      </c>
    </row>
    <row r="466" spans="1:25" x14ac:dyDescent="0.25">
      <c r="A466" s="283">
        <v>99</v>
      </c>
      <c r="B466" s="283"/>
      <c r="D466" s="284">
        <v>32721</v>
      </c>
      <c r="E466" s="284"/>
      <c r="F466" s="284"/>
      <c r="G466" s="284"/>
      <c r="I466" s="285" t="s">
        <v>224</v>
      </c>
      <c r="J466" s="285"/>
      <c r="K466" s="285"/>
      <c r="L466" s="285"/>
      <c r="M466" s="61">
        <v>33</v>
      </c>
      <c r="N466" s="253">
        <v>8793</v>
      </c>
      <c r="O466" s="61">
        <v>100</v>
      </c>
      <c r="P466" s="286">
        <v>7305.17</v>
      </c>
      <c r="Q466" s="286"/>
      <c r="R466" s="286"/>
      <c r="S466" s="253">
        <v>266.45</v>
      </c>
      <c r="T466" s="253">
        <v>7571.62</v>
      </c>
      <c r="V466" s="60">
        <f t="shared" si="51"/>
        <v>44766</v>
      </c>
      <c r="W466" s="58">
        <f t="shared" si="52"/>
        <v>28.416666666666668</v>
      </c>
      <c r="X466" s="58">
        <f t="shared" si="53"/>
        <v>4.5833333333333321</v>
      </c>
      <c r="Y466" s="58">
        <f t="shared" si="54"/>
        <v>4.5833333333333321</v>
      </c>
    </row>
    <row r="467" spans="1:25" x14ac:dyDescent="0.25">
      <c r="A467" s="283">
        <v>100</v>
      </c>
      <c r="B467" s="283"/>
      <c r="D467" s="284">
        <v>32963</v>
      </c>
      <c r="E467" s="284"/>
      <c r="F467" s="284"/>
      <c r="G467" s="284"/>
      <c r="I467" s="285" t="s">
        <v>224</v>
      </c>
      <c r="J467" s="285"/>
      <c r="K467" s="285"/>
      <c r="L467" s="285"/>
      <c r="M467" s="61">
        <v>33</v>
      </c>
      <c r="N467" s="253">
        <v>638</v>
      </c>
      <c r="O467" s="61">
        <v>100</v>
      </c>
      <c r="P467" s="286">
        <v>518.69000000000005</v>
      </c>
      <c r="Q467" s="286"/>
      <c r="R467" s="286"/>
      <c r="S467" s="253">
        <v>19.329999999999998</v>
      </c>
      <c r="T467" s="253">
        <v>538.02</v>
      </c>
      <c r="V467" s="60">
        <f t="shared" si="51"/>
        <v>45008</v>
      </c>
      <c r="W467" s="58">
        <f t="shared" si="52"/>
        <v>27.75</v>
      </c>
      <c r="X467" s="58">
        <f t="shared" si="53"/>
        <v>5.25</v>
      </c>
      <c r="Y467" s="58">
        <f t="shared" si="54"/>
        <v>5.25</v>
      </c>
    </row>
    <row r="468" spans="1:25" x14ac:dyDescent="0.25">
      <c r="A468" s="283">
        <v>101</v>
      </c>
      <c r="B468" s="283"/>
      <c r="D468" s="284">
        <v>33054</v>
      </c>
      <c r="E468" s="284"/>
      <c r="F468" s="284"/>
      <c r="G468" s="284"/>
      <c r="I468" s="285" t="s">
        <v>224</v>
      </c>
      <c r="J468" s="285"/>
      <c r="K468" s="285"/>
      <c r="L468" s="285"/>
      <c r="M468" s="61">
        <v>33</v>
      </c>
      <c r="N468" s="253">
        <v>15809</v>
      </c>
      <c r="O468" s="61">
        <v>100</v>
      </c>
      <c r="P468" s="286">
        <v>12735.01</v>
      </c>
      <c r="Q468" s="286"/>
      <c r="R468" s="286"/>
      <c r="S468" s="253">
        <v>479.06</v>
      </c>
      <c r="T468" s="253">
        <v>13214.07</v>
      </c>
      <c r="V468" s="60">
        <f t="shared" si="51"/>
        <v>45099</v>
      </c>
      <c r="W468" s="58">
        <f t="shared" si="52"/>
        <v>27.5</v>
      </c>
      <c r="X468" s="58">
        <f t="shared" si="53"/>
        <v>5.5</v>
      </c>
      <c r="Y468" s="58">
        <f t="shared" si="54"/>
        <v>5.5</v>
      </c>
    </row>
    <row r="469" spans="1:25" x14ac:dyDescent="0.25">
      <c r="A469" s="283">
        <v>102</v>
      </c>
      <c r="B469" s="283"/>
      <c r="D469" s="284">
        <v>33146</v>
      </c>
      <c r="E469" s="284"/>
      <c r="F469" s="284"/>
      <c r="G469" s="284"/>
      <c r="I469" s="285" t="s">
        <v>224</v>
      </c>
      <c r="J469" s="285"/>
      <c r="K469" s="285"/>
      <c r="L469" s="285"/>
      <c r="M469" s="61">
        <v>33</v>
      </c>
      <c r="N469" s="253">
        <v>7415</v>
      </c>
      <c r="O469" s="61">
        <v>100</v>
      </c>
      <c r="P469" s="286">
        <v>5917.1</v>
      </c>
      <c r="Q469" s="286"/>
      <c r="R469" s="286"/>
      <c r="S469" s="253">
        <v>224.70000000000002</v>
      </c>
      <c r="T469" s="253">
        <v>6141.8</v>
      </c>
      <c r="V469" s="60">
        <f t="shared" si="51"/>
        <v>45191</v>
      </c>
      <c r="W469" s="58">
        <f t="shared" si="52"/>
        <v>27.25</v>
      </c>
      <c r="X469" s="58">
        <f t="shared" si="53"/>
        <v>5.75</v>
      </c>
      <c r="Y469" s="58">
        <f t="shared" si="54"/>
        <v>5.75</v>
      </c>
    </row>
    <row r="470" spans="1:25" x14ac:dyDescent="0.25">
      <c r="A470" s="283">
        <v>103</v>
      </c>
      <c r="B470" s="283"/>
      <c r="D470" s="284">
        <v>33238</v>
      </c>
      <c r="E470" s="284"/>
      <c r="F470" s="284"/>
      <c r="G470" s="284"/>
      <c r="I470" s="285" t="s">
        <v>224</v>
      </c>
      <c r="J470" s="285"/>
      <c r="K470" s="285"/>
      <c r="L470" s="285"/>
      <c r="M470" s="61">
        <v>33</v>
      </c>
      <c r="N470" s="253">
        <v>20604</v>
      </c>
      <c r="O470" s="61">
        <v>100</v>
      </c>
      <c r="P470" s="286">
        <v>16285.390000000001</v>
      </c>
      <c r="Q470" s="286"/>
      <c r="R470" s="286"/>
      <c r="S470" s="253">
        <v>624.36</v>
      </c>
      <c r="T470" s="253">
        <v>16909.75</v>
      </c>
      <c r="V470" s="60">
        <f t="shared" si="51"/>
        <v>45283</v>
      </c>
      <c r="W470" s="58">
        <f t="shared" si="52"/>
        <v>27</v>
      </c>
      <c r="X470" s="58">
        <f t="shared" si="53"/>
        <v>6</v>
      </c>
      <c r="Y470" s="58">
        <f t="shared" si="54"/>
        <v>6</v>
      </c>
    </row>
    <row r="471" spans="1:25" x14ac:dyDescent="0.25">
      <c r="A471" s="283">
        <v>104</v>
      </c>
      <c r="B471" s="283"/>
      <c r="D471" s="284">
        <v>33373</v>
      </c>
      <c r="E471" s="284"/>
      <c r="F471" s="284"/>
      <c r="G471" s="284"/>
      <c r="I471" s="285" t="s">
        <v>224</v>
      </c>
      <c r="J471" s="285"/>
      <c r="K471" s="285"/>
      <c r="L471" s="285"/>
      <c r="M471" s="61">
        <v>33</v>
      </c>
      <c r="N471" s="253">
        <v>13469</v>
      </c>
      <c r="O471" s="61">
        <v>100</v>
      </c>
      <c r="P471" s="286">
        <v>10475.85</v>
      </c>
      <c r="Q471" s="286"/>
      <c r="R471" s="286"/>
      <c r="S471" s="253">
        <v>408.15000000000003</v>
      </c>
      <c r="T471" s="253">
        <v>10884</v>
      </c>
      <c r="V471" s="60">
        <f t="shared" si="51"/>
        <v>45418</v>
      </c>
      <c r="W471" s="58">
        <f t="shared" si="52"/>
        <v>26.627777777777776</v>
      </c>
      <c r="X471" s="58">
        <f t="shared" si="53"/>
        <v>6.3722222222222236</v>
      </c>
      <c r="Y471" s="58">
        <f t="shared" si="54"/>
        <v>6.3722222222222236</v>
      </c>
    </row>
    <row r="472" spans="1:25" x14ac:dyDescent="0.25">
      <c r="A472" s="283">
        <v>105</v>
      </c>
      <c r="B472" s="283"/>
      <c r="D472" s="284">
        <v>33373</v>
      </c>
      <c r="E472" s="284"/>
      <c r="F472" s="284"/>
      <c r="G472" s="284"/>
      <c r="I472" s="285" t="s">
        <v>224</v>
      </c>
      <c r="J472" s="285"/>
      <c r="K472" s="285"/>
      <c r="L472" s="285"/>
      <c r="M472" s="61">
        <v>33</v>
      </c>
      <c r="N472" s="253">
        <v>19828</v>
      </c>
      <c r="O472" s="61">
        <v>100</v>
      </c>
      <c r="P472" s="286">
        <v>15421.82</v>
      </c>
      <c r="Q472" s="286"/>
      <c r="R472" s="286"/>
      <c r="S472" s="253">
        <v>600.85</v>
      </c>
      <c r="T472" s="253">
        <v>16022.67</v>
      </c>
      <c r="V472" s="60">
        <f t="shared" si="51"/>
        <v>45418</v>
      </c>
      <c r="W472" s="58">
        <f t="shared" si="52"/>
        <v>26.627777777777776</v>
      </c>
      <c r="X472" s="58">
        <f t="shared" si="53"/>
        <v>6.3722222222222236</v>
      </c>
      <c r="Y472" s="58">
        <f t="shared" si="54"/>
        <v>6.3722222222222236</v>
      </c>
    </row>
    <row r="473" spans="1:25" x14ac:dyDescent="0.25">
      <c r="A473" s="283">
        <v>106</v>
      </c>
      <c r="B473" s="283"/>
      <c r="D473" s="284">
        <v>33557</v>
      </c>
      <c r="E473" s="284"/>
      <c r="F473" s="284"/>
      <c r="G473" s="284"/>
      <c r="I473" s="285" t="s">
        <v>224</v>
      </c>
      <c r="J473" s="285"/>
      <c r="K473" s="285"/>
      <c r="L473" s="285"/>
      <c r="M473" s="61">
        <v>33</v>
      </c>
      <c r="N473" s="253">
        <v>4325</v>
      </c>
      <c r="O473" s="61">
        <v>100</v>
      </c>
      <c r="P473" s="286">
        <v>3298.34</v>
      </c>
      <c r="Q473" s="286"/>
      <c r="R473" s="286"/>
      <c r="S473" s="253">
        <v>131.06</v>
      </c>
      <c r="T473" s="253">
        <v>3429.4</v>
      </c>
      <c r="V473" s="60">
        <f t="shared" si="51"/>
        <v>45602</v>
      </c>
      <c r="W473" s="58">
        <f t="shared" si="52"/>
        <v>26.127777777777776</v>
      </c>
      <c r="X473" s="58">
        <f t="shared" si="53"/>
        <v>6.8722222222222236</v>
      </c>
      <c r="Y473" s="58">
        <f t="shared" si="54"/>
        <v>6.8722222222222236</v>
      </c>
    </row>
    <row r="474" spans="1:25" x14ac:dyDescent="0.25">
      <c r="A474" s="283">
        <v>107</v>
      </c>
      <c r="B474" s="283"/>
      <c r="D474" s="284">
        <v>33635</v>
      </c>
      <c r="E474" s="284"/>
      <c r="F474" s="284"/>
      <c r="G474" s="284"/>
      <c r="I474" s="285" t="s">
        <v>224</v>
      </c>
      <c r="J474" s="285"/>
      <c r="K474" s="285"/>
      <c r="L474" s="285"/>
      <c r="M474" s="61">
        <v>33</v>
      </c>
      <c r="N474" s="253">
        <v>5719</v>
      </c>
      <c r="O474" s="61">
        <v>100</v>
      </c>
      <c r="P474" s="286">
        <v>4318.0600000000004</v>
      </c>
      <c r="Q474" s="286"/>
      <c r="R474" s="286"/>
      <c r="S474" s="253">
        <v>173.3</v>
      </c>
      <c r="T474" s="253">
        <v>4491.3599999999997</v>
      </c>
      <c r="V474" s="60">
        <f t="shared" si="51"/>
        <v>45680</v>
      </c>
      <c r="W474" s="58">
        <f t="shared" si="52"/>
        <v>25.916666666666668</v>
      </c>
      <c r="X474" s="58">
        <f t="shared" si="53"/>
        <v>7.0833333333333321</v>
      </c>
      <c r="Y474" s="58">
        <f t="shared" si="54"/>
        <v>7.0833333333333321</v>
      </c>
    </row>
    <row r="475" spans="1:25" x14ac:dyDescent="0.25">
      <c r="A475" s="283">
        <v>108</v>
      </c>
      <c r="B475" s="283"/>
      <c r="D475" s="284">
        <v>33817</v>
      </c>
      <c r="E475" s="284"/>
      <c r="F475" s="284"/>
      <c r="G475" s="284"/>
      <c r="I475" s="285" t="s">
        <v>224</v>
      </c>
      <c r="J475" s="285"/>
      <c r="K475" s="285"/>
      <c r="L475" s="285"/>
      <c r="M475" s="61">
        <v>33</v>
      </c>
      <c r="N475" s="253">
        <v>7110</v>
      </c>
      <c r="O475" s="61">
        <v>100</v>
      </c>
      <c r="P475" s="286">
        <v>5260.57</v>
      </c>
      <c r="Q475" s="286"/>
      <c r="R475" s="286"/>
      <c r="S475" s="253">
        <v>215.45000000000002</v>
      </c>
      <c r="T475" s="253">
        <v>5476.02</v>
      </c>
      <c r="V475" s="60">
        <f t="shared" si="51"/>
        <v>45862</v>
      </c>
      <c r="W475" s="58">
        <f t="shared" si="52"/>
        <v>25.416666666666668</v>
      </c>
      <c r="X475" s="58">
        <f t="shared" si="53"/>
        <v>7.5833333333333321</v>
      </c>
      <c r="Y475" s="58">
        <f t="shared" si="54"/>
        <v>7.5833333333333321</v>
      </c>
    </row>
    <row r="476" spans="1:25" x14ac:dyDescent="0.25">
      <c r="A476" s="283">
        <v>109</v>
      </c>
      <c r="B476" s="283"/>
      <c r="D476" s="284">
        <v>33878</v>
      </c>
      <c r="E476" s="284"/>
      <c r="F476" s="284"/>
      <c r="G476" s="284"/>
      <c r="I476" s="285" t="s">
        <v>224</v>
      </c>
      <c r="J476" s="285"/>
      <c r="K476" s="285"/>
      <c r="L476" s="285"/>
      <c r="M476" s="61">
        <v>33</v>
      </c>
      <c r="N476" s="253">
        <v>24055</v>
      </c>
      <c r="O476" s="61">
        <v>100</v>
      </c>
      <c r="P476" s="286">
        <v>17676.79</v>
      </c>
      <c r="Q476" s="286"/>
      <c r="R476" s="286"/>
      <c r="S476" s="253">
        <v>728.94</v>
      </c>
      <c r="T476" s="253">
        <v>18405.73</v>
      </c>
      <c r="V476" s="60">
        <f t="shared" si="51"/>
        <v>45923</v>
      </c>
      <c r="W476" s="58">
        <f t="shared" si="52"/>
        <v>25.25</v>
      </c>
      <c r="X476" s="58">
        <f t="shared" si="53"/>
        <v>7.75</v>
      </c>
      <c r="Y476" s="58">
        <f t="shared" si="54"/>
        <v>7.75</v>
      </c>
    </row>
    <row r="477" spans="1:25" x14ac:dyDescent="0.25">
      <c r="A477" s="283">
        <v>110</v>
      </c>
      <c r="B477" s="283"/>
      <c r="D477" s="284">
        <v>33939</v>
      </c>
      <c r="E477" s="284"/>
      <c r="F477" s="284"/>
      <c r="G477" s="284"/>
      <c r="I477" s="285" t="s">
        <v>224</v>
      </c>
      <c r="J477" s="285"/>
      <c r="K477" s="285"/>
      <c r="L477" s="285"/>
      <c r="M477" s="61">
        <v>33</v>
      </c>
      <c r="N477" s="253">
        <v>32134</v>
      </c>
      <c r="O477" s="61">
        <v>100</v>
      </c>
      <c r="P477" s="286">
        <v>23451.39</v>
      </c>
      <c r="Q477" s="286"/>
      <c r="R477" s="286"/>
      <c r="S477" s="253">
        <v>973.76</v>
      </c>
      <c r="T477" s="253">
        <v>24425.15</v>
      </c>
      <c r="V477" s="60">
        <f t="shared" si="51"/>
        <v>45984</v>
      </c>
      <c r="W477" s="58">
        <f t="shared" si="52"/>
        <v>25.083333333333332</v>
      </c>
      <c r="X477" s="58">
        <f t="shared" si="53"/>
        <v>7.9166666666666679</v>
      </c>
      <c r="Y477" s="58">
        <f t="shared" si="54"/>
        <v>7.9166666666666679</v>
      </c>
    </row>
    <row r="478" spans="1:25" x14ac:dyDescent="0.25">
      <c r="A478" s="283">
        <v>111</v>
      </c>
      <c r="B478" s="283"/>
      <c r="D478" s="284">
        <v>34029</v>
      </c>
      <c r="E478" s="284"/>
      <c r="F478" s="284"/>
      <c r="G478" s="284"/>
      <c r="I478" s="285" t="s">
        <v>224</v>
      </c>
      <c r="J478" s="285"/>
      <c r="K478" s="285"/>
      <c r="L478" s="285"/>
      <c r="M478" s="61">
        <v>33</v>
      </c>
      <c r="N478" s="253">
        <v>250</v>
      </c>
      <c r="O478" s="61">
        <v>100</v>
      </c>
      <c r="P478" s="286">
        <v>180.65</v>
      </c>
      <c r="Q478" s="286"/>
      <c r="R478" s="286"/>
      <c r="S478" s="253">
        <v>7.58</v>
      </c>
      <c r="T478" s="253">
        <v>188.23</v>
      </c>
      <c r="V478" s="60">
        <f t="shared" si="51"/>
        <v>46074</v>
      </c>
      <c r="W478" s="58">
        <f t="shared" si="52"/>
        <v>24.833333333333332</v>
      </c>
      <c r="X478" s="58">
        <f t="shared" si="53"/>
        <v>8.1666666666666679</v>
      </c>
      <c r="Y478" s="58">
        <f t="shared" si="54"/>
        <v>8.1666666666666679</v>
      </c>
    </row>
    <row r="479" spans="1:25" x14ac:dyDescent="0.25">
      <c r="A479" s="283">
        <v>112</v>
      </c>
      <c r="B479" s="283"/>
      <c r="D479" s="284">
        <v>34242</v>
      </c>
      <c r="E479" s="284"/>
      <c r="F479" s="284"/>
      <c r="G479" s="284"/>
      <c r="I479" s="285" t="s">
        <v>224</v>
      </c>
      <c r="J479" s="285"/>
      <c r="K479" s="285"/>
      <c r="L479" s="285"/>
      <c r="M479" s="61">
        <v>33</v>
      </c>
      <c r="N479" s="253">
        <v>20977</v>
      </c>
      <c r="O479" s="61">
        <v>100</v>
      </c>
      <c r="P479" s="286">
        <v>14832.300000000001</v>
      </c>
      <c r="Q479" s="286"/>
      <c r="R479" s="286"/>
      <c r="S479" s="253">
        <v>635.66999999999996</v>
      </c>
      <c r="T479" s="253">
        <v>15467.970000000001</v>
      </c>
      <c r="V479" s="60">
        <f t="shared" si="51"/>
        <v>46287</v>
      </c>
      <c r="W479" s="58">
        <f t="shared" si="52"/>
        <v>24.25</v>
      </c>
      <c r="X479" s="58">
        <f t="shared" si="53"/>
        <v>8.75</v>
      </c>
      <c r="Y479" s="58">
        <f t="shared" si="54"/>
        <v>8.75</v>
      </c>
    </row>
    <row r="480" spans="1:25" x14ac:dyDescent="0.25">
      <c r="A480" s="283">
        <v>113</v>
      </c>
      <c r="B480" s="283"/>
      <c r="D480" s="284">
        <v>34334</v>
      </c>
      <c r="E480" s="284"/>
      <c r="F480" s="284"/>
      <c r="G480" s="284"/>
      <c r="I480" s="285" t="s">
        <v>224</v>
      </c>
      <c r="J480" s="285"/>
      <c r="K480" s="285"/>
      <c r="L480" s="285"/>
      <c r="M480" s="61">
        <v>33</v>
      </c>
      <c r="N480" s="253">
        <v>16395</v>
      </c>
      <c r="O480" s="61">
        <v>100</v>
      </c>
      <c r="P480" s="286">
        <v>11468.26</v>
      </c>
      <c r="Q480" s="286"/>
      <c r="R480" s="286"/>
      <c r="S480" s="253">
        <v>496.82</v>
      </c>
      <c r="T480" s="253">
        <v>11965.08</v>
      </c>
      <c r="V480" s="60">
        <f t="shared" si="51"/>
        <v>46379</v>
      </c>
      <c r="W480" s="58">
        <f t="shared" si="52"/>
        <v>24</v>
      </c>
      <c r="X480" s="58">
        <f t="shared" si="53"/>
        <v>9</v>
      </c>
      <c r="Y480" s="58">
        <f t="shared" si="54"/>
        <v>9</v>
      </c>
    </row>
    <row r="481" spans="1:25" x14ac:dyDescent="0.25">
      <c r="A481" s="283">
        <v>114</v>
      </c>
      <c r="B481" s="283"/>
      <c r="D481" s="284">
        <v>34335</v>
      </c>
      <c r="E481" s="284"/>
      <c r="F481" s="284"/>
      <c r="G481" s="284"/>
      <c r="I481" s="285" t="s">
        <v>224</v>
      </c>
      <c r="J481" s="285"/>
      <c r="K481" s="285"/>
      <c r="L481" s="285"/>
      <c r="M481" s="61">
        <v>33</v>
      </c>
      <c r="N481" s="253">
        <v>21738</v>
      </c>
      <c r="O481" s="61">
        <v>100</v>
      </c>
      <c r="P481" s="286">
        <v>15150.79</v>
      </c>
      <c r="Q481" s="286"/>
      <c r="R481" s="286"/>
      <c r="S481" s="253">
        <v>658.73</v>
      </c>
      <c r="T481" s="253">
        <v>15809.52</v>
      </c>
      <c r="V481" s="60">
        <f t="shared" si="51"/>
        <v>46380</v>
      </c>
      <c r="W481" s="58">
        <f t="shared" si="52"/>
        <v>24</v>
      </c>
      <c r="X481" s="58">
        <f t="shared" si="53"/>
        <v>9</v>
      </c>
      <c r="Y481" s="58">
        <f t="shared" si="54"/>
        <v>9</v>
      </c>
    </row>
    <row r="482" spans="1:25" x14ac:dyDescent="0.25">
      <c r="A482" s="283">
        <v>115</v>
      </c>
      <c r="B482" s="283"/>
      <c r="D482" s="284">
        <v>34425</v>
      </c>
      <c r="E482" s="284"/>
      <c r="F482" s="284"/>
      <c r="G482" s="284"/>
      <c r="I482" s="285" t="s">
        <v>224</v>
      </c>
      <c r="J482" s="285"/>
      <c r="K482" s="285"/>
      <c r="L482" s="285"/>
      <c r="M482" s="61">
        <v>33</v>
      </c>
      <c r="N482" s="253">
        <v>10886</v>
      </c>
      <c r="O482" s="61">
        <v>100</v>
      </c>
      <c r="P482" s="286">
        <v>7504.77</v>
      </c>
      <c r="Q482" s="286"/>
      <c r="R482" s="286"/>
      <c r="S482" s="253">
        <v>329.88</v>
      </c>
      <c r="T482" s="253">
        <v>7834.6500000000005</v>
      </c>
      <c r="V482" s="60">
        <f t="shared" si="51"/>
        <v>46470</v>
      </c>
      <c r="W482" s="58">
        <f t="shared" si="52"/>
        <v>23.75</v>
      </c>
      <c r="X482" s="58">
        <f t="shared" si="53"/>
        <v>9.25</v>
      </c>
      <c r="Y482" s="58">
        <f t="shared" si="54"/>
        <v>9.25</v>
      </c>
    </row>
    <row r="483" spans="1:25" x14ac:dyDescent="0.25">
      <c r="A483" s="283">
        <v>116</v>
      </c>
      <c r="B483" s="283"/>
      <c r="D483" s="284">
        <v>34516</v>
      </c>
      <c r="E483" s="284"/>
      <c r="F483" s="284"/>
      <c r="G483" s="284"/>
      <c r="I483" s="285" t="s">
        <v>224</v>
      </c>
      <c r="J483" s="285"/>
      <c r="K483" s="285"/>
      <c r="L483" s="285"/>
      <c r="M483" s="61">
        <v>33</v>
      </c>
      <c r="N483" s="253">
        <v>16976</v>
      </c>
      <c r="O483" s="61">
        <v>100</v>
      </c>
      <c r="P483" s="286">
        <v>11574.45</v>
      </c>
      <c r="Q483" s="286"/>
      <c r="R483" s="286"/>
      <c r="S483" s="253">
        <v>514.41999999999996</v>
      </c>
      <c r="T483" s="253">
        <v>12088.87</v>
      </c>
      <c r="V483" s="60">
        <f t="shared" si="51"/>
        <v>46561</v>
      </c>
      <c r="W483" s="58">
        <f t="shared" si="52"/>
        <v>23.5</v>
      </c>
      <c r="X483" s="58">
        <f t="shared" si="53"/>
        <v>9.5</v>
      </c>
      <c r="Y483" s="58">
        <f t="shared" si="54"/>
        <v>9.5</v>
      </c>
    </row>
    <row r="484" spans="1:25" x14ac:dyDescent="0.25">
      <c r="A484" s="283">
        <v>117</v>
      </c>
      <c r="B484" s="283"/>
      <c r="D484" s="284">
        <v>34608</v>
      </c>
      <c r="E484" s="284"/>
      <c r="F484" s="284"/>
      <c r="G484" s="284"/>
      <c r="I484" s="285" t="s">
        <v>224</v>
      </c>
      <c r="J484" s="285"/>
      <c r="K484" s="285"/>
      <c r="L484" s="285"/>
      <c r="M484" s="61">
        <v>33</v>
      </c>
      <c r="N484" s="253">
        <v>12346</v>
      </c>
      <c r="O484" s="61">
        <v>100</v>
      </c>
      <c r="P484" s="286">
        <v>8324.17</v>
      </c>
      <c r="Q484" s="286"/>
      <c r="R484" s="286"/>
      <c r="S484" s="253">
        <v>374.12</v>
      </c>
      <c r="T484" s="253">
        <v>8698.2900000000009</v>
      </c>
      <c r="V484" s="60">
        <f t="shared" si="51"/>
        <v>46653</v>
      </c>
      <c r="W484" s="58">
        <f t="shared" si="52"/>
        <v>23.25</v>
      </c>
      <c r="X484" s="58">
        <f t="shared" si="53"/>
        <v>9.75</v>
      </c>
      <c r="Y484" s="58">
        <f t="shared" si="54"/>
        <v>9.75</v>
      </c>
    </row>
    <row r="485" spans="1:25" x14ac:dyDescent="0.25">
      <c r="A485" s="283">
        <v>118</v>
      </c>
      <c r="B485" s="283"/>
      <c r="D485" s="284">
        <v>34700</v>
      </c>
      <c r="E485" s="284"/>
      <c r="F485" s="284"/>
      <c r="G485" s="284"/>
      <c r="I485" s="285" t="s">
        <v>224</v>
      </c>
      <c r="J485" s="285"/>
      <c r="K485" s="285"/>
      <c r="L485" s="285"/>
      <c r="M485" s="61">
        <v>33</v>
      </c>
      <c r="N485" s="253">
        <v>512</v>
      </c>
      <c r="O485" s="61">
        <v>100</v>
      </c>
      <c r="P485" s="286">
        <v>512</v>
      </c>
      <c r="Q485" s="286"/>
      <c r="R485" s="286"/>
      <c r="S485" s="253">
        <v>0</v>
      </c>
      <c r="T485" s="253">
        <v>512</v>
      </c>
      <c r="V485" s="60">
        <f t="shared" si="51"/>
        <v>46745</v>
      </c>
      <c r="W485" s="58">
        <f t="shared" si="52"/>
        <v>23</v>
      </c>
      <c r="X485" s="58">
        <f t="shared" si="53"/>
        <v>10</v>
      </c>
      <c r="Y485" s="58">
        <f t="shared" si="54"/>
        <v>10</v>
      </c>
    </row>
    <row r="486" spans="1:25" x14ac:dyDescent="0.25">
      <c r="A486" s="283">
        <v>119</v>
      </c>
      <c r="B486" s="283"/>
      <c r="D486" s="284">
        <v>34790</v>
      </c>
      <c r="E486" s="284"/>
      <c r="F486" s="284"/>
      <c r="G486" s="284"/>
      <c r="I486" s="285" t="s">
        <v>224</v>
      </c>
      <c r="J486" s="285"/>
      <c r="K486" s="285"/>
      <c r="L486" s="285"/>
      <c r="M486" s="61">
        <v>33</v>
      </c>
      <c r="N486" s="253">
        <v>2541</v>
      </c>
      <c r="O486" s="61">
        <v>100</v>
      </c>
      <c r="P486" s="286">
        <v>1674.75</v>
      </c>
      <c r="Q486" s="286"/>
      <c r="R486" s="286"/>
      <c r="S486" s="253">
        <v>77</v>
      </c>
      <c r="T486" s="253">
        <v>1751.75</v>
      </c>
      <c r="V486" s="60">
        <f t="shared" si="51"/>
        <v>46835</v>
      </c>
      <c r="W486" s="58">
        <f t="shared" si="52"/>
        <v>22.75</v>
      </c>
      <c r="X486" s="58">
        <f t="shared" si="53"/>
        <v>10.25</v>
      </c>
      <c r="Y486" s="58">
        <f t="shared" si="54"/>
        <v>10.25</v>
      </c>
    </row>
    <row r="487" spans="1:25" x14ac:dyDescent="0.25">
      <c r="A487" s="283">
        <v>120</v>
      </c>
      <c r="B487" s="283"/>
      <c r="D487" s="284">
        <v>34881</v>
      </c>
      <c r="E487" s="284"/>
      <c r="F487" s="284"/>
      <c r="G487" s="284"/>
      <c r="I487" s="285" t="s">
        <v>224</v>
      </c>
      <c r="J487" s="285"/>
      <c r="K487" s="285"/>
      <c r="L487" s="285"/>
      <c r="M487" s="61">
        <v>33</v>
      </c>
      <c r="N487" s="253">
        <v>5512</v>
      </c>
      <c r="O487" s="61">
        <v>100</v>
      </c>
      <c r="P487" s="286">
        <v>3591.15</v>
      </c>
      <c r="Q487" s="286"/>
      <c r="R487" s="286"/>
      <c r="S487" s="253">
        <v>167.03</v>
      </c>
      <c r="T487" s="253">
        <v>3758.1800000000003</v>
      </c>
      <c r="V487" s="60">
        <f t="shared" si="51"/>
        <v>46926</v>
      </c>
      <c r="W487" s="58">
        <f t="shared" si="52"/>
        <v>22.5</v>
      </c>
      <c r="X487" s="58">
        <f t="shared" si="53"/>
        <v>10.5</v>
      </c>
      <c r="Y487" s="58">
        <f t="shared" si="54"/>
        <v>10.5</v>
      </c>
    </row>
    <row r="488" spans="1:25" x14ac:dyDescent="0.25">
      <c r="A488" s="283">
        <v>121</v>
      </c>
      <c r="B488" s="283"/>
      <c r="D488" s="284">
        <v>34973</v>
      </c>
      <c r="E488" s="284"/>
      <c r="F488" s="284"/>
      <c r="G488" s="284"/>
      <c r="I488" s="285" t="s">
        <v>224</v>
      </c>
      <c r="J488" s="285"/>
      <c r="K488" s="285"/>
      <c r="L488" s="285"/>
      <c r="M488" s="61">
        <v>33</v>
      </c>
      <c r="N488" s="253">
        <v>85420</v>
      </c>
      <c r="O488" s="61">
        <v>100</v>
      </c>
      <c r="P488" s="286">
        <v>55005.200000000004</v>
      </c>
      <c r="Q488" s="286"/>
      <c r="R488" s="286"/>
      <c r="S488" s="253">
        <v>2588.48</v>
      </c>
      <c r="T488" s="253">
        <v>57593.68</v>
      </c>
      <c r="V488" s="60">
        <f t="shared" si="51"/>
        <v>47018</v>
      </c>
      <c r="W488" s="58">
        <f t="shared" si="52"/>
        <v>22.25</v>
      </c>
      <c r="X488" s="58">
        <f t="shared" si="53"/>
        <v>10.75</v>
      </c>
      <c r="Y488" s="58">
        <f t="shared" si="54"/>
        <v>10.75</v>
      </c>
    </row>
    <row r="489" spans="1:25" x14ac:dyDescent="0.25">
      <c r="A489" s="283">
        <v>122</v>
      </c>
      <c r="B489" s="283"/>
      <c r="D489" s="284">
        <v>34973</v>
      </c>
      <c r="E489" s="284"/>
      <c r="F489" s="284"/>
      <c r="G489" s="284"/>
      <c r="I489" s="285" t="s">
        <v>224</v>
      </c>
      <c r="J489" s="285"/>
      <c r="K489" s="285"/>
      <c r="L489" s="285"/>
      <c r="M489" s="61">
        <v>33</v>
      </c>
      <c r="N489" s="253">
        <v>50963</v>
      </c>
      <c r="O489" s="61">
        <v>100</v>
      </c>
      <c r="P489" s="286">
        <v>32817.01</v>
      </c>
      <c r="Q489" s="286"/>
      <c r="R489" s="286"/>
      <c r="S489" s="253">
        <v>1544.33</v>
      </c>
      <c r="T489" s="253">
        <v>34361.339999999997</v>
      </c>
      <c r="V489" s="60">
        <f t="shared" si="51"/>
        <v>47018</v>
      </c>
      <c r="W489" s="58">
        <f t="shared" si="52"/>
        <v>22.25</v>
      </c>
      <c r="X489" s="58">
        <f t="shared" si="53"/>
        <v>10.75</v>
      </c>
      <c r="Y489" s="58">
        <f t="shared" si="54"/>
        <v>10.75</v>
      </c>
    </row>
    <row r="490" spans="1:25" x14ac:dyDescent="0.25">
      <c r="A490" s="283">
        <v>123</v>
      </c>
      <c r="B490" s="283"/>
      <c r="D490" s="284">
        <v>35155</v>
      </c>
      <c r="E490" s="284"/>
      <c r="F490" s="284"/>
      <c r="G490" s="284"/>
      <c r="I490" s="285" t="s">
        <v>224</v>
      </c>
      <c r="J490" s="285"/>
      <c r="K490" s="285"/>
      <c r="L490" s="285"/>
      <c r="M490" s="61">
        <v>33</v>
      </c>
      <c r="N490" s="253">
        <v>2053</v>
      </c>
      <c r="O490" s="61">
        <v>100</v>
      </c>
      <c r="P490" s="286">
        <v>1296.04</v>
      </c>
      <c r="Q490" s="286"/>
      <c r="R490" s="286"/>
      <c r="S490" s="253">
        <v>62.21</v>
      </c>
      <c r="T490" s="253">
        <v>1358.25</v>
      </c>
      <c r="V490" s="60">
        <f t="shared" si="51"/>
        <v>47200</v>
      </c>
      <c r="W490" s="58">
        <f t="shared" si="52"/>
        <v>21.75</v>
      </c>
      <c r="X490" s="58">
        <f t="shared" si="53"/>
        <v>11.25</v>
      </c>
      <c r="Y490" s="58">
        <f t="shared" si="54"/>
        <v>11.25</v>
      </c>
    </row>
    <row r="491" spans="1:25" x14ac:dyDescent="0.25">
      <c r="A491" s="283">
        <v>124</v>
      </c>
      <c r="B491" s="283"/>
      <c r="D491" s="284">
        <v>35246</v>
      </c>
      <c r="E491" s="284"/>
      <c r="F491" s="284"/>
      <c r="G491" s="284"/>
      <c r="I491" s="285" t="s">
        <v>224</v>
      </c>
      <c r="J491" s="285"/>
      <c r="K491" s="285"/>
      <c r="L491" s="285"/>
      <c r="M491" s="61">
        <v>33</v>
      </c>
      <c r="N491" s="253">
        <v>10925</v>
      </c>
      <c r="O491" s="61">
        <v>100</v>
      </c>
      <c r="P491" s="286">
        <v>6814.32</v>
      </c>
      <c r="Q491" s="286"/>
      <c r="R491" s="286"/>
      <c r="S491" s="253">
        <v>331.06</v>
      </c>
      <c r="T491" s="253">
        <v>7145.38</v>
      </c>
      <c r="V491" s="60">
        <f t="shared" si="51"/>
        <v>47291</v>
      </c>
      <c r="W491" s="58">
        <f t="shared" si="52"/>
        <v>21.5</v>
      </c>
      <c r="X491" s="58">
        <f t="shared" si="53"/>
        <v>11.5</v>
      </c>
      <c r="Y491" s="58">
        <f t="shared" ref="Y491:Y511" si="55">IF(X491=0,0,X491)</f>
        <v>11.5</v>
      </c>
    </row>
    <row r="492" spans="1:25" x14ac:dyDescent="0.25">
      <c r="A492" s="283">
        <v>125</v>
      </c>
      <c r="B492" s="283"/>
      <c r="D492" s="284">
        <v>35338</v>
      </c>
      <c r="E492" s="284"/>
      <c r="F492" s="284"/>
      <c r="G492" s="284"/>
      <c r="I492" s="285" t="s">
        <v>224</v>
      </c>
      <c r="J492" s="285"/>
      <c r="K492" s="285"/>
      <c r="L492" s="285"/>
      <c r="M492" s="61">
        <v>33</v>
      </c>
      <c r="N492" s="253">
        <v>206717</v>
      </c>
      <c r="O492" s="61">
        <v>100</v>
      </c>
      <c r="P492" s="286">
        <v>126925.76000000001</v>
      </c>
      <c r="Q492" s="286"/>
      <c r="R492" s="286"/>
      <c r="S492" s="253">
        <v>6264.1500000000005</v>
      </c>
      <c r="T492" s="253">
        <v>133189.91</v>
      </c>
      <c r="V492" s="60">
        <f t="shared" si="51"/>
        <v>47383</v>
      </c>
      <c r="W492" s="58">
        <f t="shared" si="52"/>
        <v>21.25</v>
      </c>
      <c r="X492" s="58">
        <f t="shared" si="53"/>
        <v>11.75</v>
      </c>
      <c r="Y492" s="58">
        <f t="shared" si="55"/>
        <v>11.75</v>
      </c>
    </row>
    <row r="493" spans="1:25" x14ac:dyDescent="0.25">
      <c r="A493" s="283">
        <v>126</v>
      </c>
      <c r="B493" s="283"/>
      <c r="D493" s="284">
        <v>35430</v>
      </c>
      <c r="E493" s="284"/>
      <c r="F493" s="284"/>
      <c r="G493" s="284"/>
      <c r="I493" s="285" t="s">
        <v>224</v>
      </c>
      <c r="J493" s="285"/>
      <c r="K493" s="285"/>
      <c r="L493" s="285"/>
      <c r="M493" s="61">
        <v>33</v>
      </c>
      <c r="N493" s="253">
        <v>40312</v>
      </c>
      <c r="O493" s="61">
        <v>100</v>
      </c>
      <c r="P493" s="286">
        <v>24533.4</v>
      </c>
      <c r="Q493" s="286"/>
      <c r="R493" s="286"/>
      <c r="S493" s="253">
        <v>1221.58</v>
      </c>
      <c r="T493" s="253">
        <v>25754.98</v>
      </c>
      <c r="V493" s="60">
        <f t="shared" si="51"/>
        <v>47475</v>
      </c>
      <c r="W493" s="58">
        <f t="shared" si="52"/>
        <v>21</v>
      </c>
      <c r="X493" s="58">
        <f t="shared" si="53"/>
        <v>12</v>
      </c>
      <c r="Y493" s="58">
        <f t="shared" si="55"/>
        <v>12</v>
      </c>
    </row>
    <row r="494" spans="1:25" x14ac:dyDescent="0.25">
      <c r="A494" s="283">
        <v>127</v>
      </c>
      <c r="B494" s="283"/>
      <c r="D494" s="284">
        <v>35155</v>
      </c>
      <c r="E494" s="284"/>
      <c r="F494" s="284"/>
      <c r="G494" s="284"/>
      <c r="I494" s="285" t="s">
        <v>224</v>
      </c>
      <c r="J494" s="285"/>
      <c r="K494" s="285"/>
      <c r="L494" s="285"/>
      <c r="M494" s="61">
        <v>33</v>
      </c>
      <c r="N494" s="253">
        <v>185346</v>
      </c>
      <c r="O494" s="61">
        <v>100</v>
      </c>
      <c r="P494" s="286">
        <v>117011.45</v>
      </c>
      <c r="Q494" s="286"/>
      <c r="R494" s="286"/>
      <c r="S494" s="253">
        <v>5616.55</v>
      </c>
      <c r="T494" s="253">
        <v>122628</v>
      </c>
      <c r="V494" s="60">
        <f t="shared" si="51"/>
        <v>47200</v>
      </c>
      <c r="W494" s="58">
        <f t="shared" si="52"/>
        <v>21.75</v>
      </c>
      <c r="X494" s="58">
        <f t="shared" si="53"/>
        <v>11.25</v>
      </c>
      <c r="Y494" s="58">
        <f t="shared" si="55"/>
        <v>11.25</v>
      </c>
    </row>
    <row r="495" spans="1:25" x14ac:dyDescent="0.25">
      <c r="A495" s="283">
        <v>128</v>
      </c>
      <c r="B495" s="283"/>
      <c r="D495" s="284">
        <v>35246</v>
      </c>
      <c r="E495" s="284"/>
      <c r="F495" s="284"/>
      <c r="G495" s="284"/>
      <c r="I495" s="285" t="s">
        <v>224</v>
      </c>
      <c r="J495" s="285"/>
      <c r="K495" s="285"/>
      <c r="L495" s="285"/>
      <c r="M495" s="61">
        <v>33</v>
      </c>
      <c r="N495" s="253">
        <v>78911</v>
      </c>
      <c r="O495" s="61">
        <v>100</v>
      </c>
      <c r="P495" s="286">
        <v>49219.69</v>
      </c>
      <c r="Q495" s="286"/>
      <c r="R495" s="286"/>
      <c r="S495" s="253">
        <v>2391.2399999999998</v>
      </c>
      <c r="T495" s="253">
        <v>51610.93</v>
      </c>
      <c r="V495" s="60">
        <f t="shared" si="51"/>
        <v>47291</v>
      </c>
      <c r="W495" s="58">
        <f t="shared" si="52"/>
        <v>21.5</v>
      </c>
      <c r="X495" s="58">
        <f t="shared" si="53"/>
        <v>11.5</v>
      </c>
      <c r="Y495" s="58">
        <f t="shared" si="55"/>
        <v>11.5</v>
      </c>
    </row>
    <row r="496" spans="1:25" x14ac:dyDescent="0.25">
      <c r="A496" s="283">
        <v>129</v>
      </c>
      <c r="B496" s="283"/>
      <c r="D496" s="284">
        <v>35338</v>
      </c>
      <c r="E496" s="284"/>
      <c r="F496" s="284"/>
      <c r="G496" s="284"/>
      <c r="I496" s="285" t="s">
        <v>224</v>
      </c>
      <c r="J496" s="285"/>
      <c r="K496" s="285"/>
      <c r="L496" s="285"/>
      <c r="M496" s="61">
        <v>33</v>
      </c>
      <c r="N496" s="253">
        <v>86924</v>
      </c>
      <c r="O496" s="61">
        <v>100</v>
      </c>
      <c r="P496" s="286">
        <v>53559.22</v>
      </c>
      <c r="Q496" s="286"/>
      <c r="R496" s="286"/>
      <c r="S496" s="253">
        <v>2634.06</v>
      </c>
      <c r="T496" s="253">
        <v>56193.279999999999</v>
      </c>
      <c r="V496" s="60">
        <f t="shared" si="51"/>
        <v>47383</v>
      </c>
      <c r="W496" s="58">
        <f t="shared" si="52"/>
        <v>21.25</v>
      </c>
      <c r="X496" s="58">
        <f t="shared" si="53"/>
        <v>11.75</v>
      </c>
      <c r="Y496" s="58">
        <f t="shared" si="55"/>
        <v>11.75</v>
      </c>
    </row>
    <row r="497" spans="1:25" x14ac:dyDescent="0.25">
      <c r="A497" s="283">
        <v>130</v>
      </c>
      <c r="B497" s="283"/>
      <c r="D497" s="284">
        <v>35430</v>
      </c>
      <c r="E497" s="284"/>
      <c r="F497" s="284"/>
      <c r="G497" s="284"/>
      <c r="I497" s="285" t="s">
        <v>224</v>
      </c>
      <c r="J497" s="285"/>
      <c r="K497" s="285"/>
      <c r="L497" s="285"/>
      <c r="M497" s="61">
        <v>33</v>
      </c>
      <c r="N497" s="253">
        <v>478</v>
      </c>
      <c r="O497" s="61">
        <v>100</v>
      </c>
      <c r="P497" s="286">
        <v>290.81</v>
      </c>
      <c r="Q497" s="286"/>
      <c r="R497" s="286"/>
      <c r="S497" s="253">
        <v>14.48</v>
      </c>
      <c r="T497" s="253">
        <v>305.29000000000002</v>
      </c>
      <c r="V497" s="60">
        <f t="shared" si="51"/>
        <v>47475</v>
      </c>
      <c r="W497" s="58">
        <f t="shared" si="52"/>
        <v>21</v>
      </c>
      <c r="X497" s="58">
        <f t="shared" si="53"/>
        <v>12</v>
      </c>
      <c r="Y497" s="58">
        <f t="shared" si="55"/>
        <v>12</v>
      </c>
    </row>
    <row r="498" spans="1:25" x14ac:dyDescent="0.25">
      <c r="A498" s="283">
        <v>131</v>
      </c>
      <c r="B498" s="283"/>
      <c r="D498" s="284">
        <v>35611</v>
      </c>
      <c r="E498" s="284"/>
      <c r="F498" s="284"/>
      <c r="G498" s="284"/>
      <c r="I498" s="285" t="s">
        <v>224</v>
      </c>
      <c r="J498" s="285"/>
      <c r="K498" s="285"/>
      <c r="L498" s="285"/>
      <c r="M498" s="61">
        <v>33</v>
      </c>
      <c r="N498" s="253">
        <v>8271</v>
      </c>
      <c r="O498" s="61">
        <v>100</v>
      </c>
      <c r="P498" s="286">
        <v>4908.3599999999997</v>
      </c>
      <c r="Q498" s="286"/>
      <c r="R498" s="286"/>
      <c r="S498" s="253">
        <v>250.64000000000001</v>
      </c>
      <c r="T498" s="253">
        <v>5159</v>
      </c>
      <c r="V498" s="60">
        <f t="shared" si="51"/>
        <v>47656</v>
      </c>
      <c r="W498" s="58">
        <f t="shared" si="52"/>
        <v>20.5</v>
      </c>
      <c r="X498" s="58">
        <f t="shared" si="53"/>
        <v>12.5</v>
      </c>
      <c r="Y498" s="58">
        <f t="shared" si="55"/>
        <v>12.5</v>
      </c>
    </row>
    <row r="499" spans="1:25" x14ac:dyDescent="0.25">
      <c r="A499" s="283">
        <v>132</v>
      </c>
      <c r="B499" s="283"/>
      <c r="D499" s="284">
        <v>35703</v>
      </c>
      <c r="E499" s="284"/>
      <c r="F499" s="284"/>
      <c r="G499" s="284"/>
      <c r="I499" s="285" t="s">
        <v>224</v>
      </c>
      <c r="J499" s="285"/>
      <c r="K499" s="285"/>
      <c r="L499" s="285"/>
      <c r="M499" s="61">
        <v>33</v>
      </c>
      <c r="N499" s="253">
        <v>107006</v>
      </c>
      <c r="O499" s="61">
        <v>100</v>
      </c>
      <c r="P499" s="286">
        <v>62690.46</v>
      </c>
      <c r="Q499" s="286"/>
      <c r="R499" s="286"/>
      <c r="S499" s="253">
        <v>3242.61</v>
      </c>
      <c r="T499" s="253">
        <v>65933.070000000007</v>
      </c>
      <c r="V499" s="60">
        <f t="shared" si="51"/>
        <v>47748</v>
      </c>
      <c r="W499" s="58">
        <f t="shared" si="52"/>
        <v>20.25</v>
      </c>
      <c r="X499" s="58">
        <f t="shared" si="53"/>
        <v>12.75</v>
      </c>
      <c r="Y499" s="58">
        <f t="shared" si="55"/>
        <v>12.75</v>
      </c>
    </row>
    <row r="500" spans="1:25" x14ac:dyDescent="0.25">
      <c r="A500" s="283">
        <v>133</v>
      </c>
      <c r="B500" s="283"/>
      <c r="D500" s="284">
        <v>35795</v>
      </c>
      <c r="E500" s="284"/>
      <c r="F500" s="284"/>
      <c r="G500" s="284"/>
      <c r="I500" s="285" t="s">
        <v>224</v>
      </c>
      <c r="J500" s="285"/>
      <c r="K500" s="285"/>
      <c r="L500" s="285"/>
      <c r="M500" s="61">
        <v>33</v>
      </c>
      <c r="N500" s="253">
        <v>62963</v>
      </c>
      <c r="O500" s="61">
        <v>100</v>
      </c>
      <c r="P500" s="286">
        <v>36410.43</v>
      </c>
      <c r="Q500" s="286"/>
      <c r="R500" s="286"/>
      <c r="S500" s="253">
        <v>1907.97</v>
      </c>
      <c r="T500" s="253">
        <v>38318.400000000001</v>
      </c>
      <c r="V500" s="60">
        <f t="shared" si="51"/>
        <v>47840</v>
      </c>
      <c r="W500" s="58">
        <f t="shared" si="52"/>
        <v>20</v>
      </c>
      <c r="X500" s="58">
        <f t="shared" si="53"/>
        <v>13</v>
      </c>
      <c r="Y500" s="58">
        <f t="shared" si="55"/>
        <v>13</v>
      </c>
    </row>
    <row r="501" spans="1:25" x14ac:dyDescent="0.25">
      <c r="A501" s="283">
        <v>134</v>
      </c>
      <c r="B501" s="283"/>
      <c r="D501" s="284">
        <v>35885</v>
      </c>
      <c r="E501" s="284"/>
      <c r="F501" s="284"/>
      <c r="G501" s="284"/>
      <c r="I501" s="285" t="s">
        <v>224</v>
      </c>
      <c r="J501" s="285"/>
      <c r="K501" s="285"/>
      <c r="L501" s="285"/>
      <c r="M501" s="61">
        <v>33</v>
      </c>
      <c r="N501" s="253">
        <v>2147</v>
      </c>
      <c r="O501" s="61">
        <v>100</v>
      </c>
      <c r="P501" s="286">
        <v>1499.64</v>
      </c>
      <c r="Q501" s="286"/>
      <c r="R501" s="286"/>
      <c r="S501" s="253">
        <v>65.06</v>
      </c>
      <c r="T501" s="253">
        <v>1564.7</v>
      </c>
      <c r="V501" s="60">
        <f t="shared" si="51"/>
        <v>47930</v>
      </c>
      <c r="W501" s="58">
        <f t="shared" si="52"/>
        <v>19.75</v>
      </c>
      <c r="X501" s="58">
        <f t="shared" si="53"/>
        <v>13.25</v>
      </c>
      <c r="Y501" s="58">
        <f t="shared" si="55"/>
        <v>13.25</v>
      </c>
    </row>
    <row r="502" spans="1:25" x14ac:dyDescent="0.25">
      <c r="A502" s="283">
        <v>135</v>
      </c>
      <c r="B502" s="283"/>
      <c r="D502" s="284">
        <v>35976</v>
      </c>
      <c r="E502" s="284"/>
      <c r="F502" s="284"/>
      <c r="G502" s="284"/>
      <c r="I502" s="285" t="s">
        <v>224</v>
      </c>
      <c r="J502" s="285"/>
      <c r="K502" s="285"/>
      <c r="L502" s="285"/>
      <c r="M502" s="61">
        <v>33</v>
      </c>
      <c r="N502" s="253">
        <v>38557</v>
      </c>
      <c r="O502" s="61">
        <v>100</v>
      </c>
      <c r="P502" s="286">
        <v>25967.49</v>
      </c>
      <c r="Q502" s="286"/>
      <c r="R502" s="286"/>
      <c r="S502" s="253">
        <v>1168.3900000000001</v>
      </c>
      <c r="T502" s="253">
        <v>27135.88</v>
      </c>
      <c r="V502" s="60">
        <f t="shared" si="51"/>
        <v>48021</v>
      </c>
      <c r="W502" s="58">
        <f t="shared" si="52"/>
        <v>19.5</v>
      </c>
      <c r="X502" s="58">
        <f t="shared" si="53"/>
        <v>13.5</v>
      </c>
      <c r="Y502" s="58">
        <f t="shared" si="55"/>
        <v>13.5</v>
      </c>
    </row>
    <row r="503" spans="1:25" x14ac:dyDescent="0.25">
      <c r="A503" s="283">
        <v>136</v>
      </c>
      <c r="B503" s="283"/>
      <c r="D503" s="284">
        <v>36068</v>
      </c>
      <c r="E503" s="284"/>
      <c r="F503" s="284"/>
      <c r="G503" s="284"/>
      <c r="I503" s="285" t="s">
        <v>224</v>
      </c>
      <c r="J503" s="285"/>
      <c r="K503" s="285"/>
      <c r="L503" s="285"/>
      <c r="M503" s="61">
        <v>33</v>
      </c>
      <c r="N503" s="253">
        <v>7549</v>
      </c>
      <c r="O503" s="61">
        <v>100</v>
      </c>
      <c r="P503" s="286">
        <v>4895.45</v>
      </c>
      <c r="Q503" s="286"/>
      <c r="R503" s="286"/>
      <c r="S503" s="253">
        <v>228.76</v>
      </c>
      <c r="T503" s="253">
        <v>5124.21</v>
      </c>
      <c r="V503" s="60">
        <f t="shared" si="51"/>
        <v>48113</v>
      </c>
      <c r="W503" s="58">
        <f t="shared" si="52"/>
        <v>19.25</v>
      </c>
      <c r="X503" s="58">
        <f t="shared" si="53"/>
        <v>13.75</v>
      </c>
      <c r="Y503" s="58">
        <f t="shared" si="55"/>
        <v>13.75</v>
      </c>
    </row>
    <row r="504" spans="1:25" x14ac:dyDescent="0.25">
      <c r="A504" s="283">
        <v>137</v>
      </c>
      <c r="B504" s="283"/>
      <c r="D504" s="284">
        <v>36160</v>
      </c>
      <c r="E504" s="284"/>
      <c r="F504" s="284"/>
      <c r="G504" s="284"/>
      <c r="I504" s="285" t="s">
        <v>224</v>
      </c>
      <c r="J504" s="285"/>
      <c r="K504" s="285"/>
      <c r="L504" s="285"/>
      <c r="M504" s="61">
        <v>33</v>
      </c>
      <c r="N504" s="253">
        <v>73632</v>
      </c>
      <c r="O504" s="61">
        <v>100</v>
      </c>
      <c r="P504" s="286">
        <v>45908.39</v>
      </c>
      <c r="Q504" s="286"/>
      <c r="R504" s="286"/>
      <c r="S504" s="253">
        <v>2231.27</v>
      </c>
      <c r="T504" s="253">
        <v>48139.66</v>
      </c>
      <c r="V504" s="60">
        <f t="shared" si="51"/>
        <v>48205</v>
      </c>
      <c r="W504" s="58">
        <f t="shared" si="52"/>
        <v>19</v>
      </c>
      <c r="X504" s="58">
        <f t="shared" si="53"/>
        <v>14</v>
      </c>
      <c r="Y504" s="58">
        <f t="shared" si="55"/>
        <v>14</v>
      </c>
    </row>
    <row r="505" spans="1:25" x14ac:dyDescent="0.25">
      <c r="A505" s="283">
        <v>292</v>
      </c>
      <c r="B505" s="283"/>
      <c r="D505" s="284">
        <v>39507</v>
      </c>
      <c r="E505" s="284"/>
      <c r="F505" s="284"/>
      <c r="G505" s="284"/>
      <c r="I505" s="285" t="s">
        <v>224</v>
      </c>
      <c r="J505" s="285"/>
      <c r="K505" s="285"/>
      <c r="L505" s="285"/>
      <c r="M505" s="61">
        <v>33</v>
      </c>
      <c r="N505" s="253">
        <v>592.5</v>
      </c>
      <c r="O505" s="61">
        <v>100</v>
      </c>
      <c r="P505" s="286">
        <v>158.56</v>
      </c>
      <c r="Q505" s="286"/>
      <c r="R505" s="286"/>
      <c r="S505" s="253">
        <v>17.95</v>
      </c>
      <c r="T505" s="253">
        <v>176.51</v>
      </c>
      <c r="V505" s="60">
        <f t="shared" si="51"/>
        <v>51552</v>
      </c>
      <c r="W505" s="58">
        <f t="shared" si="52"/>
        <v>9.8361111111111104</v>
      </c>
      <c r="X505" s="58">
        <f t="shared" si="53"/>
        <v>23.163888888888891</v>
      </c>
      <c r="Y505" s="58">
        <f t="shared" si="55"/>
        <v>23.163888888888891</v>
      </c>
    </row>
    <row r="506" spans="1:25" x14ac:dyDescent="0.25">
      <c r="A506" s="283">
        <v>314</v>
      </c>
      <c r="B506" s="283"/>
      <c r="D506" s="284">
        <v>36280</v>
      </c>
      <c r="E506" s="284"/>
      <c r="F506" s="284"/>
      <c r="G506" s="284"/>
      <c r="I506" s="285" t="s">
        <v>224</v>
      </c>
      <c r="J506" s="285"/>
      <c r="K506" s="285"/>
      <c r="L506" s="285"/>
      <c r="M506" s="61">
        <v>33</v>
      </c>
      <c r="N506" s="253">
        <v>25858.010000000002</v>
      </c>
      <c r="O506" s="61">
        <v>100</v>
      </c>
      <c r="P506" s="286">
        <v>13908.54</v>
      </c>
      <c r="Q506" s="286"/>
      <c r="R506" s="286"/>
      <c r="S506" s="253">
        <v>783.58</v>
      </c>
      <c r="T506" s="253">
        <v>14692.12</v>
      </c>
      <c r="V506" s="60">
        <f t="shared" si="51"/>
        <v>48325</v>
      </c>
      <c r="W506" s="58">
        <f t="shared" si="52"/>
        <v>18.666666666666668</v>
      </c>
      <c r="X506" s="58">
        <f t="shared" si="53"/>
        <v>14.333333333333332</v>
      </c>
      <c r="Y506" s="58">
        <f t="shared" si="55"/>
        <v>14.333333333333332</v>
      </c>
    </row>
    <row r="507" spans="1:25" x14ac:dyDescent="0.25">
      <c r="A507" s="283">
        <v>315</v>
      </c>
      <c r="B507" s="283"/>
      <c r="D507" s="284">
        <v>36311</v>
      </c>
      <c r="E507" s="284"/>
      <c r="F507" s="284"/>
      <c r="G507" s="284"/>
      <c r="I507" s="285" t="s">
        <v>224</v>
      </c>
      <c r="J507" s="285"/>
      <c r="K507" s="285"/>
      <c r="L507" s="285"/>
      <c r="M507" s="61">
        <v>33</v>
      </c>
      <c r="N507" s="253">
        <v>472.19</v>
      </c>
      <c r="O507" s="61">
        <v>100</v>
      </c>
      <c r="P507" s="286">
        <v>252.81</v>
      </c>
      <c r="Q507" s="286"/>
      <c r="R507" s="286"/>
      <c r="S507" s="253">
        <v>14.31</v>
      </c>
      <c r="T507" s="253">
        <v>267.12</v>
      </c>
      <c r="V507" s="60">
        <f t="shared" si="51"/>
        <v>48356</v>
      </c>
      <c r="W507" s="58">
        <f t="shared" si="52"/>
        <v>18.583333333333332</v>
      </c>
      <c r="X507" s="58">
        <f t="shared" si="53"/>
        <v>14.416666666666668</v>
      </c>
      <c r="Y507" s="58">
        <f t="shared" si="55"/>
        <v>14.416666666666668</v>
      </c>
    </row>
    <row r="508" spans="1:25" x14ac:dyDescent="0.25">
      <c r="A508" s="283">
        <v>317</v>
      </c>
      <c r="B508" s="283"/>
      <c r="D508" s="284">
        <v>36372</v>
      </c>
      <c r="E508" s="284"/>
      <c r="F508" s="284"/>
      <c r="G508" s="284"/>
      <c r="I508" s="285" t="s">
        <v>224</v>
      </c>
      <c r="J508" s="285"/>
      <c r="K508" s="285"/>
      <c r="L508" s="285"/>
      <c r="M508" s="61">
        <v>33</v>
      </c>
      <c r="N508" s="253">
        <v>5260.34</v>
      </c>
      <c r="O508" s="61">
        <v>100</v>
      </c>
      <c r="P508" s="286">
        <v>2789.5</v>
      </c>
      <c r="Q508" s="286"/>
      <c r="R508" s="286"/>
      <c r="S508" s="253">
        <v>159.4</v>
      </c>
      <c r="T508" s="253">
        <v>2948.9</v>
      </c>
      <c r="V508" s="60">
        <f t="shared" si="51"/>
        <v>48417</v>
      </c>
      <c r="W508" s="58">
        <f t="shared" si="52"/>
        <v>18.416666666666668</v>
      </c>
      <c r="X508" s="58">
        <f t="shared" si="53"/>
        <v>14.583333333333332</v>
      </c>
      <c r="Y508" s="58">
        <f t="shared" si="55"/>
        <v>14.583333333333332</v>
      </c>
    </row>
    <row r="509" spans="1:25" x14ac:dyDescent="0.25">
      <c r="A509" s="283">
        <v>318</v>
      </c>
      <c r="B509" s="283"/>
      <c r="D509" s="284">
        <v>36372</v>
      </c>
      <c r="E509" s="284"/>
      <c r="F509" s="284"/>
      <c r="G509" s="284"/>
      <c r="I509" s="285" t="s">
        <v>224</v>
      </c>
      <c r="J509" s="285"/>
      <c r="K509" s="285"/>
      <c r="L509" s="285"/>
      <c r="M509" s="61">
        <v>33</v>
      </c>
      <c r="N509" s="253">
        <v>-1732.71</v>
      </c>
      <c r="O509" s="61">
        <v>100</v>
      </c>
      <c r="P509" s="286">
        <v>-918.92000000000007</v>
      </c>
      <c r="Q509" s="286"/>
      <c r="R509" s="286"/>
      <c r="S509" s="253">
        <v>-52.51</v>
      </c>
      <c r="T509" s="253">
        <v>-971.43000000000006</v>
      </c>
      <c r="V509" s="60">
        <f t="shared" si="51"/>
        <v>48417</v>
      </c>
      <c r="W509" s="58">
        <f t="shared" si="52"/>
        <v>18.416666666666668</v>
      </c>
      <c r="X509" s="58">
        <f t="shared" si="53"/>
        <v>14.583333333333332</v>
      </c>
      <c r="Y509" s="58">
        <f t="shared" si="55"/>
        <v>14.583333333333332</v>
      </c>
    </row>
    <row r="510" spans="1:25" x14ac:dyDescent="0.25">
      <c r="A510" s="283">
        <v>319</v>
      </c>
      <c r="B510" s="283"/>
      <c r="D510" s="284">
        <v>36433</v>
      </c>
      <c r="E510" s="284"/>
      <c r="F510" s="284"/>
      <c r="G510" s="284"/>
      <c r="I510" s="285" t="s">
        <v>224</v>
      </c>
      <c r="J510" s="285"/>
      <c r="K510" s="285"/>
      <c r="L510" s="285"/>
      <c r="M510" s="61">
        <v>33</v>
      </c>
      <c r="N510" s="253">
        <v>1122.3800000000001</v>
      </c>
      <c r="O510" s="61">
        <v>100</v>
      </c>
      <c r="P510" s="286">
        <v>589.51</v>
      </c>
      <c r="Q510" s="286"/>
      <c r="R510" s="286"/>
      <c r="S510" s="253">
        <v>34.01</v>
      </c>
      <c r="T510" s="253">
        <v>623.52</v>
      </c>
      <c r="V510" s="60">
        <f t="shared" si="51"/>
        <v>48478</v>
      </c>
      <c r="W510" s="58">
        <f t="shared" si="52"/>
        <v>18.25</v>
      </c>
      <c r="X510" s="58">
        <f t="shared" si="53"/>
        <v>14.75</v>
      </c>
      <c r="Y510" s="58">
        <f t="shared" si="55"/>
        <v>14.75</v>
      </c>
    </row>
    <row r="511" spans="1:25" x14ac:dyDescent="0.25">
      <c r="A511" s="283">
        <v>320</v>
      </c>
      <c r="B511" s="283"/>
      <c r="D511" s="284">
        <v>36463</v>
      </c>
      <c r="E511" s="284"/>
      <c r="F511" s="284"/>
      <c r="G511" s="284"/>
      <c r="I511" s="285" t="s">
        <v>224</v>
      </c>
      <c r="J511" s="285"/>
      <c r="K511" s="285"/>
      <c r="L511" s="285"/>
      <c r="M511" s="61">
        <v>33</v>
      </c>
      <c r="N511" s="253">
        <v>7568.29</v>
      </c>
      <c r="O511" s="61">
        <v>100</v>
      </c>
      <c r="P511" s="286">
        <v>3956.12</v>
      </c>
      <c r="Q511" s="286"/>
      <c r="R511" s="286"/>
      <c r="S511" s="253">
        <v>229.34</v>
      </c>
      <c r="T511" s="253">
        <v>4185.46</v>
      </c>
      <c r="V511" s="60">
        <f t="shared" si="51"/>
        <v>48508</v>
      </c>
      <c r="W511" s="58">
        <f t="shared" si="52"/>
        <v>18.166666666666668</v>
      </c>
      <c r="X511" s="58">
        <f t="shared" si="53"/>
        <v>14.833333333333332</v>
      </c>
      <c r="Y511" s="58">
        <f t="shared" si="55"/>
        <v>14.833333333333332</v>
      </c>
    </row>
    <row r="512" spans="1:25" x14ac:dyDescent="0.25">
      <c r="A512" s="283">
        <v>331</v>
      </c>
      <c r="B512" s="283"/>
      <c r="C512" s="252" t="s">
        <v>245</v>
      </c>
      <c r="D512" s="284">
        <v>25385</v>
      </c>
      <c r="E512" s="284"/>
      <c r="F512" s="284"/>
      <c r="G512" s="284"/>
      <c r="I512" s="285" t="s">
        <v>224</v>
      </c>
      <c r="J512" s="285"/>
      <c r="K512" s="285"/>
      <c r="L512" s="285"/>
      <c r="M512" s="61">
        <v>33.299999999999997</v>
      </c>
      <c r="N512" s="253">
        <v>1363.53</v>
      </c>
      <c r="O512" s="61">
        <v>100</v>
      </c>
      <c r="P512" s="286">
        <v>1363.53</v>
      </c>
      <c r="Q512" s="286"/>
      <c r="R512" s="286"/>
      <c r="S512" s="253">
        <v>0</v>
      </c>
      <c r="T512" s="253">
        <v>1363.53</v>
      </c>
      <c r="V512" s="60">
        <f t="shared" ref="V512:V575" si="56">D512+(M512*365)</f>
        <v>37539.5</v>
      </c>
      <c r="W512" s="58">
        <f t="shared" ref="W512:W575" si="57">YEARFRAC(D512,$W$8)</f>
        <v>48.5</v>
      </c>
      <c r="X512" s="58">
        <f t="shared" ref="X512:X575" si="58">IF(W512&gt;M512,0,M512-W512)</f>
        <v>0</v>
      </c>
      <c r="Y512" s="58"/>
    </row>
    <row r="513" spans="1:25" x14ac:dyDescent="0.25">
      <c r="A513" s="283">
        <v>344</v>
      </c>
      <c r="B513" s="283"/>
      <c r="D513" s="284">
        <v>39512</v>
      </c>
      <c r="E513" s="284"/>
      <c r="F513" s="284"/>
      <c r="G513" s="284"/>
      <c r="I513" s="285" t="s">
        <v>224</v>
      </c>
      <c r="J513" s="285"/>
      <c r="K513" s="285"/>
      <c r="L513" s="285"/>
      <c r="M513" s="61">
        <v>33</v>
      </c>
      <c r="N513" s="253">
        <v>27.21</v>
      </c>
      <c r="O513" s="61">
        <v>100</v>
      </c>
      <c r="P513" s="286">
        <v>7.24</v>
      </c>
      <c r="Q513" s="286"/>
      <c r="R513" s="286"/>
      <c r="S513" s="253">
        <v>0.82000000000000006</v>
      </c>
      <c r="T513" s="253">
        <v>8.06</v>
      </c>
      <c r="V513" s="60">
        <f t="shared" si="56"/>
        <v>51557</v>
      </c>
      <c r="W513" s="58">
        <f t="shared" si="57"/>
        <v>9.8222222222222229</v>
      </c>
      <c r="X513" s="58">
        <f t="shared" si="58"/>
        <v>23.177777777777777</v>
      </c>
      <c r="Y513" s="58">
        <f t="shared" ref="Y513:Y544" si="59">IF(X513=0,0,X513)</f>
        <v>23.177777777777777</v>
      </c>
    </row>
    <row r="514" spans="1:25" x14ac:dyDescent="0.25">
      <c r="A514" s="283">
        <v>346</v>
      </c>
      <c r="B514" s="283"/>
      <c r="D514" s="284">
        <v>36494</v>
      </c>
      <c r="E514" s="284"/>
      <c r="F514" s="284"/>
      <c r="G514" s="284"/>
      <c r="I514" s="285" t="s">
        <v>224</v>
      </c>
      <c r="J514" s="285"/>
      <c r="K514" s="285"/>
      <c r="L514" s="285"/>
      <c r="M514" s="61">
        <v>33</v>
      </c>
      <c r="N514" s="253">
        <v>1730.81</v>
      </c>
      <c r="O514" s="61">
        <v>100</v>
      </c>
      <c r="P514" s="286">
        <v>910.88</v>
      </c>
      <c r="Q514" s="286"/>
      <c r="R514" s="286"/>
      <c r="S514" s="253">
        <v>52.45</v>
      </c>
      <c r="T514" s="253">
        <v>963.33</v>
      </c>
      <c r="V514" s="60">
        <f t="shared" si="56"/>
        <v>48539</v>
      </c>
      <c r="W514" s="58">
        <f t="shared" si="57"/>
        <v>18.083333333333332</v>
      </c>
      <c r="X514" s="58">
        <f t="shared" si="58"/>
        <v>14.916666666666668</v>
      </c>
      <c r="Y514" s="58">
        <f t="shared" si="59"/>
        <v>14.916666666666668</v>
      </c>
    </row>
    <row r="515" spans="1:25" x14ac:dyDescent="0.25">
      <c r="A515" s="283">
        <v>351</v>
      </c>
      <c r="B515" s="283"/>
      <c r="D515" s="284">
        <v>39538</v>
      </c>
      <c r="E515" s="284"/>
      <c r="F515" s="284"/>
      <c r="G515" s="284"/>
      <c r="I515" s="285" t="s">
        <v>224</v>
      </c>
      <c r="J515" s="285"/>
      <c r="K515" s="285"/>
      <c r="L515" s="285"/>
      <c r="M515" s="61">
        <v>33</v>
      </c>
      <c r="N515" s="253">
        <v>4667.45</v>
      </c>
      <c r="O515" s="61">
        <v>100</v>
      </c>
      <c r="P515" s="286">
        <v>1237.5999999999999</v>
      </c>
      <c r="Q515" s="286"/>
      <c r="R515" s="286"/>
      <c r="S515" s="253">
        <v>141.44</v>
      </c>
      <c r="T515" s="253">
        <v>1379.04</v>
      </c>
      <c r="V515" s="60">
        <f t="shared" si="56"/>
        <v>51583</v>
      </c>
      <c r="W515" s="58">
        <f t="shared" si="57"/>
        <v>9.75</v>
      </c>
      <c r="X515" s="58">
        <f t="shared" si="58"/>
        <v>23.25</v>
      </c>
      <c r="Y515" s="58">
        <f t="shared" si="59"/>
        <v>23.25</v>
      </c>
    </row>
    <row r="516" spans="1:25" x14ac:dyDescent="0.25">
      <c r="A516" s="283">
        <v>352</v>
      </c>
      <c r="B516" s="283"/>
      <c r="D516" s="284">
        <v>36525</v>
      </c>
      <c r="E516" s="284"/>
      <c r="F516" s="284"/>
      <c r="G516" s="284"/>
      <c r="I516" s="285" t="s">
        <v>224</v>
      </c>
      <c r="J516" s="285"/>
      <c r="K516" s="285"/>
      <c r="L516" s="285"/>
      <c r="M516" s="61">
        <v>33</v>
      </c>
      <c r="N516" s="253">
        <v>2238.4499999999998</v>
      </c>
      <c r="O516" s="61">
        <v>100</v>
      </c>
      <c r="P516" s="286">
        <v>1165.55</v>
      </c>
      <c r="Q516" s="286"/>
      <c r="R516" s="286"/>
      <c r="S516" s="253">
        <v>67.83</v>
      </c>
      <c r="T516" s="253">
        <v>1233.3800000000001</v>
      </c>
      <c r="V516" s="60">
        <f t="shared" si="56"/>
        <v>48570</v>
      </c>
      <c r="W516" s="58">
        <f t="shared" si="57"/>
        <v>18</v>
      </c>
      <c r="X516" s="58">
        <f t="shared" si="58"/>
        <v>15</v>
      </c>
      <c r="Y516" s="58">
        <f t="shared" si="59"/>
        <v>15</v>
      </c>
    </row>
    <row r="517" spans="1:25" x14ac:dyDescent="0.25">
      <c r="A517" s="283">
        <v>357</v>
      </c>
      <c r="B517" s="283"/>
      <c r="D517" s="284">
        <v>36556</v>
      </c>
      <c r="E517" s="284"/>
      <c r="F517" s="284"/>
      <c r="G517" s="284"/>
      <c r="I517" s="285" t="s">
        <v>224</v>
      </c>
      <c r="J517" s="285"/>
      <c r="K517" s="285"/>
      <c r="L517" s="285"/>
      <c r="M517" s="61">
        <v>33</v>
      </c>
      <c r="N517" s="253">
        <v>2234.79</v>
      </c>
      <c r="O517" s="61">
        <v>100</v>
      </c>
      <c r="P517" s="286">
        <v>1151.24</v>
      </c>
      <c r="Q517" s="286"/>
      <c r="R517" s="286"/>
      <c r="S517" s="253">
        <v>67.72</v>
      </c>
      <c r="T517" s="253">
        <v>1218.96</v>
      </c>
      <c r="V517" s="60">
        <f t="shared" si="56"/>
        <v>48601</v>
      </c>
      <c r="W517" s="58">
        <f t="shared" si="57"/>
        <v>17.916666666666668</v>
      </c>
      <c r="X517" s="58">
        <f t="shared" si="58"/>
        <v>15.083333333333332</v>
      </c>
      <c r="Y517" s="58">
        <f t="shared" si="59"/>
        <v>15.083333333333332</v>
      </c>
    </row>
    <row r="518" spans="1:25" x14ac:dyDescent="0.25">
      <c r="A518" s="283">
        <v>360</v>
      </c>
      <c r="B518" s="283"/>
      <c r="D518" s="284">
        <v>36584</v>
      </c>
      <c r="E518" s="284"/>
      <c r="F518" s="284"/>
      <c r="G518" s="284"/>
      <c r="I518" s="285" t="s">
        <v>224</v>
      </c>
      <c r="J518" s="285"/>
      <c r="K518" s="285"/>
      <c r="L518" s="285"/>
      <c r="M518" s="61">
        <v>33</v>
      </c>
      <c r="N518" s="253">
        <v>2197.09</v>
      </c>
      <c r="O518" s="61">
        <v>100</v>
      </c>
      <c r="P518" s="286">
        <v>1126.31</v>
      </c>
      <c r="Q518" s="286"/>
      <c r="R518" s="286"/>
      <c r="S518" s="253">
        <v>66.58</v>
      </c>
      <c r="T518" s="253">
        <v>1192.8900000000001</v>
      </c>
      <c r="V518" s="60">
        <f t="shared" si="56"/>
        <v>48629</v>
      </c>
      <c r="W518" s="58">
        <f t="shared" si="57"/>
        <v>17.841666666666665</v>
      </c>
      <c r="X518" s="58">
        <f t="shared" si="58"/>
        <v>15.158333333333335</v>
      </c>
      <c r="Y518" s="58">
        <f t="shared" si="59"/>
        <v>15.158333333333335</v>
      </c>
    </row>
    <row r="519" spans="1:25" x14ac:dyDescent="0.25">
      <c r="A519" s="283">
        <v>366</v>
      </c>
      <c r="B519" s="283"/>
      <c r="D519" s="284">
        <v>36616</v>
      </c>
      <c r="E519" s="284"/>
      <c r="F519" s="284"/>
      <c r="G519" s="284"/>
      <c r="I519" s="285" t="s">
        <v>224</v>
      </c>
      <c r="J519" s="285"/>
      <c r="K519" s="285"/>
      <c r="L519" s="285"/>
      <c r="M519" s="61">
        <v>33</v>
      </c>
      <c r="N519" s="253">
        <v>4417.66</v>
      </c>
      <c r="O519" s="61">
        <v>100</v>
      </c>
      <c r="P519" s="286">
        <v>2253.48</v>
      </c>
      <c r="Q519" s="286"/>
      <c r="R519" s="286"/>
      <c r="S519" s="253">
        <v>133.87</v>
      </c>
      <c r="T519" s="253">
        <v>2387.35</v>
      </c>
      <c r="V519" s="60">
        <f t="shared" si="56"/>
        <v>48661</v>
      </c>
      <c r="W519" s="58">
        <f t="shared" si="57"/>
        <v>17.75</v>
      </c>
      <c r="X519" s="58">
        <f t="shared" si="58"/>
        <v>15.25</v>
      </c>
      <c r="Y519" s="58">
        <f t="shared" si="59"/>
        <v>15.25</v>
      </c>
    </row>
    <row r="520" spans="1:25" x14ac:dyDescent="0.25">
      <c r="A520" s="283">
        <v>376</v>
      </c>
      <c r="B520" s="283"/>
      <c r="D520" s="284">
        <v>36707</v>
      </c>
      <c r="E520" s="284"/>
      <c r="F520" s="284"/>
      <c r="G520" s="284"/>
      <c r="I520" s="285" t="s">
        <v>224</v>
      </c>
      <c r="J520" s="285"/>
      <c r="K520" s="285"/>
      <c r="L520" s="285"/>
      <c r="M520" s="61">
        <v>33</v>
      </c>
      <c r="N520" s="253">
        <v>278.48</v>
      </c>
      <c r="O520" s="61">
        <v>100</v>
      </c>
      <c r="P520" s="286">
        <v>139.96</v>
      </c>
      <c r="Q520" s="286"/>
      <c r="R520" s="286"/>
      <c r="S520" s="253">
        <v>8.44</v>
      </c>
      <c r="T520" s="253">
        <v>148.4</v>
      </c>
      <c r="V520" s="60">
        <f t="shared" si="56"/>
        <v>48752</v>
      </c>
      <c r="W520" s="58">
        <f t="shared" si="57"/>
        <v>17.5</v>
      </c>
      <c r="X520" s="58">
        <f t="shared" si="58"/>
        <v>15.5</v>
      </c>
      <c r="Y520" s="58">
        <f t="shared" si="59"/>
        <v>15.5</v>
      </c>
    </row>
    <row r="521" spans="1:25" x14ac:dyDescent="0.25">
      <c r="A521" s="283">
        <v>380</v>
      </c>
      <c r="B521" s="283"/>
      <c r="D521" s="284">
        <v>36738</v>
      </c>
      <c r="E521" s="284"/>
      <c r="F521" s="284"/>
      <c r="G521" s="284"/>
      <c r="I521" s="285" t="s">
        <v>224</v>
      </c>
      <c r="J521" s="285"/>
      <c r="K521" s="285"/>
      <c r="L521" s="285"/>
      <c r="M521" s="61">
        <v>33</v>
      </c>
      <c r="N521" s="253">
        <v>210</v>
      </c>
      <c r="O521" s="61">
        <v>100</v>
      </c>
      <c r="P521" s="286">
        <v>104.94</v>
      </c>
      <c r="Q521" s="286"/>
      <c r="R521" s="286"/>
      <c r="S521" s="253">
        <v>6.36</v>
      </c>
      <c r="T521" s="253">
        <v>111.3</v>
      </c>
      <c r="V521" s="60">
        <f t="shared" si="56"/>
        <v>48783</v>
      </c>
      <c r="W521" s="58">
        <f t="shared" si="57"/>
        <v>17.416666666666668</v>
      </c>
      <c r="X521" s="58">
        <f t="shared" si="58"/>
        <v>15.583333333333332</v>
      </c>
      <c r="Y521" s="58">
        <f t="shared" si="59"/>
        <v>15.583333333333332</v>
      </c>
    </row>
    <row r="522" spans="1:25" x14ac:dyDescent="0.25">
      <c r="A522" s="283">
        <v>384</v>
      </c>
      <c r="B522" s="283"/>
      <c r="D522" s="284">
        <v>36769</v>
      </c>
      <c r="E522" s="284"/>
      <c r="F522" s="284"/>
      <c r="G522" s="284"/>
      <c r="I522" s="285" t="s">
        <v>224</v>
      </c>
      <c r="J522" s="285"/>
      <c r="K522" s="285"/>
      <c r="L522" s="285"/>
      <c r="M522" s="61">
        <v>33</v>
      </c>
      <c r="N522" s="253">
        <v>2798.1</v>
      </c>
      <c r="O522" s="61">
        <v>100</v>
      </c>
      <c r="P522" s="286">
        <v>1391.97</v>
      </c>
      <c r="Q522" s="286"/>
      <c r="R522" s="286"/>
      <c r="S522" s="253">
        <v>84.79</v>
      </c>
      <c r="T522" s="253">
        <v>1476.76</v>
      </c>
      <c r="V522" s="60">
        <f t="shared" si="56"/>
        <v>48814</v>
      </c>
      <c r="W522" s="58">
        <f t="shared" si="57"/>
        <v>17.333333333333332</v>
      </c>
      <c r="X522" s="58">
        <f t="shared" si="58"/>
        <v>15.666666666666668</v>
      </c>
      <c r="Y522" s="58">
        <f t="shared" si="59"/>
        <v>15.666666666666668</v>
      </c>
    </row>
    <row r="523" spans="1:25" x14ac:dyDescent="0.25">
      <c r="A523" s="283">
        <v>390</v>
      </c>
      <c r="B523" s="283"/>
      <c r="D523" s="284">
        <v>36799</v>
      </c>
      <c r="E523" s="284"/>
      <c r="F523" s="284"/>
      <c r="G523" s="284"/>
      <c r="I523" s="285" t="s">
        <v>224</v>
      </c>
      <c r="J523" s="285"/>
      <c r="K523" s="285"/>
      <c r="L523" s="285"/>
      <c r="M523" s="61">
        <v>33</v>
      </c>
      <c r="N523" s="253">
        <v>1594.95</v>
      </c>
      <c r="O523" s="61">
        <v>100</v>
      </c>
      <c r="P523" s="286">
        <v>789.39</v>
      </c>
      <c r="Q523" s="286"/>
      <c r="R523" s="286"/>
      <c r="S523" s="253">
        <v>48.33</v>
      </c>
      <c r="T523" s="253">
        <v>837.72</v>
      </c>
      <c r="V523" s="60">
        <f t="shared" si="56"/>
        <v>48844</v>
      </c>
      <c r="W523" s="58">
        <f t="shared" si="57"/>
        <v>17.25</v>
      </c>
      <c r="X523" s="58">
        <f t="shared" si="58"/>
        <v>15.75</v>
      </c>
      <c r="Y523" s="58">
        <f t="shared" si="59"/>
        <v>15.75</v>
      </c>
    </row>
    <row r="524" spans="1:25" x14ac:dyDescent="0.25">
      <c r="A524" s="283">
        <v>395</v>
      </c>
      <c r="B524" s="283"/>
      <c r="D524" s="284">
        <v>36830</v>
      </c>
      <c r="E524" s="284"/>
      <c r="F524" s="284"/>
      <c r="G524" s="284"/>
      <c r="I524" s="285" t="s">
        <v>224</v>
      </c>
      <c r="J524" s="285"/>
      <c r="K524" s="285"/>
      <c r="L524" s="285"/>
      <c r="M524" s="61">
        <v>33.299999999999997</v>
      </c>
      <c r="N524" s="253">
        <v>1585.74</v>
      </c>
      <c r="O524" s="61">
        <v>100</v>
      </c>
      <c r="P524" s="286">
        <v>773.82</v>
      </c>
      <c r="Q524" s="286"/>
      <c r="R524" s="286"/>
      <c r="S524" s="253">
        <v>47.62</v>
      </c>
      <c r="T524" s="253">
        <v>821.44</v>
      </c>
      <c r="V524" s="60">
        <f t="shared" si="56"/>
        <v>48984.5</v>
      </c>
      <c r="W524" s="58">
        <f t="shared" si="57"/>
        <v>17.166666666666668</v>
      </c>
      <c r="X524" s="58">
        <f t="shared" si="58"/>
        <v>16.133333333333329</v>
      </c>
      <c r="Y524" s="58">
        <f t="shared" si="59"/>
        <v>16.133333333333329</v>
      </c>
    </row>
    <row r="525" spans="1:25" x14ac:dyDescent="0.25">
      <c r="A525" s="283">
        <v>400</v>
      </c>
      <c r="B525" s="283"/>
      <c r="D525" s="284">
        <v>36860</v>
      </c>
      <c r="E525" s="284"/>
      <c r="F525" s="284"/>
      <c r="G525" s="284"/>
      <c r="I525" s="285" t="s">
        <v>224</v>
      </c>
      <c r="J525" s="285"/>
      <c r="K525" s="285"/>
      <c r="L525" s="285"/>
      <c r="M525" s="61">
        <v>33.299999999999997</v>
      </c>
      <c r="N525" s="253">
        <v>4600.05</v>
      </c>
      <c r="O525" s="61">
        <v>100</v>
      </c>
      <c r="P525" s="286">
        <v>2233.2600000000002</v>
      </c>
      <c r="Q525" s="286"/>
      <c r="R525" s="286"/>
      <c r="S525" s="253">
        <v>138.13999999999999</v>
      </c>
      <c r="T525" s="253">
        <v>2371.4</v>
      </c>
      <c r="V525" s="60">
        <f t="shared" si="56"/>
        <v>49014.5</v>
      </c>
      <c r="W525" s="58">
        <f t="shared" si="57"/>
        <v>17.083333333333332</v>
      </c>
      <c r="X525" s="58">
        <f t="shared" si="58"/>
        <v>16.216666666666665</v>
      </c>
      <c r="Y525" s="58">
        <f t="shared" si="59"/>
        <v>16.216666666666665</v>
      </c>
    </row>
    <row r="526" spans="1:25" x14ac:dyDescent="0.25">
      <c r="A526" s="283">
        <v>404</v>
      </c>
      <c r="B526" s="283"/>
      <c r="D526" s="284">
        <v>36891</v>
      </c>
      <c r="E526" s="284"/>
      <c r="F526" s="284"/>
      <c r="G526" s="284"/>
      <c r="I526" s="285" t="s">
        <v>224</v>
      </c>
      <c r="J526" s="285"/>
      <c r="K526" s="285"/>
      <c r="L526" s="285"/>
      <c r="M526" s="61">
        <v>33.299999999999997</v>
      </c>
      <c r="N526" s="253">
        <v>3009.7400000000002</v>
      </c>
      <c r="O526" s="61">
        <v>100</v>
      </c>
      <c r="P526" s="286">
        <v>1453.6100000000001</v>
      </c>
      <c r="Q526" s="286"/>
      <c r="R526" s="286"/>
      <c r="S526" s="253">
        <v>90.38</v>
      </c>
      <c r="T526" s="253">
        <v>1543.99</v>
      </c>
      <c r="V526" s="60">
        <f t="shared" si="56"/>
        <v>49045.5</v>
      </c>
      <c r="W526" s="58">
        <f t="shared" si="57"/>
        <v>17</v>
      </c>
      <c r="X526" s="58">
        <f t="shared" si="58"/>
        <v>16.299999999999997</v>
      </c>
      <c r="Y526" s="58">
        <f t="shared" si="59"/>
        <v>16.299999999999997</v>
      </c>
    </row>
    <row r="527" spans="1:25" x14ac:dyDescent="0.25">
      <c r="A527" s="283">
        <v>408</v>
      </c>
      <c r="B527" s="283"/>
      <c r="D527" s="284">
        <v>36922</v>
      </c>
      <c r="E527" s="284"/>
      <c r="F527" s="284"/>
      <c r="G527" s="284"/>
      <c r="I527" s="285" t="s">
        <v>224</v>
      </c>
      <c r="J527" s="285"/>
      <c r="K527" s="285"/>
      <c r="L527" s="285"/>
      <c r="M527" s="61">
        <v>33</v>
      </c>
      <c r="N527" s="253">
        <v>6157.5</v>
      </c>
      <c r="O527" s="61">
        <v>100</v>
      </c>
      <c r="P527" s="286">
        <v>2985.44</v>
      </c>
      <c r="Q527" s="286"/>
      <c r="R527" s="286"/>
      <c r="S527" s="253">
        <v>186.59</v>
      </c>
      <c r="T527" s="253">
        <v>3172.03</v>
      </c>
      <c r="V527" s="60">
        <f t="shared" si="56"/>
        <v>48967</v>
      </c>
      <c r="W527" s="58">
        <f t="shared" si="57"/>
        <v>16.916666666666668</v>
      </c>
      <c r="X527" s="58">
        <f t="shared" si="58"/>
        <v>16.083333333333332</v>
      </c>
      <c r="Y527" s="58">
        <f t="shared" si="59"/>
        <v>16.083333333333332</v>
      </c>
    </row>
    <row r="528" spans="1:25" x14ac:dyDescent="0.25">
      <c r="A528" s="283">
        <v>413</v>
      </c>
      <c r="B528" s="283"/>
      <c r="D528" s="284">
        <v>36950</v>
      </c>
      <c r="E528" s="284"/>
      <c r="F528" s="284"/>
      <c r="G528" s="284"/>
      <c r="I528" s="285" t="s">
        <v>224</v>
      </c>
      <c r="J528" s="285"/>
      <c r="K528" s="285"/>
      <c r="L528" s="285"/>
      <c r="M528" s="61">
        <v>33</v>
      </c>
      <c r="N528" s="253">
        <v>4046.4500000000003</v>
      </c>
      <c r="O528" s="61">
        <v>100</v>
      </c>
      <c r="P528" s="286">
        <v>1951.7</v>
      </c>
      <c r="Q528" s="286"/>
      <c r="R528" s="286"/>
      <c r="S528" s="253">
        <v>122.62</v>
      </c>
      <c r="T528" s="253">
        <v>2074.3200000000002</v>
      </c>
      <c r="V528" s="60">
        <f t="shared" si="56"/>
        <v>48995</v>
      </c>
      <c r="W528" s="58">
        <f t="shared" si="57"/>
        <v>16.836111111111112</v>
      </c>
      <c r="X528" s="58">
        <f t="shared" si="58"/>
        <v>16.163888888888888</v>
      </c>
      <c r="Y528" s="58">
        <f t="shared" si="59"/>
        <v>16.163888888888888</v>
      </c>
    </row>
    <row r="529" spans="1:25" x14ac:dyDescent="0.25">
      <c r="A529" s="283">
        <v>417</v>
      </c>
      <c r="B529" s="283"/>
      <c r="D529" s="284">
        <v>36981</v>
      </c>
      <c r="E529" s="284"/>
      <c r="F529" s="284"/>
      <c r="G529" s="284"/>
      <c r="I529" s="285" t="s">
        <v>224</v>
      </c>
      <c r="J529" s="285"/>
      <c r="K529" s="285"/>
      <c r="L529" s="285"/>
      <c r="M529" s="61">
        <v>33</v>
      </c>
      <c r="N529" s="253">
        <v>18757.5</v>
      </c>
      <c r="O529" s="61">
        <v>100</v>
      </c>
      <c r="P529" s="286">
        <v>8999.82</v>
      </c>
      <c r="Q529" s="286"/>
      <c r="R529" s="286"/>
      <c r="S529" s="253">
        <v>568.41</v>
      </c>
      <c r="T529" s="253">
        <v>9568.23</v>
      </c>
      <c r="V529" s="60">
        <f t="shared" si="56"/>
        <v>49026</v>
      </c>
      <c r="W529" s="58">
        <f t="shared" si="57"/>
        <v>16.75</v>
      </c>
      <c r="X529" s="58">
        <f t="shared" si="58"/>
        <v>16.25</v>
      </c>
      <c r="Y529" s="58">
        <f t="shared" si="59"/>
        <v>16.25</v>
      </c>
    </row>
    <row r="530" spans="1:25" x14ac:dyDescent="0.25">
      <c r="A530" s="283">
        <v>422</v>
      </c>
      <c r="B530" s="283"/>
      <c r="D530" s="284">
        <v>37011</v>
      </c>
      <c r="E530" s="284"/>
      <c r="F530" s="284"/>
      <c r="G530" s="284"/>
      <c r="I530" s="285" t="s">
        <v>224</v>
      </c>
      <c r="J530" s="285"/>
      <c r="K530" s="285"/>
      <c r="L530" s="285"/>
      <c r="M530" s="61">
        <v>33</v>
      </c>
      <c r="N530" s="253">
        <v>3683.39</v>
      </c>
      <c r="O530" s="61">
        <v>100</v>
      </c>
      <c r="P530" s="286">
        <v>1758.01</v>
      </c>
      <c r="Q530" s="286"/>
      <c r="R530" s="286"/>
      <c r="S530" s="253">
        <v>111.62</v>
      </c>
      <c r="T530" s="253">
        <v>1869.63</v>
      </c>
      <c r="V530" s="60">
        <f t="shared" si="56"/>
        <v>49056</v>
      </c>
      <c r="W530" s="58">
        <f t="shared" si="57"/>
        <v>16.666666666666668</v>
      </c>
      <c r="X530" s="58">
        <f t="shared" si="58"/>
        <v>16.333333333333332</v>
      </c>
      <c r="Y530" s="58">
        <f t="shared" si="59"/>
        <v>16.333333333333332</v>
      </c>
    </row>
    <row r="531" spans="1:25" x14ac:dyDescent="0.25">
      <c r="A531" s="283">
        <v>425</v>
      </c>
      <c r="B531" s="283"/>
      <c r="D531" s="284">
        <v>37042</v>
      </c>
      <c r="E531" s="284"/>
      <c r="F531" s="284"/>
      <c r="G531" s="284"/>
      <c r="I531" s="285" t="s">
        <v>224</v>
      </c>
      <c r="J531" s="285"/>
      <c r="K531" s="285"/>
      <c r="L531" s="285"/>
      <c r="M531" s="61">
        <v>33</v>
      </c>
      <c r="N531" s="253">
        <v>1019.12</v>
      </c>
      <c r="O531" s="61">
        <v>100</v>
      </c>
      <c r="P531" s="286">
        <v>483.79</v>
      </c>
      <c r="Q531" s="286"/>
      <c r="R531" s="286"/>
      <c r="S531" s="253">
        <v>30.88</v>
      </c>
      <c r="T531" s="253">
        <v>514.66999999999996</v>
      </c>
      <c r="V531" s="60">
        <f t="shared" si="56"/>
        <v>49087</v>
      </c>
      <c r="W531" s="58">
        <f t="shared" si="57"/>
        <v>16.583333333333332</v>
      </c>
      <c r="X531" s="58">
        <f t="shared" si="58"/>
        <v>16.416666666666668</v>
      </c>
      <c r="Y531" s="58">
        <f t="shared" si="59"/>
        <v>16.416666666666668</v>
      </c>
    </row>
    <row r="532" spans="1:25" x14ac:dyDescent="0.25">
      <c r="A532" s="283">
        <v>429</v>
      </c>
      <c r="B532" s="283"/>
      <c r="D532" s="284">
        <v>37072</v>
      </c>
      <c r="E532" s="284"/>
      <c r="F532" s="284"/>
      <c r="G532" s="284"/>
      <c r="I532" s="285" t="s">
        <v>224</v>
      </c>
      <c r="J532" s="285"/>
      <c r="K532" s="285"/>
      <c r="L532" s="285"/>
      <c r="M532" s="61">
        <v>33</v>
      </c>
      <c r="N532" s="253">
        <v>1530</v>
      </c>
      <c r="O532" s="61">
        <v>100</v>
      </c>
      <c r="P532" s="286">
        <v>722.45</v>
      </c>
      <c r="Q532" s="286"/>
      <c r="R532" s="286"/>
      <c r="S532" s="253">
        <v>46.36</v>
      </c>
      <c r="T532" s="253">
        <v>768.81000000000006</v>
      </c>
      <c r="V532" s="60">
        <f t="shared" si="56"/>
        <v>49117</v>
      </c>
      <c r="W532" s="58">
        <f t="shared" si="57"/>
        <v>16.5</v>
      </c>
      <c r="X532" s="58">
        <f t="shared" si="58"/>
        <v>16.5</v>
      </c>
      <c r="Y532" s="58">
        <f t="shared" si="59"/>
        <v>16.5</v>
      </c>
    </row>
    <row r="533" spans="1:25" x14ac:dyDescent="0.25">
      <c r="A533" s="283">
        <v>434</v>
      </c>
      <c r="B533" s="283"/>
      <c r="D533" s="284">
        <v>37103</v>
      </c>
      <c r="E533" s="284"/>
      <c r="F533" s="284"/>
      <c r="G533" s="284"/>
      <c r="I533" s="285" t="s">
        <v>224</v>
      </c>
      <c r="J533" s="285"/>
      <c r="K533" s="285"/>
      <c r="L533" s="285"/>
      <c r="M533" s="61">
        <v>33</v>
      </c>
      <c r="N533" s="253">
        <v>1856.21</v>
      </c>
      <c r="O533" s="61">
        <v>100</v>
      </c>
      <c r="P533" s="286">
        <v>871.87</v>
      </c>
      <c r="Q533" s="286"/>
      <c r="R533" s="286"/>
      <c r="S533" s="253">
        <v>56.25</v>
      </c>
      <c r="T533" s="253">
        <v>928.12</v>
      </c>
      <c r="V533" s="60">
        <f t="shared" si="56"/>
        <v>49148</v>
      </c>
      <c r="W533" s="58">
        <f t="shared" si="57"/>
        <v>16.416666666666668</v>
      </c>
      <c r="X533" s="58">
        <f t="shared" si="58"/>
        <v>16.583333333333332</v>
      </c>
      <c r="Y533" s="58">
        <f t="shared" si="59"/>
        <v>16.583333333333332</v>
      </c>
    </row>
    <row r="534" spans="1:25" x14ac:dyDescent="0.25">
      <c r="A534" s="283">
        <v>439</v>
      </c>
      <c r="B534" s="283"/>
      <c r="D534" s="284">
        <v>37134</v>
      </c>
      <c r="E534" s="284"/>
      <c r="F534" s="284"/>
      <c r="G534" s="284"/>
      <c r="I534" s="285" t="s">
        <v>224</v>
      </c>
      <c r="J534" s="285"/>
      <c r="K534" s="285"/>
      <c r="L534" s="285"/>
      <c r="M534" s="61">
        <v>33</v>
      </c>
      <c r="N534" s="253">
        <v>1982.5</v>
      </c>
      <c r="O534" s="61">
        <v>100</v>
      </c>
      <c r="P534" s="286">
        <v>926.23</v>
      </c>
      <c r="Q534" s="286"/>
      <c r="R534" s="286"/>
      <c r="S534" s="253">
        <v>60.08</v>
      </c>
      <c r="T534" s="253">
        <v>986.31000000000006</v>
      </c>
      <c r="V534" s="60">
        <f t="shared" si="56"/>
        <v>49179</v>
      </c>
      <c r="W534" s="58">
        <f t="shared" si="57"/>
        <v>16.333333333333332</v>
      </c>
      <c r="X534" s="58">
        <f t="shared" si="58"/>
        <v>16.666666666666668</v>
      </c>
      <c r="Y534" s="58">
        <f t="shared" si="59"/>
        <v>16.666666666666668</v>
      </c>
    </row>
    <row r="535" spans="1:25" x14ac:dyDescent="0.25">
      <c r="A535" s="283">
        <v>443</v>
      </c>
      <c r="B535" s="283"/>
      <c r="D535" s="284">
        <v>37195</v>
      </c>
      <c r="E535" s="284"/>
      <c r="F535" s="284"/>
      <c r="G535" s="284"/>
      <c r="I535" s="285" t="s">
        <v>224</v>
      </c>
      <c r="J535" s="285"/>
      <c r="K535" s="285"/>
      <c r="L535" s="285"/>
      <c r="M535" s="61">
        <v>33</v>
      </c>
      <c r="N535" s="253">
        <v>150</v>
      </c>
      <c r="O535" s="61">
        <v>100</v>
      </c>
      <c r="P535" s="286">
        <v>69.39</v>
      </c>
      <c r="Q535" s="286"/>
      <c r="R535" s="286"/>
      <c r="S535" s="253">
        <v>4.55</v>
      </c>
      <c r="T535" s="253">
        <v>73.94</v>
      </c>
      <c r="V535" s="60">
        <f t="shared" si="56"/>
        <v>49240</v>
      </c>
      <c r="W535" s="58">
        <f t="shared" si="57"/>
        <v>16.166666666666668</v>
      </c>
      <c r="X535" s="58">
        <f t="shared" si="58"/>
        <v>16.833333333333332</v>
      </c>
      <c r="Y535" s="58">
        <f t="shared" si="59"/>
        <v>16.833333333333332</v>
      </c>
    </row>
    <row r="536" spans="1:25" x14ac:dyDescent="0.25">
      <c r="A536" s="283">
        <v>449</v>
      </c>
      <c r="B536" s="283"/>
      <c r="D536" s="284">
        <v>37225</v>
      </c>
      <c r="E536" s="284"/>
      <c r="F536" s="284"/>
      <c r="G536" s="284"/>
      <c r="I536" s="285" t="s">
        <v>224</v>
      </c>
      <c r="J536" s="285"/>
      <c r="K536" s="285"/>
      <c r="L536" s="285"/>
      <c r="M536" s="61">
        <v>33</v>
      </c>
      <c r="N536" s="253">
        <v>45</v>
      </c>
      <c r="O536" s="61">
        <v>100</v>
      </c>
      <c r="P536" s="286">
        <v>20.63</v>
      </c>
      <c r="Q536" s="286"/>
      <c r="R536" s="286"/>
      <c r="S536" s="253">
        <v>1.36</v>
      </c>
      <c r="T536" s="253">
        <v>21.990000000000002</v>
      </c>
      <c r="V536" s="60">
        <f t="shared" si="56"/>
        <v>49270</v>
      </c>
      <c r="W536" s="58">
        <f t="shared" si="57"/>
        <v>16.083333333333332</v>
      </c>
      <c r="X536" s="58">
        <f t="shared" si="58"/>
        <v>16.916666666666668</v>
      </c>
      <c r="Y536" s="58">
        <f t="shared" si="59"/>
        <v>16.916666666666668</v>
      </c>
    </row>
    <row r="537" spans="1:25" x14ac:dyDescent="0.25">
      <c r="A537" s="283">
        <v>458</v>
      </c>
      <c r="B537" s="283"/>
      <c r="D537" s="284">
        <v>37256</v>
      </c>
      <c r="E537" s="284"/>
      <c r="F537" s="284"/>
      <c r="G537" s="284"/>
      <c r="I537" s="285" t="s">
        <v>224</v>
      </c>
      <c r="J537" s="285"/>
      <c r="K537" s="285"/>
      <c r="L537" s="285"/>
      <c r="M537" s="61">
        <v>33</v>
      </c>
      <c r="N537" s="253">
        <v>82.5</v>
      </c>
      <c r="O537" s="61">
        <v>100</v>
      </c>
      <c r="P537" s="286">
        <v>37.71</v>
      </c>
      <c r="Q537" s="286"/>
      <c r="R537" s="286"/>
      <c r="S537" s="253">
        <v>2.5</v>
      </c>
      <c r="T537" s="253">
        <v>40.21</v>
      </c>
      <c r="V537" s="60">
        <f t="shared" si="56"/>
        <v>49301</v>
      </c>
      <c r="W537" s="58">
        <f t="shared" si="57"/>
        <v>16</v>
      </c>
      <c r="X537" s="58">
        <f t="shared" si="58"/>
        <v>17</v>
      </c>
      <c r="Y537" s="58">
        <f t="shared" si="59"/>
        <v>17</v>
      </c>
    </row>
    <row r="538" spans="1:25" x14ac:dyDescent="0.25">
      <c r="A538" s="283">
        <v>461</v>
      </c>
      <c r="B538" s="283"/>
      <c r="D538" s="284">
        <v>37144</v>
      </c>
      <c r="E538" s="284"/>
      <c r="F538" s="284"/>
      <c r="G538" s="284"/>
      <c r="I538" s="285" t="s">
        <v>224</v>
      </c>
      <c r="J538" s="285"/>
      <c r="K538" s="285"/>
      <c r="L538" s="285"/>
      <c r="M538" s="61">
        <v>33</v>
      </c>
      <c r="N538" s="253">
        <v>1125.69</v>
      </c>
      <c r="O538" s="61">
        <v>100</v>
      </c>
      <c r="P538" s="286">
        <v>523.02</v>
      </c>
      <c r="Q538" s="286"/>
      <c r="R538" s="286"/>
      <c r="S538" s="253">
        <v>34.11</v>
      </c>
      <c r="T538" s="253">
        <v>557.13</v>
      </c>
      <c r="V538" s="60">
        <f t="shared" si="56"/>
        <v>49189</v>
      </c>
      <c r="W538" s="58">
        <f t="shared" si="57"/>
        <v>16.308333333333334</v>
      </c>
      <c r="X538" s="58">
        <f t="shared" si="58"/>
        <v>16.691666666666666</v>
      </c>
      <c r="Y538" s="58">
        <f t="shared" si="59"/>
        <v>16.691666666666666</v>
      </c>
    </row>
    <row r="539" spans="1:25" x14ac:dyDescent="0.25">
      <c r="A539" s="283">
        <v>462</v>
      </c>
      <c r="B539" s="283"/>
      <c r="D539" s="284">
        <v>37145</v>
      </c>
      <c r="E539" s="284"/>
      <c r="F539" s="284"/>
      <c r="G539" s="284"/>
      <c r="I539" s="285" t="s">
        <v>224</v>
      </c>
      <c r="J539" s="285"/>
      <c r="K539" s="285"/>
      <c r="L539" s="285"/>
      <c r="M539" s="61">
        <v>33</v>
      </c>
      <c r="N539" s="253">
        <v>2251.37</v>
      </c>
      <c r="O539" s="61">
        <v>100</v>
      </c>
      <c r="P539" s="286">
        <v>1046.04</v>
      </c>
      <c r="Q539" s="286"/>
      <c r="R539" s="286"/>
      <c r="S539" s="253">
        <v>68.22</v>
      </c>
      <c r="T539" s="253">
        <v>1114.26</v>
      </c>
      <c r="V539" s="60">
        <f t="shared" si="56"/>
        <v>49190</v>
      </c>
      <c r="W539" s="58">
        <f t="shared" si="57"/>
        <v>16.305555555555557</v>
      </c>
      <c r="X539" s="58">
        <f t="shared" si="58"/>
        <v>16.694444444444443</v>
      </c>
      <c r="Y539" s="58">
        <f t="shared" si="59"/>
        <v>16.694444444444443</v>
      </c>
    </row>
    <row r="540" spans="1:25" x14ac:dyDescent="0.25">
      <c r="A540" s="283">
        <v>467</v>
      </c>
      <c r="B540" s="283"/>
      <c r="D540" s="284">
        <v>37287</v>
      </c>
      <c r="E540" s="284"/>
      <c r="F540" s="284"/>
      <c r="G540" s="284"/>
      <c r="I540" s="285" t="s">
        <v>224</v>
      </c>
      <c r="J540" s="285"/>
      <c r="K540" s="285"/>
      <c r="L540" s="285"/>
      <c r="M540" s="61">
        <v>33</v>
      </c>
      <c r="N540" s="253">
        <v>6327.35</v>
      </c>
      <c r="O540" s="61">
        <v>100</v>
      </c>
      <c r="P540" s="286">
        <v>2876.1</v>
      </c>
      <c r="Q540" s="286"/>
      <c r="R540" s="286"/>
      <c r="S540" s="253">
        <v>191.74</v>
      </c>
      <c r="T540" s="253">
        <v>3067.84</v>
      </c>
      <c r="V540" s="60">
        <f t="shared" si="56"/>
        <v>49332</v>
      </c>
      <c r="W540" s="58">
        <f t="shared" si="57"/>
        <v>15.916666666666666</v>
      </c>
      <c r="X540" s="58">
        <f t="shared" si="58"/>
        <v>17.083333333333336</v>
      </c>
      <c r="Y540" s="58">
        <f t="shared" si="59"/>
        <v>17.083333333333336</v>
      </c>
    </row>
    <row r="541" spans="1:25" x14ac:dyDescent="0.25">
      <c r="A541" s="283">
        <v>470</v>
      </c>
      <c r="B541" s="283"/>
      <c r="D541" s="284">
        <v>37315</v>
      </c>
      <c r="E541" s="284"/>
      <c r="F541" s="284"/>
      <c r="G541" s="284"/>
      <c r="I541" s="285" t="s">
        <v>224</v>
      </c>
      <c r="J541" s="285"/>
      <c r="K541" s="285"/>
      <c r="L541" s="285"/>
      <c r="M541" s="61">
        <v>33</v>
      </c>
      <c r="N541" s="253">
        <v>4301.95</v>
      </c>
      <c r="O541" s="61">
        <v>100</v>
      </c>
      <c r="P541" s="286">
        <v>1944.54</v>
      </c>
      <c r="Q541" s="286"/>
      <c r="R541" s="286"/>
      <c r="S541" s="253">
        <v>130.36000000000001</v>
      </c>
      <c r="T541" s="253">
        <v>2074.9</v>
      </c>
      <c r="V541" s="60">
        <f t="shared" si="56"/>
        <v>49360</v>
      </c>
      <c r="W541" s="58">
        <f t="shared" si="57"/>
        <v>15.83611111111111</v>
      </c>
      <c r="X541" s="58">
        <f t="shared" si="58"/>
        <v>17.163888888888891</v>
      </c>
      <c r="Y541" s="58">
        <f t="shared" si="59"/>
        <v>17.163888888888891</v>
      </c>
    </row>
    <row r="542" spans="1:25" x14ac:dyDescent="0.25">
      <c r="A542" s="283">
        <v>474</v>
      </c>
      <c r="B542" s="283"/>
      <c r="D542" s="284">
        <v>37346</v>
      </c>
      <c r="E542" s="284"/>
      <c r="F542" s="284"/>
      <c r="G542" s="284"/>
      <c r="I542" s="285" t="s">
        <v>224</v>
      </c>
      <c r="J542" s="285"/>
      <c r="K542" s="285"/>
      <c r="L542" s="285"/>
      <c r="M542" s="61">
        <v>33</v>
      </c>
      <c r="N542" s="253">
        <v>36843.160000000003</v>
      </c>
      <c r="O542" s="61">
        <v>100</v>
      </c>
      <c r="P542" s="286">
        <v>16560.82</v>
      </c>
      <c r="Q542" s="286"/>
      <c r="R542" s="286"/>
      <c r="S542" s="253">
        <v>1116.46</v>
      </c>
      <c r="T542" s="253">
        <v>17677.28</v>
      </c>
      <c r="V542" s="60">
        <f t="shared" si="56"/>
        <v>49391</v>
      </c>
      <c r="W542" s="58">
        <f t="shared" si="57"/>
        <v>15.75</v>
      </c>
      <c r="X542" s="58">
        <f t="shared" si="58"/>
        <v>17.25</v>
      </c>
      <c r="Y542" s="58">
        <f t="shared" si="59"/>
        <v>17.25</v>
      </c>
    </row>
    <row r="543" spans="1:25" x14ac:dyDescent="0.25">
      <c r="A543" s="283">
        <v>481</v>
      </c>
      <c r="B543" s="283"/>
      <c r="D543" s="284">
        <v>37376</v>
      </c>
      <c r="E543" s="284"/>
      <c r="F543" s="284"/>
      <c r="G543" s="284"/>
      <c r="I543" s="285" t="s">
        <v>224</v>
      </c>
      <c r="J543" s="285"/>
      <c r="K543" s="285"/>
      <c r="L543" s="285"/>
      <c r="M543" s="61">
        <v>33</v>
      </c>
      <c r="N543" s="253">
        <v>382.5</v>
      </c>
      <c r="O543" s="61">
        <v>100</v>
      </c>
      <c r="P543" s="286">
        <v>170.95000000000002</v>
      </c>
      <c r="Q543" s="286"/>
      <c r="R543" s="286"/>
      <c r="S543" s="253">
        <v>11.59</v>
      </c>
      <c r="T543" s="253">
        <v>182.54</v>
      </c>
      <c r="V543" s="60">
        <f t="shared" si="56"/>
        <v>49421</v>
      </c>
      <c r="W543" s="58">
        <f t="shared" si="57"/>
        <v>15.666666666666666</v>
      </c>
      <c r="X543" s="58">
        <f t="shared" si="58"/>
        <v>17.333333333333336</v>
      </c>
      <c r="Y543" s="58">
        <f t="shared" si="59"/>
        <v>17.333333333333336</v>
      </c>
    </row>
    <row r="544" spans="1:25" x14ac:dyDescent="0.25">
      <c r="A544" s="283">
        <v>486</v>
      </c>
      <c r="B544" s="283"/>
      <c r="D544" s="284">
        <v>37407</v>
      </c>
      <c r="E544" s="284"/>
      <c r="F544" s="284"/>
      <c r="G544" s="284"/>
      <c r="I544" s="285" t="s">
        <v>224</v>
      </c>
      <c r="J544" s="285"/>
      <c r="K544" s="285"/>
      <c r="L544" s="285"/>
      <c r="M544" s="61">
        <v>33</v>
      </c>
      <c r="N544" s="253">
        <v>502.5</v>
      </c>
      <c r="O544" s="61">
        <v>100</v>
      </c>
      <c r="P544" s="286">
        <v>223.37</v>
      </c>
      <c r="Q544" s="286"/>
      <c r="R544" s="286"/>
      <c r="S544" s="253">
        <v>15.23</v>
      </c>
      <c r="T544" s="253">
        <v>238.6</v>
      </c>
      <c r="V544" s="60">
        <f t="shared" si="56"/>
        <v>49452</v>
      </c>
      <c r="W544" s="58">
        <f t="shared" si="57"/>
        <v>15.583333333333334</v>
      </c>
      <c r="X544" s="58">
        <f t="shared" si="58"/>
        <v>17.416666666666664</v>
      </c>
      <c r="Y544" s="58">
        <f t="shared" si="59"/>
        <v>17.416666666666664</v>
      </c>
    </row>
    <row r="545" spans="1:25" x14ac:dyDescent="0.25">
      <c r="A545" s="283">
        <v>490</v>
      </c>
      <c r="B545" s="283"/>
      <c r="D545" s="284">
        <v>37437</v>
      </c>
      <c r="E545" s="284"/>
      <c r="F545" s="284"/>
      <c r="G545" s="284"/>
      <c r="I545" s="285" t="s">
        <v>224</v>
      </c>
      <c r="J545" s="285"/>
      <c r="K545" s="285"/>
      <c r="L545" s="285"/>
      <c r="M545" s="61">
        <v>33</v>
      </c>
      <c r="N545" s="253">
        <v>4489.92</v>
      </c>
      <c r="O545" s="61">
        <v>100</v>
      </c>
      <c r="P545" s="286">
        <v>1984.21</v>
      </c>
      <c r="Q545" s="286"/>
      <c r="R545" s="286"/>
      <c r="S545" s="253">
        <v>136.06</v>
      </c>
      <c r="T545" s="253">
        <v>2120.27</v>
      </c>
      <c r="V545" s="60">
        <f t="shared" si="56"/>
        <v>49482</v>
      </c>
      <c r="W545" s="58">
        <f t="shared" si="57"/>
        <v>15.5</v>
      </c>
      <c r="X545" s="58">
        <f t="shared" si="58"/>
        <v>17.5</v>
      </c>
      <c r="Y545" s="58">
        <f t="shared" ref="Y545:Y568" si="60">IF(X545=0,0,X545)</f>
        <v>17.5</v>
      </c>
    </row>
    <row r="546" spans="1:25" x14ac:dyDescent="0.25">
      <c r="A546" s="283">
        <v>494</v>
      </c>
      <c r="B546" s="283"/>
      <c r="D546" s="284">
        <v>37468</v>
      </c>
      <c r="E546" s="284"/>
      <c r="F546" s="284"/>
      <c r="G546" s="284"/>
      <c r="I546" s="285" t="s">
        <v>224</v>
      </c>
      <c r="J546" s="285"/>
      <c r="K546" s="285"/>
      <c r="L546" s="285"/>
      <c r="M546" s="61">
        <v>33</v>
      </c>
      <c r="N546" s="253">
        <v>652.5</v>
      </c>
      <c r="O546" s="61">
        <v>100</v>
      </c>
      <c r="P546" s="286">
        <v>286.67</v>
      </c>
      <c r="Q546" s="286"/>
      <c r="R546" s="286"/>
      <c r="S546" s="253">
        <v>19.77</v>
      </c>
      <c r="T546" s="253">
        <v>306.44</v>
      </c>
      <c r="V546" s="60">
        <f t="shared" si="56"/>
        <v>49513</v>
      </c>
      <c r="W546" s="58">
        <f t="shared" si="57"/>
        <v>15.416666666666666</v>
      </c>
      <c r="X546" s="58">
        <f t="shared" si="58"/>
        <v>17.583333333333336</v>
      </c>
      <c r="Y546" s="58">
        <f t="shared" si="60"/>
        <v>17.583333333333336</v>
      </c>
    </row>
    <row r="547" spans="1:25" x14ac:dyDescent="0.25">
      <c r="A547" s="283">
        <v>499</v>
      </c>
      <c r="B547" s="283"/>
      <c r="D547" s="284">
        <v>37499</v>
      </c>
      <c r="E547" s="284"/>
      <c r="F547" s="284"/>
      <c r="G547" s="284"/>
      <c r="I547" s="285" t="s">
        <v>224</v>
      </c>
      <c r="J547" s="285"/>
      <c r="K547" s="285"/>
      <c r="L547" s="285"/>
      <c r="M547" s="61">
        <v>33</v>
      </c>
      <c r="N547" s="253">
        <v>3757.05</v>
      </c>
      <c r="O547" s="61">
        <v>100</v>
      </c>
      <c r="P547" s="286">
        <v>1641.3400000000001</v>
      </c>
      <c r="Q547" s="286"/>
      <c r="R547" s="286"/>
      <c r="S547" s="253">
        <v>113.85000000000001</v>
      </c>
      <c r="T547" s="253">
        <v>1755.19</v>
      </c>
      <c r="V547" s="60">
        <f t="shared" si="56"/>
        <v>49544</v>
      </c>
      <c r="W547" s="58">
        <f t="shared" si="57"/>
        <v>15.333333333333334</v>
      </c>
      <c r="X547" s="58">
        <f t="shared" si="58"/>
        <v>17.666666666666664</v>
      </c>
      <c r="Y547" s="58">
        <f t="shared" si="60"/>
        <v>17.666666666666664</v>
      </c>
    </row>
    <row r="548" spans="1:25" x14ac:dyDescent="0.25">
      <c r="A548" s="283">
        <v>503</v>
      </c>
      <c r="B548" s="283"/>
      <c r="D548" s="284">
        <v>37529</v>
      </c>
      <c r="E548" s="284"/>
      <c r="F548" s="284"/>
      <c r="G548" s="284"/>
      <c r="I548" s="285" t="s">
        <v>224</v>
      </c>
      <c r="J548" s="285"/>
      <c r="K548" s="285"/>
      <c r="L548" s="285"/>
      <c r="M548" s="61">
        <v>33</v>
      </c>
      <c r="N548" s="253">
        <v>4769.6499999999996</v>
      </c>
      <c r="O548" s="61">
        <v>100</v>
      </c>
      <c r="P548" s="286">
        <v>2071.6</v>
      </c>
      <c r="Q548" s="286"/>
      <c r="R548" s="286"/>
      <c r="S548" s="253">
        <v>144.53</v>
      </c>
      <c r="T548" s="253">
        <v>2216.13</v>
      </c>
      <c r="V548" s="60">
        <f t="shared" si="56"/>
        <v>49574</v>
      </c>
      <c r="W548" s="58">
        <f t="shared" si="57"/>
        <v>15.25</v>
      </c>
      <c r="X548" s="58">
        <f t="shared" si="58"/>
        <v>17.75</v>
      </c>
      <c r="Y548" s="58">
        <f t="shared" si="60"/>
        <v>17.75</v>
      </c>
    </row>
    <row r="549" spans="1:25" x14ac:dyDescent="0.25">
      <c r="A549" s="283">
        <v>509</v>
      </c>
      <c r="B549" s="283"/>
      <c r="D549" s="284">
        <v>37560</v>
      </c>
      <c r="E549" s="284"/>
      <c r="F549" s="284"/>
      <c r="G549" s="284"/>
      <c r="I549" s="285" t="s">
        <v>224</v>
      </c>
      <c r="J549" s="285"/>
      <c r="K549" s="285"/>
      <c r="L549" s="285"/>
      <c r="M549" s="61">
        <v>33</v>
      </c>
      <c r="N549" s="253">
        <v>6074.81</v>
      </c>
      <c r="O549" s="61">
        <v>100</v>
      </c>
      <c r="P549" s="286">
        <v>2623.28</v>
      </c>
      <c r="Q549" s="286"/>
      <c r="R549" s="286"/>
      <c r="S549" s="253">
        <v>184.09</v>
      </c>
      <c r="T549" s="253">
        <v>2807.37</v>
      </c>
      <c r="V549" s="60">
        <f t="shared" si="56"/>
        <v>49605</v>
      </c>
      <c r="W549" s="58">
        <f t="shared" si="57"/>
        <v>15.166666666666666</v>
      </c>
      <c r="X549" s="58">
        <f t="shared" si="58"/>
        <v>17.833333333333336</v>
      </c>
      <c r="Y549" s="58">
        <f t="shared" si="60"/>
        <v>17.833333333333336</v>
      </c>
    </row>
    <row r="550" spans="1:25" x14ac:dyDescent="0.25">
      <c r="A550" s="283">
        <v>528</v>
      </c>
      <c r="B550" s="283"/>
      <c r="D550" s="284">
        <v>37621</v>
      </c>
      <c r="E550" s="284"/>
      <c r="F550" s="284"/>
      <c r="G550" s="284"/>
      <c r="I550" s="285" t="s">
        <v>224</v>
      </c>
      <c r="J550" s="285"/>
      <c r="K550" s="285"/>
      <c r="L550" s="285"/>
      <c r="M550" s="61">
        <v>33</v>
      </c>
      <c r="N550" s="253">
        <v>952.85</v>
      </c>
      <c r="O550" s="61">
        <v>100</v>
      </c>
      <c r="P550" s="286">
        <v>406.59000000000003</v>
      </c>
      <c r="Q550" s="286"/>
      <c r="R550" s="286"/>
      <c r="S550" s="253">
        <v>28.87</v>
      </c>
      <c r="T550" s="253">
        <v>435.46000000000004</v>
      </c>
      <c r="V550" s="60">
        <f t="shared" si="56"/>
        <v>49666</v>
      </c>
      <c r="W550" s="58">
        <f t="shared" si="57"/>
        <v>15</v>
      </c>
      <c r="X550" s="58">
        <f t="shared" si="58"/>
        <v>18</v>
      </c>
      <c r="Y550" s="58">
        <f t="shared" si="60"/>
        <v>18</v>
      </c>
    </row>
    <row r="551" spans="1:25" x14ac:dyDescent="0.25">
      <c r="A551" s="283">
        <v>534</v>
      </c>
      <c r="B551" s="283"/>
      <c r="D551" s="284">
        <v>37652</v>
      </c>
      <c r="E551" s="284"/>
      <c r="F551" s="284"/>
      <c r="G551" s="284"/>
      <c r="I551" s="285" t="s">
        <v>224</v>
      </c>
      <c r="J551" s="285"/>
      <c r="K551" s="285"/>
      <c r="L551" s="285"/>
      <c r="M551" s="61">
        <v>33</v>
      </c>
      <c r="N551" s="253">
        <v>75</v>
      </c>
      <c r="O551" s="61">
        <v>100</v>
      </c>
      <c r="P551" s="286">
        <v>31.78</v>
      </c>
      <c r="Q551" s="286"/>
      <c r="R551" s="286"/>
      <c r="S551" s="253">
        <v>2.27</v>
      </c>
      <c r="T551" s="253">
        <v>34.049999999999997</v>
      </c>
      <c r="V551" s="60">
        <f t="shared" si="56"/>
        <v>49697</v>
      </c>
      <c r="W551" s="58">
        <f t="shared" si="57"/>
        <v>14.916666666666666</v>
      </c>
      <c r="X551" s="58">
        <f t="shared" si="58"/>
        <v>18.083333333333336</v>
      </c>
      <c r="Y551" s="58">
        <f t="shared" si="60"/>
        <v>18.083333333333336</v>
      </c>
    </row>
    <row r="552" spans="1:25" x14ac:dyDescent="0.25">
      <c r="A552" s="283">
        <v>539</v>
      </c>
      <c r="B552" s="283"/>
      <c r="D552" s="284">
        <v>37655</v>
      </c>
      <c r="E552" s="284"/>
      <c r="F552" s="284"/>
      <c r="G552" s="284"/>
      <c r="I552" s="285" t="s">
        <v>224</v>
      </c>
      <c r="J552" s="285"/>
      <c r="K552" s="285"/>
      <c r="L552" s="285"/>
      <c r="M552" s="61">
        <v>33</v>
      </c>
      <c r="N552" s="253">
        <v>700</v>
      </c>
      <c r="O552" s="61">
        <v>100</v>
      </c>
      <c r="P552" s="286">
        <v>295.17</v>
      </c>
      <c r="Q552" s="286"/>
      <c r="R552" s="286"/>
      <c r="S552" s="253">
        <v>21.21</v>
      </c>
      <c r="T552" s="253">
        <v>316.38</v>
      </c>
      <c r="V552" s="60">
        <f t="shared" si="56"/>
        <v>49700</v>
      </c>
      <c r="W552" s="58">
        <f t="shared" si="57"/>
        <v>14.911111111111111</v>
      </c>
      <c r="X552" s="58">
        <f t="shared" si="58"/>
        <v>18.088888888888889</v>
      </c>
      <c r="Y552" s="58">
        <f t="shared" si="60"/>
        <v>18.088888888888889</v>
      </c>
    </row>
    <row r="553" spans="1:25" x14ac:dyDescent="0.25">
      <c r="A553" s="283">
        <v>543</v>
      </c>
      <c r="B553" s="283"/>
      <c r="D553" s="284">
        <v>37711</v>
      </c>
      <c r="E553" s="284"/>
      <c r="F553" s="284"/>
      <c r="G553" s="284"/>
      <c r="I553" s="285" t="s">
        <v>224</v>
      </c>
      <c r="J553" s="285"/>
      <c r="K553" s="285"/>
      <c r="L553" s="285"/>
      <c r="M553" s="61">
        <v>33</v>
      </c>
      <c r="N553" s="253">
        <v>105</v>
      </c>
      <c r="O553" s="61">
        <v>100</v>
      </c>
      <c r="P553" s="286">
        <v>43.99</v>
      </c>
      <c r="Q553" s="286"/>
      <c r="R553" s="286"/>
      <c r="S553" s="253">
        <v>3.18</v>
      </c>
      <c r="T553" s="253">
        <v>47.17</v>
      </c>
      <c r="V553" s="60">
        <f t="shared" si="56"/>
        <v>49756</v>
      </c>
      <c r="W553" s="58">
        <f t="shared" si="57"/>
        <v>14.75</v>
      </c>
      <c r="X553" s="58">
        <f t="shared" si="58"/>
        <v>18.25</v>
      </c>
      <c r="Y553" s="58">
        <f t="shared" si="60"/>
        <v>18.25</v>
      </c>
    </row>
    <row r="554" spans="1:25" x14ac:dyDescent="0.25">
      <c r="A554" s="283">
        <v>544</v>
      </c>
      <c r="B554" s="283"/>
      <c r="D554" s="284">
        <v>42372</v>
      </c>
      <c r="E554" s="284"/>
      <c r="F554" s="284"/>
      <c r="G554" s="284"/>
      <c r="I554" s="285" t="s">
        <v>224</v>
      </c>
      <c r="J554" s="285"/>
      <c r="K554" s="285"/>
      <c r="L554" s="285"/>
      <c r="M554" s="61">
        <v>33</v>
      </c>
      <c r="N554" s="253">
        <v>1125</v>
      </c>
      <c r="O554" s="61">
        <v>100</v>
      </c>
      <c r="P554" s="286">
        <v>34.090000000000003</v>
      </c>
      <c r="Q554" s="286"/>
      <c r="R554" s="286"/>
      <c r="S554" s="253">
        <v>34.090000000000003</v>
      </c>
      <c r="T554" s="253">
        <v>68.180000000000007</v>
      </c>
      <c r="V554" s="60">
        <f t="shared" si="56"/>
        <v>54417</v>
      </c>
      <c r="W554" s="58">
        <f t="shared" si="57"/>
        <v>1.9944444444444445</v>
      </c>
      <c r="X554" s="58">
        <f t="shared" si="58"/>
        <v>31.005555555555556</v>
      </c>
      <c r="Y554" s="58">
        <f t="shared" si="60"/>
        <v>31.005555555555556</v>
      </c>
    </row>
    <row r="555" spans="1:25" x14ac:dyDescent="0.25">
      <c r="A555" s="283">
        <v>547</v>
      </c>
      <c r="B555" s="283"/>
      <c r="D555" s="284">
        <v>37741</v>
      </c>
      <c r="E555" s="284"/>
      <c r="F555" s="284"/>
      <c r="G555" s="284"/>
      <c r="I555" s="285" t="s">
        <v>224</v>
      </c>
      <c r="J555" s="285"/>
      <c r="K555" s="285"/>
      <c r="L555" s="285"/>
      <c r="M555" s="61">
        <v>33</v>
      </c>
      <c r="N555" s="253">
        <v>421.18</v>
      </c>
      <c r="O555" s="61">
        <v>100</v>
      </c>
      <c r="P555" s="286">
        <v>175.45000000000002</v>
      </c>
      <c r="Q555" s="286"/>
      <c r="R555" s="286"/>
      <c r="S555" s="253">
        <v>12.76</v>
      </c>
      <c r="T555" s="253">
        <v>188.21</v>
      </c>
      <c r="V555" s="60">
        <f t="shared" si="56"/>
        <v>49786</v>
      </c>
      <c r="W555" s="58">
        <f t="shared" si="57"/>
        <v>14.666666666666666</v>
      </c>
      <c r="X555" s="58">
        <f t="shared" si="58"/>
        <v>18.333333333333336</v>
      </c>
      <c r="Y555" s="58">
        <f t="shared" si="60"/>
        <v>18.333333333333336</v>
      </c>
    </row>
    <row r="556" spans="1:25" x14ac:dyDescent="0.25">
      <c r="A556" s="283">
        <v>548</v>
      </c>
      <c r="B556" s="283"/>
      <c r="D556" s="284">
        <v>37741</v>
      </c>
      <c r="E556" s="284"/>
      <c r="F556" s="284"/>
      <c r="G556" s="284"/>
      <c r="I556" s="285" t="s">
        <v>224</v>
      </c>
      <c r="J556" s="285"/>
      <c r="K556" s="285"/>
      <c r="L556" s="285"/>
      <c r="M556" s="61">
        <v>33</v>
      </c>
      <c r="N556" s="253">
        <v>2505</v>
      </c>
      <c r="O556" s="61">
        <v>100</v>
      </c>
      <c r="P556" s="286">
        <v>1043.76</v>
      </c>
      <c r="Q556" s="286"/>
      <c r="R556" s="286"/>
      <c r="S556" s="253">
        <v>75.91</v>
      </c>
      <c r="T556" s="253">
        <v>1119.67</v>
      </c>
      <c r="V556" s="60">
        <f t="shared" si="56"/>
        <v>49786</v>
      </c>
      <c r="W556" s="58">
        <f t="shared" si="57"/>
        <v>14.666666666666666</v>
      </c>
      <c r="X556" s="58">
        <f t="shared" si="58"/>
        <v>18.333333333333336</v>
      </c>
      <c r="Y556" s="58">
        <f t="shared" si="60"/>
        <v>18.333333333333336</v>
      </c>
    </row>
    <row r="557" spans="1:25" x14ac:dyDescent="0.25">
      <c r="A557" s="283">
        <v>554</v>
      </c>
      <c r="B557" s="283"/>
      <c r="D557" s="284">
        <v>37772</v>
      </c>
      <c r="E557" s="284"/>
      <c r="F557" s="284"/>
      <c r="G557" s="284"/>
      <c r="I557" s="285" t="s">
        <v>224</v>
      </c>
      <c r="J557" s="285"/>
      <c r="K557" s="285"/>
      <c r="L557" s="285"/>
      <c r="M557" s="61">
        <v>33</v>
      </c>
      <c r="N557" s="253">
        <v>570</v>
      </c>
      <c r="O557" s="61">
        <v>100</v>
      </c>
      <c r="P557" s="286">
        <v>236.03</v>
      </c>
      <c r="Q557" s="286"/>
      <c r="R557" s="286"/>
      <c r="S557" s="253">
        <v>17.27</v>
      </c>
      <c r="T557" s="253">
        <v>253.3</v>
      </c>
      <c r="V557" s="60">
        <f t="shared" si="56"/>
        <v>49817</v>
      </c>
      <c r="W557" s="58">
        <f t="shared" si="57"/>
        <v>14.583333333333334</v>
      </c>
      <c r="X557" s="58">
        <f t="shared" si="58"/>
        <v>18.416666666666664</v>
      </c>
      <c r="Y557" s="58">
        <f t="shared" si="60"/>
        <v>18.416666666666664</v>
      </c>
    </row>
    <row r="558" spans="1:25" x14ac:dyDescent="0.25">
      <c r="A558" s="283">
        <v>560</v>
      </c>
      <c r="B558" s="283"/>
      <c r="D558" s="284">
        <v>37802</v>
      </c>
      <c r="E558" s="284"/>
      <c r="F558" s="284"/>
      <c r="G558" s="284"/>
      <c r="I558" s="285" t="s">
        <v>224</v>
      </c>
      <c r="J558" s="285"/>
      <c r="K558" s="285"/>
      <c r="L558" s="285"/>
      <c r="M558" s="61">
        <v>33</v>
      </c>
      <c r="N558" s="253">
        <v>240</v>
      </c>
      <c r="O558" s="61">
        <v>100</v>
      </c>
      <c r="P558" s="286">
        <v>98.75</v>
      </c>
      <c r="Q558" s="286"/>
      <c r="R558" s="286"/>
      <c r="S558" s="253">
        <v>7.2700000000000005</v>
      </c>
      <c r="T558" s="253">
        <v>106.02</v>
      </c>
      <c r="V558" s="60">
        <f t="shared" si="56"/>
        <v>49847</v>
      </c>
      <c r="W558" s="58">
        <f t="shared" si="57"/>
        <v>14.5</v>
      </c>
      <c r="X558" s="58">
        <f t="shared" si="58"/>
        <v>18.5</v>
      </c>
      <c r="Y558" s="58">
        <f t="shared" si="60"/>
        <v>18.5</v>
      </c>
    </row>
    <row r="559" spans="1:25" x14ac:dyDescent="0.25">
      <c r="A559" s="283">
        <v>567</v>
      </c>
      <c r="B559" s="283"/>
      <c r="D559" s="284">
        <v>37818</v>
      </c>
      <c r="E559" s="284"/>
      <c r="F559" s="284"/>
      <c r="G559" s="284"/>
      <c r="I559" s="285" t="s">
        <v>224</v>
      </c>
      <c r="J559" s="285"/>
      <c r="K559" s="285"/>
      <c r="L559" s="285"/>
      <c r="M559" s="61">
        <v>33</v>
      </c>
      <c r="N559" s="253">
        <v>55</v>
      </c>
      <c r="O559" s="61">
        <v>100</v>
      </c>
      <c r="P559" s="286">
        <v>22.54</v>
      </c>
      <c r="Q559" s="286"/>
      <c r="R559" s="286"/>
      <c r="S559" s="253">
        <v>1.67</v>
      </c>
      <c r="T559" s="253">
        <v>24.21</v>
      </c>
      <c r="V559" s="60">
        <f t="shared" si="56"/>
        <v>49863</v>
      </c>
      <c r="W559" s="58">
        <f t="shared" si="57"/>
        <v>14.458333333333334</v>
      </c>
      <c r="X559" s="58">
        <f t="shared" si="58"/>
        <v>18.541666666666664</v>
      </c>
      <c r="Y559" s="58">
        <f t="shared" si="60"/>
        <v>18.541666666666664</v>
      </c>
    </row>
    <row r="560" spans="1:25" x14ac:dyDescent="0.25">
      <c r="A560" s="283">
        <v>568</v>
      </c>
      <c r="B560" s="283"/>
      <c r="D560" s="284">
        <v>37830</v>
      </c>
      <c r="E560" s="284"/>
      <c r="F560" s="284"/>
      <c r="G560" s="284"/>
      <c r="I560" s="285" t="s">
        <v>224</v>
      </c>
      <c r="J560" s="285"/>
      <c r="K560" s="285"/>
      <c r="L560" s="285"/>
      <c r="M560" s="61">
        <v>33</v>
      </c>
      <c r="N560" s="253">
        <v>18.05</v>
      </c>
      <c r="O560" s="61">
        <v>100</v>
      </c>
      <c r="P560" s="286">
        <v>7.42</v>
      </c>
      <c r="Q560" s="286"/>
      <c r="R560" s="286"/>
      <c r="S560" s="253">
        <v>0.55000000000000004</v>
      </c>
      <c r="T560" s="253">
        <v>7.97</v>
      </c>
      <c r="V560" s="60">
        <f t="shared" si="56"/>
        <v>49875</v>
      </c>
      <c r="W560" s="58">
        <f t="shared" si="57"/>
        <v>14.425000000000001</v>
      </c>
      <c r="X560" s="58">
        <f t="shared" si="58"/>
        <v>18.574999999999999</v>
      </c>
      <c r="Y560" s="58">
        <f t="shared" si="60"/>
        <v>18.574999999999999</v>
      </c>
    </row>
    <row r="561" spans="1:25" x14ac:dyDescent="0.25">
      <c r="A561" s="283">
        <v>569</v>
      </c>
      <c r="B561" s="283"/>
      <c r="D561" s="284">
        <v>37833</v>
      </c>
      <c r="E561" s="284"/>
      <c r="F561" s="284"/>
      <c r="G561" s="284"/>
      <c r="I561" s="285" t="s">
        <v>224</v>
      </c>
      <c r="J561" s="285"/>
      <c r="K561" s="285"/>
      <c r="L561" s="285"/>
      <c r="M561" s="61">
        <v>33</v>
      </c>
      <c r="N561" s="253">
        <v>80.19</v>
      </c>
      <c r="O561" s="61">
        <v>100</v>
      </c>
      <c r="P561" s="286">
        <v>32.81</v>
      </c>
      <c r="Q561" s="286"/>
      <c r="R561" s="286"/>
      <c r="S561" s="253">
        <v>2.4300000000000002</v>
      </c>
      <c r="T561" s="253">
        <v>35.24</v>
      </c>
      <c r="V561" s="60">
        <f t="shared" si="56"/>
        <v>49878</v>
      </c>
      <c r="W561" s="58">
        <f t="shared" si="57"/>
        <v>14.416666666666666</v>
      </c>
      <c r="X561" s="58">
        <f t="shared" si="58"/>
        <v>18.583333333333336</v>
      </c>
      <c r="Y561" s="58">
        <f t="shared" si="60"/>
        <v>18.583333333333336</v>
      </c>
    </row>
    <row r="562" spans="1:25" x14ac:dyDescent="0.25">
      <c r="A562" s="283">
        <v>576</v>
      </c>
      <c r="B562" s="283"/>
      <c r="D562" s="284">
        <v>37858</v>
      </c>
      <c r="E562" s="284"/>
      <c r="F562" s="284"/>
      <c r="G562" s="284"/>
      <c r="I562" s="285" t="s">
        <v>224</v>
      </c>
      <c r="J562" s="285"/>
      <c r="K562" s="285"/>
      <c r="L562" s="285"/>
      <c r="M562" s="61">
        <v>33</v>
      </c>
      <c r="N562" s="253">
        <v>117.58</v>
      </c>
      <c r="O562" s="61">
        <v>100</v>
      </c>
      <c r="P562" s="286">
        <v>47.76</v>
      </c>
      <c r="Q562" s="286"/>
      <c r="R562" s="286"/>
      <c r="S562" s="253">
        <v>3.56</v>
      </c>
      <c r="T562" s="253">
        <v>51.32</v>
      </c>
      <c r="V562" s="60">
        <f t="shared" si="56"/>
        <v>49903</v>
      </c>
      <c r="W562" s="58">
        <f t="shared" si="57"/>
        <v>14.35</v>
      </c>
      <c r="X562" s="58">
        <f t="shared" si="58"/>
        <v>18.649999999999999</v>
      </c>
      <c r="Y562" s="58">
        <f t="shared" si="60"/>
        <v>18.649999999999999</v>
      </c>
    </row>
    <row r="563" spans="1:25" x14ac:dyDescent="0.25">
      <c r="A563" s="283">
        <v>588</v>
      </c>
      <c r="B563" s="283"/>
      <c r="D563" s="284">
        <v>37890</v>
      </c>
      <c r="E563" s="284"/>
      <c r="F563" s="284"/>
      <c r="G563" s="284"/>
      <c r="I563" s="285" t="s">
        <v>224</v>
      </c>
      <c r="J563" s="285"/>
      <c r="K563" s="285"/>
      <c r="L563" s="285"/>
      <c r="M563" s="61">
        <v>33</v>
      </c>
      <c r="N563" s="253">
        <v>76.95</v>
      </c>
      <c r="O563" s="61">
        <v>100</v>
      </c>
      <c r="P563" s="286">
        <v>31.07</v>
      </c>
      <c r="Q563" s="286"/>
      <c r="R563" s="286"/>
      <c r="S563" s="253">
        <v>2.33</v>
      </c>
      <c r="T563" s="253">
        <v>33.4</v>
      </c>
      <c r="V563" s="60">
        <f t="shared" si="56"/>
        <v>49935</v>
      </c>
      <c r="W563" s="58">
        <f t="shared" si="57"/>
        <v>14.263888888888889</v>
      </c>
      <c r="X563" s="58">
        <f t="shared" si="58"/>
        <v>18.736111111111111</v>
      </c>
      <c r="Y563" s="58">
        <f t="shared" si="60"/>
        <v>18.736111111111111</v>
      </c>
    </row>
    <row r="564" spans="1:25" x14ac:dyDescent="0.25">
      <c r="A564" s="283">
        <v>589</v>
      </c>
      <c r="B564" s="283"/>
      <c r="D564" s="284">
        <v>37894</v>
      </c>
      <c r="E564" s="284"/>
      <c r="F564" s="284"/>
      <c r="G564" s="284"/>
      <c r="I564" s="285" t="s">
        <v>224</v>
      </c>
      <c r="J564" s="285"/>
      <c r="K564" s="285"/>
      <c r="L564" s="285"/>
      <c r="M564" s="61">
        <v>33</v>
      </c>
      <c r="N564" s="253">
        <v>1331.71</v>
      </c>
      <c r="O564" s="61">
        <v>100</v>
      </c>
      <c r="P564" s="286">
        <v>538</v>
      </c>
      <c r="Q564" s="286"/>
      <c r="R564" s="286"/>
      <c r="S564" s="253">
        <v>40.35</v>
      </c>
      <c r="T564" s="253">
        <v>578.35</v>
      </c>
      <c r="V564" s="60">
        <f t="shared" si="56"/>
        <v>49939</v>
      </c>
      <c r="W564" s="58">
        <f t="shared" si="57"/>
        <v>14.25</v>
      </c>
      <c r="X564" s="58">
        <f t="shared" si="58"/>
        <v>18.75</v>
      </c>
      <c r="Y564" s="58">
        <f t="shared" si="60"/>
        <v>18.75</v>
      </c>
    </row>
    <row r="565" spans="1:25" x14ac:dyDescent="0.25">
      <c r="A565" s="283">
        <v>595</v>
      </c>
      <c r="B565" s="283"/>
      <c r="D565" s="284">
        <v>37900</v>
      </c>
      <c r="E565" s="284"/>
      <c r="F565" s="284"/>
      <c r="G565" s="284"/>
      <c r="I565" s="285" t="s">
        <v>224</v>
      </c>
      <c r="J565" s="285"/>
      <c r="K565" s="285"/>
      <c r="L565" s="285"/>
      <c r="M565" s="61">
        <v>33</v>
      </c>
      <c r="N565" s="253">
        <v>15.200000000000001</v>
      </c>
      <c r="O565" s="61">
        <v>100</v>
      </c>
      <c r="P565" s="286">
        <v>6.1000000000000005</v>
      </c>
      <c r="Q565" s="286"/>
      <c r="R565" s="286"/>
      <c r="S565" s="253">
        <v>0.46</v>
      </c>
      <c r="T565" s="253">
        <v>6.5600000000000005</v>
      </c>
      <c r="V565" s="60">
        <f t="shared" si="56"/>
        <v>49945</v>
      </c>
      <c r="W565" s="58">
        <f t="shared" si="57"/>
        <v>14.236111111111111</v>
      </c>
      <c r="X565" s="58">
        <f t="shared" si="58"/>
        <v>18.763888888888889</v>
      </c>
      <c r="Y565" s="58">
        <f t="shared" si="60"/>
        <v>18.763888888888889</v>
      </c>
    </row>
    <row r="566" spans="1:25" x14ac:dyDescent="0.25">
      <c r="A566" s="283">
        <v>601</v>
      </c>
      <c r="B566" s="283"/>
      <c r="D566" s="284">
        <v>37935</v>
      </c>
      <c r="E566" s="284"/>
      <c r="F566" s="284"/>
      <c r="G566" s="284"/>
      <c r="I566" s="285" t="s">
        <v>224</v>
      </c>
      <c r="J566" s="285"/>
      <c r="K566" s="285"/>
      <c r="L566" s="285"/>
      <c r="M566" s="61">
        <v>33</v>
      </c>
      <c r="N566" s="253">
        <v>375</v>
      </c>
      <c r="O566" s="61">
        <v>100</v>
      </c>
      <c r="P566" s="286">
        <v>149.57</v>
      </c>
      <c r="Q566" s="286"/>
      <c r="R566" s="286"/>
      <c r="S566" s="253">
        <v>11.36</v>
      </c>
      <c r="T566" s="253">
        <v>160.93</v>
      </c>
      <c r="V566" s="60">
        <f t="shared" si="56"/>
        <v>49980</v>
      </c>
      <c r="W566" s="58">
        <f t="shared" si="57"/>
        <v>14.141666666666667</v>
      </c>
      <c r="X566" s="58">
        <f t="shared" si="58"/>
        <v>18.858333333333334</v>
      </c>
      <c r="Y566" s="58">
        <f t="shared" si="60"/>
        <v>18.858333333333334</v>
      </c>
    </row>
    <row r="567" spans="1:25" x14ac:dyDescent="0.25">
      <c r="A567" s="283">
        <v>602</v>
      </c>
      <c r="B567" s="283"/>
      <c r="D567" s="284">
        <v>37953</v>
      </c>
      <c r="E567" s="284"/>
      <c r="F567" s="284"/>
      <c r="G567" s="284"/>
      <c r="I567" s="285" t="s">
        <v>224</v>
      </c>
      <c r="J567" s="285"/>
      <c r="K567" s="285"/>
      <c r="L567" s="285"/>
      <c r="M567" s="61">
        <v>33</v>
      </c>
      <c r="N567" s="253">
        <v>141.91</v>
      </c>
      <c r="O567" s="61">
        <v>100</v>
      </c>
      <c r="P567" s="286">
        <v>56.620000000000005</v>
      </c>
      <c r="Q567" s="286"/>
      <c r="R567" s="286"/>
      <c r="S567" s="253">
        <v>4.3</v>
      </c>
      <c r="T567" s="253">
        <v>60.92</v>
      </c>
      <c r="V567" s="60">
        <f t="shared" si="56"/>
        <v>49998</v>
      </c>
      <c r="W567" s="58">
        <f t="shared" si="57"/>
        <v>14.091666666666667</v>
      </c>
      <c r="X567" s="58">
        <f t="shared" si="58"/>
        <v>18.908333333333331</v>
      </c>
      <c r="Y567" s="58">
        <f t="shared" si="60"/>
        <v>18.908333333333331</v>
      </c>
    </row>
    <row r="568" spans="1:25" x14ac:dyDescent="0.25">
      <c r="A568" s="283">
        <v>603</v>
      </c>
      <c r="B568" s="283"/>
      <c r="D568" s="284">
        <v>37955</v>
      </c>
      <c r="E568" s="284"/>
      <c r="F568" s="284"/>
      <c r="G568" s="284"/>
      <c r="I568" s="285" t="s">
        <v>224</v>
      </c>
      <c r="J568" s="285"/>
      <c r="K568" s="285"/>
      <c r="L568" s="285"/>
      <c r="M568" s="61">
        <v>33</v>
      </c>
      <c r="N568" s="253">
        <v>2317.5</v>
      </c>
      <c r="O568" s="61">
        <v>100</v>
      </c>
      <c r="P568" s="286">
        <v>924.69</v>
      </c>
      <c r="Q568" s="286"/>
      <c r="R568" s="286"/>
      <c r="S568" s="253">
        <v>70.23</v>
      </c>
      <c r="T568" s="253">
        <v>994.92000000000007</v>
      </c>
      <c r="V568" s="60">
        <f t="shared" si="56"/>
        <v>50000</v>
      </c>
      <c r="W568" s="58">
        <f t="shared" si="57"/>
        <v>14.083333333333334</v>
      </c>
      <c r="X568" s="58">
        <f t="shared" si="58"/>
        <v>18.916666666666664</v>
      </c>
      <c r="Y568" s="58">
        <f t="shared" si="60"/>
        <v>18.916666666666664</v>
      </c>
    </row>
    <row r="569" spans="1:25" x14ac:dyDescent="0.25">
      <c r="A569" s="283">
        <v>610</v>
      </c>
      <c r="B569" s="283"/>
      <c r="C569" s="252" t="s">
        <v>245</v>
      </c>
      <c r="D569" s="284">
        <v>27942</v>
      </c>
      <c r="E569" s="284"/>
      <c r="F569" s="284"/>
      <c r="G569" s="284"/>
      <c r="I569" s="285" t="s">
        <v>224</v>
      </c>
      <c r="J569" s="285"/>
      <c r="K569" s="285"/>
      <c r="L569" s="285"/>
      <c r="M569" s="61">
        <v>33.299999999999997</v>
      </c>
      <c r="N569" s="253">
        <v>980.84</v>
      </c>
      <c r="O569" s="61">
        <v>100</v>
      </c>
      <c r="P569" s="286">
        <v>980.19</v>
      </c>
      <c r="Q569" s="286"/>
      <c r="R569" s="286"/>
      <c r="S569" s="253">
        <v>0</v>
      </c>
      <c r="T569" s="253">
        <v>980.19</v>
      </c>
      <c r="V569" s="60">
        <f t="shared" si="56"/>
        <v>40096.5</v>
      </c>
      <c r="W569" s="58">
        <f t="shared" si="57"/>
        <v>41.5</v>
      </c>
      <c r="X569" s="58">
        <f t="shared" si="58"/>
        <v>0</v>
      </c>
      <c r="Y569" s="58"/>
    </row>
    <row r="570" spans="1:25" x14ac:dyDescent="0.25">
      <c r="A570" s="283">
        <v>611</v>
      </c>
      <c r="B570" s="283"/>
      <c r="D570" s="284">
        <v>37984</v>
      </c>
      <c r="E570" s="284"/>
      <c r="F570" s="284"/>
      <c r="G570" s="284"/>
      <c r="I570" s="285" t="s">
        <v>224</v>
      </c>
      <c r="J570" s="285"/>
      <c r="K570" s="285"/>
      <c r="L570" s="285"/>
      <c r="M570" s="61">
        <v>33</v>
      </c>
      <c r="N570" s="253">
        <v>7130.6</v>
      </c>
      <c r="O570" s="61">
        <v>100</v>
      </c>
      <c r="P570" s="286">
        <v>2827.05</v>
      </c>
      <c r="Q570" s="286"/>
      <c r="R570" s="286"/>
      <c r="S570" s="253">
        <v>216.08</v>
      </c>
      <c r="T570" s="253">
        <v>3043.13</v>
      </c>
      <c r="V570" s="60">
        <f t="shared" si="56"/>
        <v>50029</v>
      </c>
      <c r="W570" s="58">
        <f t="shared" si="57"/>
        <v>14.005555555555556</v>
      </c>
      <c r="X570" s="58">
        <f t="shared" si="58"/>
        <v>18.994444444444444</v>
      </c>
      <c r="Y570" s="58">
        <f t="shared" ref="Y570:Y601" si="61">IF(X570=0,0,X570)</f>
        <v>18.994444444444444</v>
      </c>
    </row>
    <row r="571" spans="1:25" x14ac:dyDescent="0.25">
      <c r="A571" s="283">
        <v>612</v>
      </c>
      <c r="B571" s="283"/>
      <c r="D571" s="284">
        <v>37986</v>
      </c>
      <c r="E571" s="284"/>
      <c r="F571" s="284"/>
      <c r="G571" s="284"/>
      <c r="I571" s="285" t="s">
        <v>224</v>
      </c>
      <c r="J571" s="285"/>
      <c r="K571" s="285"/>
      <c r="L571" s="285"/>
      <c r="M571" s="61">
        <v>33</v>
      </c>
      <c r="N571" s="253">
        <v>21405</v>
      </c>
      <c r="O571" s="61">
        <v>100</v>
      </c>
      <c r="P571" s="286">
        <v>8486.3700000000008</v>
      </c>
      <c r="Q571" s="286"/>
      <c r="R571" s="286"/>
      <c r="S571" s="253">
        <v>648.64</v>
      </c>
      <c r="T571" s="253">
        <v>9135.01</v>
      </c>
      <c r="V571" s="60">
        <f t="shared" si="56"/>
        <v>50031</v>
      </c>
      <c r="W571" s="58">
        <f t="shared" si="57"/>
        <v>14</v>
      </c>
      <c r="X571" s="58">
        <f t="shared" si="58"/>
        <v>19</v>
      </c>
      <c r="Y571" s="58">
        <f t="shared" si="61"/>
        <v>19</v>
      </c>
    </row>
    <row r="572" spans="1:25" x14ac:dyDescent="0.25">
      <c r="A572" s="283">
        <v>613</v>
      </c>
      <c r="B572" s="283"/>
      <c r="D572" s="284">
        <v>37986</v>
      </c>
      <c r="E572" s="284"/>
      <c r="F572" s="284"/>
      <c r="G572" s="284"/>
      <c r="I572" s="285" t="s">
        <v>224</v>
      </c>
      <c r="J572" s="285"/>
      <c r="K572" s="285"/>
      <c r="L572" s="285"/>
      <c r="M572" s="61">
        <v>33</v>
      </c>
      <c r="N572" s="253">
        <v>5970</v>
      </c>
      <c r="O572" s="61">
        <v>100</v>
      </c>
      <c r="P572" s="286">
        <v>2366.91</v>
      </c>
      <c r="Q572" s="286"/>
      <c r="R572" s="286"/>
      <c r="S572" s="253">
        <v>180.91</v>
      </c>
      <c r="T572" s="253">
        <v>2547.8200000000002</v>
      </c>
      <c r="V572" s="60">
        <f t="shared" si="56"/>
        <v>50031</v>
      </c>
      <c r="W572" s="58">
        <f t="shared" si="57"/>
        <v>14</v>
      </c>
      <c r="X572" s="58">
        <f t="shared" si="58"/>
        <v>19</v>
      </c>
      <c r="Y572" s="58">
        <f t="shared" si="61"/>
        <v>19</v>
      </c>
    </row>
    <row r="573" spans="1:25" x14ac:dyDescent="0.25">
      <c r="A573" s="283">
        <v>618</v>
      </c>
      <c r="B573" s="283"/>
      <c r="D573" s="284">
        <v>37986</v>
      </c>
      <c r="E573" s="284"/>
      <c r="F573" s="284"/>
      <c r="G573" s="284"/>
      <c r="I573" s="285" t="s">
        <v>224</v>
      </c>
      <c r="J573" s="285"/>
      <c r="K573" s="285"/>
      <c r="L573" s="285"/>
      <c r="M573" s="61">
        <v>33</v>
      </c>
      <c r="N573" s="253">
        <v>13219.050000000001</v>
      </c>
      <c r="O573" s="61">
        <v>100</v>
      </c>
      <c r="P573" s="286">
        <v>5240.92</v>
      </c>
      <c r="Q573" s="286"/>
      <c r="R573" s="286"/>
      <c r="S573" s="253">
        <v>400.58</v>
      </c>
      <c r="T573" s="253">
        <v>5641.5</v>
      </c>
      <c r="V573" s="60">
        <f t="shared" si="56"/>
        <v>50031</v>
      </c>
      <c r="W573" s="58">
        <f t="shared" si="57"/>
        <v>14</v>
      </c>
      <c r="X573" s="58">
        <f t="shared" si="58"/>
        <v>19</v>
      </c>
      <c r="Y573" s="58">
        <f t="shared" si="61"/>
        <v>19</v>
      </c>
    </row>
    <row r="574" spans="1:25" x14ac:dyDescent="0.25">
      <c r="A574" s="283">
        <v>619</v>
      </c>
      <c r="B574" s="283"/>
      <c r="D574" s="284">
        <v>38017</v>
      </c>
      <c r="E574" s="284"/>
      <c r="F574" s="284"/>
      <c r="G574" s="284"/>
      <c r="I574" s="285" t="s">
        <v>224</v>
      </c>
      <c r="J574" s="285"/>
      <c r="K574" s="285"/>
      <c r="L574" s="285"/>
      <c r="M574" s="61">
        <v>33</v>
      </c>
      <c r="N574" s="253">
        <v>255</v>
      </c>
      <c r="O574" s="61">
        <v>100</v>
      </c>
      <c r="P574" s="286">
        <v>99.84</v>
      </c>
      <c r="Q574" s="286"/>
      <c r="R574" s="286"/>
      <c r="S574" s="253">
        <v>7.73</v>
      </c>
      <c r="T574" s="253">
        <v>107.57000000000001</v>
      </c>
      <c r="V574" s="60">
        <f t="shared" si="56"/>
        <v>50062</v>
      </c>
      <c r="W574" s="58">
        <f t="shared" si="57"/>
        <v>13.916666666666666</v>
      </c>
      <c r="X574" s="58">
        <f t="shared" si="58"/>
        <v>19.083333333333336</v>
      </c>
      <c r="Y574" s="58">
        <f t="shared" si="61"/>
        <v>19.083333333333336</v>
      </c>
    </row>
    <row r="575" spans="1:25" x14ac:dyDescent="0.25">
      <c r="A575" s="283">
        <v>624</v>
      </c>
      <c r="B575" s="283"/>
      <c r="D575" s="284">
        <v>38046</v>
      </c>
      <c r="E575" s="284"/>
      <c r="F575" s="284"/>
      <c r="G575" s="284"/>
      <c r="I575" s="285" t="s">
        <v>224</v>
      </c>
      <c r="J575" s="285"/>
      <c r="K575" s="285"/>
      <c r="L575" s="285"/>
      <c r="M575" s="61">
        <v>33</v>
      </c>
      <c r="N575" s="253">
        <v>277.5</v>
      </c>
      <c r="O575" s="61">
        <v>100</v>
      </c>
      <c r="P575" s="286">
        <v>107.93</v>
      </c>
      <c r="Q575" s="286"/>
      <c r="R575" s="286"/>
      <c r="S575" s="253">
        <v>8.41</v>
      </c>
      <c r="T575" s="253">
        <v>116.34</v>
      </c>
      <c r="V575" s="60">
        <f t="shared" si="56"/>
        <v>50091</v>
      </c>
      <c r="W575" s="58">
        <f t="shared" si="57"/>
        <v>13.83611111111111</v>
      </c>
      <c r="X575" s="58">
        <f t="shared" si="58"/>
        <v>19.163888888888891</v>
      </c>
      <c r="Y575" s="58">
        <f t="shared" si="61"/>
        <v>19.163888888888891</v>
      </c>
    </row>
    <row r="576" spans="1:25" x14ac:dyDescent="0.25">
      <c r="A576" s="283">
        <v>631</v>
      </c>
      <c r="B576" s="283"/>
      <c r="D576" s="284">
        <v>38056</v>
      </c>
      <c r="E576" s="284"/>
      <c r="F576" s="284"/>
      <c r="G576" s="284"/>
      <c r="I576" s="285" t="s">
        <v>224</v>
      </c>
      <c r="J576" s="285"/>
      <c r="K576" s="285"/>
      <c r="L576" s="285"/>
      <c r="M576" s="61">
        <v>33</v>
      </c>
      <c r="N576" s="253">
        <v>55</v>
      </c>
      <c r="O576" s="61">
        <v>100</v>
      </c>
      <c r="P576" s="286">
        <v>21.43</v>
      </c>
      <c r="Q576" s="286"/>
      <c r="R576" s="286"/>
      <c r="S576" s="253">
        <v>1.67</v>
      </c>
      <c r="T576" s="253">
        <v>23.1</v>
      </c>
      <c r="V576" s="60">
        <f t="shared" ref="V576:V639" si="62">D576+(M576*365)</f>
        <v>50101</v>
      </c>
      <c r="W576" s="58">
        <f t="shared" ref="W576:W639" si="63">YEARFRAC(D576,$W$8)</f>
        <v>13.808333333333334</v>
      </c>
      <c r="X576" s="58">
        <f t="shared" ref="X576:X639" si="64">IF(W576&gt;M576,0,M576-W576)</f>
        <v>19.191666666666666</v>
      </c>
      <c r="Y576" s="58">
        <f t="shared" si="61"/>
        <v>19.191666666666666</v>
      </c>
    </row>
    <row r="577" spans="1:25" x14ac:dyDescent="0.25">
      <c r="A577" s="283">
        <v>632</v>
      </c>
      <c r="B577" s="283"/>
      <c r="D577" s="284">
        <v>38077</v>
      </c>
      <c r="E577" s="284"/>
      <c r="F577" s="284"/>
      <c r="G577" s="284"/>
      <c r="I577" s="285" t="s">
        <v>224</v>
      </c>
      <c r="J577" s="285"/>
      <c r="K577" s="285"/>
      <c r="L577" s="285"/>
      <c r="M577" s="61">
        <v>33</v>
      </c>
      <c r="N577" s="253">
        <v>1290</v>
      </c>
      <c r="O577" s="61">
        <v>100</v>
      </c>
      <c r="P577" s="286">
        <v>498.40000000000003</v>
      </c>
      <c r="Q577" s="286"/>
      <c r="R577" s="286"/>
      <c r="S577" s="253">
        <v>39.090000000000003</v>
      </c>
      <c r="T577" s="253">
        <v>537.49</v>
      </c>
      <c r="V577" s="60">
        <f t="shared" si="62"/>
        <v>50122</v>
      </c>
      <c r="W577" s="58">
        <f t="shared" si="63"/>
        <v>13.75</v>
      </c>
      <c r="X577" s="58">
        <f t="shared" si="64"/>
        <v>19.25</v>
      </c>
      <c r="Y577" s="58">
        <f t="shared" si="61"/>
        <v>19.25</v>
      </c>
    </row>
    <row r="578" spans="1:25" x14ac:dyDescent="0.25">
      <c r="A578" s="283">
        <v>633</v>
      </c>
      <c r="B578" s="283"/>
      <c r="D578" s="284">
        <v>38077</v>
      </c>
      <c r="E578" s="284"/>
      <c r="F578" s="284"/>
      <c r="G578" s="284"/>
      <c r="I578" s="285" t="s">
        <v>224</v>
      </c>
      <c r="J578" s="285"/>
      <c r="K578" s="285"/>
      <c r="L578" s="285"/>
      <c r="M578" s="61">
        <v>33</v>
      </c>
      <c r="N578" s="253">
        <v>-4140.6000000000004</v>
      </c>
      <c r="O578" s="61">
        <v>100</v>
      </c>
      <c r="P578" s="286">
        <v>-1599.74</v>
      </c>
      <c r="Q578" s="286"/>
      <c r="R578" s="286"/>
      <c r="S578" s="253">
        <v>-125.47</v>
      </c>
      <c r="T578" s="253">
        <v>-1725.21</v>
      </c>
      <c r="V578" s="60">
        <f t="shared" si="62"/>
        <v>50122</v>
      </c>
      <c r="W578" s="58">
        <f t="shared" si="63"/>
        <v>13.75</v>
      </c>
      <c r="X578" s="58">
        <f t="shared" si="64"/>
        <v>19.25</v>
      </c>
      <c r="Y578" s="58">
        <f t="shared" si="61"/>
        <v>19.25</v>
      </c>
    </row>
    <row r="579" spans="1:25" x14ac:dyDescent="0.25">
      <c r="A579" s="283">
        <v>640</v>
      </c>
      <c r="B579" s="283"/>
      <c r="D579" s="284">
        <v>38107</v>
      </c>
      <c r="E579" s="284"/>
      <c r="F579" s="284"/>
      <c r="G579" s="284"/>
      <c r="I579" s="285" t="s">
        <v>224</v>
      </c>
      <c r="J579" s="285"/>
      <c r="K579" s="285"/>
      <c r="L579" s="285"/>
      <c r="M579" s="61">
        <v>33</v>
      </c>
      <c r="N579" s="253">
        <v>1417.5</v>
      </c>
      <c r="O579" s="61">
        <v>100</v>
      </c>
      <c r="P579" s="286">
        <v>544.04</v>
      </c>
      <c r="Q579" s="286"/>
      <c r="R579" s="286"/>
      <c r="S579" s="253">
        <v>42.95</v>
      </c>
      <c r="T579" s="253">
        <v>586.99</v>
      </c>
      <c r="V579" s="60">
        <f t="shared" si="62"/>
        <v>50152</v>
      </c>
      <c r="W579" s="58">
        <f t="shared" si="63"/>
        <v>13.666666666666666</v>
      </c>
      <c r="X579" s="58">
        <f t="shared" si="64"/>
        <v>19.333333333333336</v>
      </c>
      <c r="Y579" s="58">
        <f t="shared" si="61"/>
        <v>19.333333333333336</v>
      </c>
    </row>
    <row r="580" spans="1:25" x14ac:dyDescent="0.25">
      <c r="A580" s="283">
        <v>647</v>
      </c>
      <c r="B580" s="283"/>
      <c r="D580" s="284">
        <v>38110</v>
      </c>
      <c r="E580" s="284"/>
      <c r="F580" s="284"/>
      <c r="G580" s="284"/>
      <c r="I580" s="285" t="s">
        <v>224</v>
      </c>
      <c r="J580" s="285"/>
      <c r="K580" s="285"/>
      <c r="L580" s="285"/>
      <c r="M580" s="61">
        <v>33</v>
      </c>
      <c r="N580" s="253">
        <v>6066.5</v>
      </c>
      <c r="O580" s="61">
        <v>100</v>
      </c>
      <c r="P580" s="286">
        <v>2328.52</v>
      </c>
      <c r="Q580" s="286"/>
      <c r="R580" s="286"/>
      <c r="S580" s="253">
        <v>183.83</v>
      </c>
      <c r="T580" s="253">
        <v>2512.35</v>
      </c>
      <c r="V580" s="60">
        <f t="shared" si="62"/>
        <v>50155</v>
      </c>
      <c r="W580" s="58">
        <f t="shared" si="63"/>
        <v>13.661111111111111</v>
      </c>
      <c r="X580" s="58">
        <f t="shared" si="64"/>
        <v>19.338888888888889</v>
      </c>
      <c r="Y580" s="58">
        <f t="shared" si="61"/>
        <v>19.338888888888889</v>
      </c>
    </row>
    <row r="581" spans="1:25" x14ac:dyDescent="0.25">
      <c r="A581" s="283">
        <v>648</v>
      </c>
      <c r="B581" s="283"/>
      <c r="D581" s="284">
        <v>38138</v>
      </c>
      <c r="E581" s="284"/>
      <c r="F581" s="284"/>
      <c r="G581" s="284"/>
      <c r="I581" s="285" t="s">
        <v>224</v>
      </c>
      <c r="J581" s="285"/>
      <c r="K581" s="285"/>
      <c r="L581" s="285"/>
      <c r="M581" s="61">
        <v>33</v>
      </c>
      <c r="N581" s="253">
        <v>1504.28</v>
      </c>
      <c r="O581" s="61">
        <v>100</v>
      </c>
      <c r="P581" s="286">
        <v>573.54999999999995</v>
      </c>
      <c r="Q581" s="286"/>
      <c r="R581" s="286"/>
      <c r="S581" s="253">
        <v>45.58</v>
      </c>
      <c r="T581" s="253">
        <v>619.13</v>
      </c>
      <c r="V581" s="60">
        <f t="shared" si="62"/>
        <v>50183</v>
      </c>
      <c r="W581" s="58">
        <f t="shared" si="63"/>
        <v>13.583333333333334</v>
      </c>
      <c r="X581" s="58">
        <f t="shared" si="64"/>
        <v>19.416666666666664</v>
      </c>
      <c r="Y581" s="58">
        <f t="shared" si="61"/>
        <v>19.416666666666664</v>
      </c>
    </row>
    <row r="582" spans="1:25" x14ac:dyDescent="0.25">
      <c r="A582" s="283">
        <v>649</v>
      </c>
      <c r="B582" s="283"/>
      <c r="D582" s="284">
        <v>38138</v>
      </c>
      <c r="E582" s="284"/>
      <c r="F582" s="284"/>
      <c r="G582" s="284"/>
      <c r="I582" s="285" t="s">
        <v>224</v>
      </c>
      <c r="J582" s="285"/>
      <c r="K582" s="285"/>
      <c r="L582" s="285"/>
      <c r="M582" s="61">
        <v>33</v>
      </c>
      <c r="N582" s="253">
        <v>1492.5</v>
      </c>
      <c r="O582" s="61">
        <v>100</v>
      </c>
      <c r="P582" s="286">
        <v>569.14</v>
      </c>
      <c r="Q582" s="286"/>
      <c r="R582" s="286"/>
      <c r="S582" s="253">
        <v>45.230000000000004</v>
      </c>
      <c r="T582" s="253">
        <v>614.37</v>
      </c>
      <c r="V582" s="60">
        <f t="shared" si="62"/>
        <v>50183</v>
      </c>
      <c r="W582" s="58">
        <f t="shared" si="63"/>
        <v>13.583333333333334</v>
      </c>
      <c r="X582" s="58">
        <f t="shared" si="64"/>
        <v>19.416666666666664</v>
      </c>
      <c r="Y582" s="58">
        <f t="shared" si="61"/>
        <v>19.416666666666664</v>
      </c>
    </row>
    <row r="583" spans="1:25" x14ac:dyDescent="0.25">
      <c r="A583" s="283">
        <v>650</v>
      </c>
      <c r="B583" s="283"/>
      <c r="D583" s="284">
        <v>38138</v>
      </c>
      <c r="E583" s="284"/>
      <c r="F583" s="284"/>
      <c r="G583" s="284"/>
      <c r="I583" s="285" t="s">
        <v>224</v>
      </c>
      <c r="J583" s="285"/>
      <c r="K583" s="285"/>
      <c r="L583" s="285"/>
      <c r="M583" s="61">
        <v>33</v>
      </c>
      <c r="N583" s="253">
        <v>6823.2</v>
      </c>
      <c r="O583" s="61">
        <v>100</v>
      </c>
      <c r="P583" s="286">
        <v>2601.73</v>
      </c>
      <c r="Q583" s="286"/>
      <c r="R583" s="286"/>
      <c r="S583" s="253">
        <v>206.76</v>
      </c>
      <c r="T583" s="253">
        <v>2808.4900000000002</v>
      </c>
      <c r="V583" s="60">
        <f t="shared" si="62"/>
        <v>50183</v>
      </c>
      <c r="W583" s="58">
        <f t="shared" si="63"/>
        <v>13.583333333333334</v>
      </c>
      <c r="X583" s="58">
        <f t="shared" si="64"/>
        <v>19.416666666666664</v>
      </c>
      <c r="Y583" s="58">
        <f t="shared" si="61"/>
        <v>19.416666666666664</v>
      </c>
    </row>
    <row r="584" spans="1:25" x14ac:dyDescent="0.25">
      <c r="A584" s="283">
        <v>656</v>
      </c>
      <c r="B584" s="283"/>
      <c r="D584" s="284">
        <v>39546</v>
      </c>
      <c r="E584" s="284"/>
      <c r="F584" s="284"/>
      <c r="G584" s="284"/>
      <c r="I584" s="285" t="s">
        <v>224</v>
      </c>
      <c r="J584" s="285"/>
      <c r="K584" s="285"/>
      <c r="L584" s="285"/>
      <c r="M584" s="61">
        <v>33</v>
      </c>
      <c r="N584" s="253">
        <v>530.78</v>
      </c>
      <c r="O584" s="61">
        <v>100</v>
      </c>
      <c r="P584" s="286">
        <v>140.69999999999999</v>
      </c>
      <c r="Q584" s="286"/>
      <c r="R584" s="286"/>
      <c r="S584" s="253">
        <v>16.079999999999998</v>
      </c>
      <c r="T584" s="253">
        <v>156.78</v>
      </c>
      <c r="V584" s="60">
        <f t="shared" si="62"/>
        <v>51591</v>
      </c>
      <c r="W584" s="58">
        <f t="shared" si="63"/>
        <v>9.7305555555555561</v>
      </c>
      <c r="X584" s="58">
        <f t="shared" si="64"/>
        <v>23.269444444444446</v>
      </c>
      <c r="Y584" s="58">
        <f t="shared" si="61"/>
        <v>23.269444444444446</v>
      </c>
    </row>
    <row r="585" spans="1:25" x14ac:dyDescent="0.25">
      <c r="A585" s="283">
        <v>659</v>
      </c>
      <c r="B585" s="283"/>
      <c r="D585" s="284">
        <v>38152</v>
      </c>
      <c r="E585" s="284"/>
      <c r="F585" s="284"/>
      <c r="G585" s="284"/>
      <c r="I585" s="285" t="s">
        <v>224</v>
      </c>
      <c r="J585" s="285"/>
      <c r="K585" s="285"/>
      <c r="L585" s="285"/>
      <c r="M585" s="61">
        <v>33</v>
      </c>
      <c r="N585" s="253">
        <v>16046</v>
      </c>
      <c r="O585" s="61">
        <v>100</v>
      </c>
      <c r="P585" s="286">
        <v>6118.52</v>
      </c>
      <c r="Q585" s="286"/>
      <c r="R585" s="286"/>
      <c r="S585" s="253">
        <v>486.24</v>
      </c>
      <c r="T585" s="253">
        <v>6604.76</v>
      </c>
      <c r="V585" s="60">
        <f t="shared" si="62"/>
        <v>50197</v>
      </c>
      <c r="W585" s="58">
        <f t="shared" si="63"/>
        <v>13.547222222222222</v>
      </c>
      <c r="X585" s="58">
        <f t="shared" si="64"/>
        <v>19.452777777777776</v>
      </c>
      <c r="Y585" s="58">
        <f t="shared" si="61"/>
        <v>19.452777777777776</v>
      </c>
    </row>
    <row r="586" spans="1:25" x14ac:dyDescent="0.25">
      <c r="A586" s="283">
        <v>660</v>
      </c>
      <c r="B586" s="283"/>
      <c r="D586" s="284">
        <v>38156</v>
      </c>
      <c r="E586" s="284"/>
      <c r="F586" s="284"/>
      <c r="G586" s="284"/>
      <c r="I586" s="285" t="s">
        <v>224</v>
      </c>
      <c r="J586" s="285"/>
      <c r="K586" s="285"/>
      <c r="L586" s="285"/>
      <c r="M586" s="61">
        <v>33</v>
      </c>
      <c r="N586" s="253">
        <v>18957.2</v>
      </c>
      <c r="O586" s="61">
        <v>100</v>
      </c>
      <c r="P586" s="286">
        <v>7180.75</v>
      </c>
      <c r="Q586" s="286"/>
      <c r="R586" s="286"/>
      <c r="S586" s="253">
        <v>574.46</v>
      </c>
      <c r="T586" s="253">
        <v>7755.21</v>
      </c>
      <c r="V586" s="60">
        <f t="shared" si="62"/>
        <v>50201</v>
      </c>
      <c r="W586" s="58">
        <f t="shared" si="63"/>
        <v>13.536111111111111</v>
      </c>
      <c r="X586" s="58">
        <f t="shared" si="64"/>
        <v>19.463888888888889</v>
      </c>
      <c r="Y586" s="58">
        <f t="shared" si="61"/>
        <v>19.463888888888889</v>
      </c>
    </row>
    <row r="587" spans="1:25" x14ac:dyDescent="0.25">
      <c r="A587" s="283">
        <v>661</v>
      </c>
      <c r="B587" s="283"/>
      <c r="D587" s="284">
        <v>38166</v>
      </c>
      <c r="E587" s="284"/>
      <c r="F587" s="284"/>
      <c r="G587" s="284"/>
      <c r="I587" s="285" t="s">
        <v>224</v>
      </c>
      <c r="J587" s="285"/>
      <c r="K587" s="285"/>
      <c r="L587" s="285"/>
      <c r="M587" s="61">
        <v>33</v>
      </c>
      <c r="N587" s="253">
        <v>21259.72</v>
      </c>
      <c r="O587" s="61">
        <v>100</v>
      </c>
      <c r="P587" s="286">
        <v>8052.88</v>
      </c>
      <c r="Q587" s="286"/>
      <c r="R587" s="286"/>
      <c r="S587" s="253">
        <v>644.23</v>
      </c>
      <c r="T587" s="253">
        <v>8697.11</v>
      </c>
      <c r="V587" s="60">
        <f t="shared" si="62"/>
        <v>50211</v>
      </c>
      <c r="W587" s="58">
        <f t="shared" si="63"/>
        <v>13.508333333333333</v>
      </c>
      <c r="X587" s="58">
        <f t="shared" si="64"/>
        <v>19.491666666666667</v>
      </c>
      <c r="Y587" s="58">
        <f t="shared" si="61"/>
        <v>19.491666666666667</v>
      </c>
    </row>
    <row r="588" spans="1:25" x14ac:dyDescent="0.25">
      <c r="A588" s="283">
        <v>662</v>
      </c>
      <c r="B588" s="283"/>
      <c r="D588" s="284">
        <v>38168</v>
      </c>
      <c r="E588" s="284"/>
      <c r="F588" s="284"/>
      <c r="G588" s="284"/>
      <c r="I588" s="285" t="s">
        <v>224</v>
      </c>
      <c r="J588" s="285"/>
      <c r="K588" s="285"/>
      <c r="L588" s="285"/>
      <c r="M588" s="61">
        <v>33</v>
      </c>
      <c r="N588" s="253">
        <v>4805.62</v>
      </c>
      <c r="O588" s="61">
        <v>100</v>
      </c>
      <c r="P588" s="286">
        <v>1820.25</v>
      </c>
      <c r="Q588" s="286"/>
      <c r="R588" s="286"/>
      <c r="S588" s="253">
        <v>145.62</v>
      </c>
      <c r="T588" s="253">
        <v>1965.8700000000001</v>
      </c>
      <c r="V588" s="60">
        <f t="shared" si="62"/>
        <v>50213</v>
      </c>
      <c r="W588" s="58">
        <f t="shared" si="63"/>
        <v>13.5</v>
      </c>
      <c r="X588" s="58">
        <f t="shared" si="64"/>
        <v>19.5</v>
      </c>
      <c r="Y588" s="58">
        <f t="shared" si="61"/>
        <v>19.5</v>
      </c>
    </row>
    <row r="589" spans="1:25" x14ac:dyDescent="0.25">
      <c r="A589" s="283">
        <v>663</v>
      </c>
      <c r="B589" s="283"/>
      <c r="D589" s="284">
        <v>38168</v>
      </c>
      <c r="E589" s="284"/>
      <c r="F589" s="284"/>
      <c r="G589" s="284"/>
      <c r="I589" s="285" t="s">
        <v>224</v>
      </c>
      <c r="J589" s="285"/>
      <c r="K589" s="285"/>
      <c r="L589" s="285"/>
      <c r="M589" s="61">
        <v>33</v>
      </c>
      <c r="N589" s="253">
        <v>5422.5</v>
      </c>
      <c r="O589" s="61">
        <v>100</v>
      </c>
      <c r="P589" s="286">
        <v>2054</v>
      </c>
      <c r="Q589" s="286"/>
      <c r="R589" s="286"/>
      <c r="S589" s="253">
        <v>164.32</v>
      </c>
      <c r="T589" s="253">
        <v>2218.3200000000002</v>
      </c>
      <c r="V589" s="60">
        <f t="shared" si="62"/>
        <v>50213</v>
      </c>
      <c r="W589" s="58">
        <f t="shared" si="63"/>
        <v>13.5</v>
      </c>
      <c r="X589" s="58">
        <f t="shared" si="64"/>
        <v>19.5</v>
      </c>
      <c r="Y589" s="58">
        <f t="shared" si="61"/>
        <v>19.5</v>
      </c>
    </row>
    <row r="590" spans="1:25" x14ac:dyDescent="0.25">
      <c r="A590" s="283">
        <v>668</v>
      </c>
      <c r="B590" s="283"/>
      <c r="D590" s="284">
        <v>38174</v>
      </c>
      <c r="E590" s="284"/>
      <c r="F590" s="284"/>
      <c r="G590" s="284"/>
      <c r="I590" s="285" t="s">
        <v>224</v>
      </c>
      <c r="J590" s="285"/>
      <c r="K590" s="285"/>
      <c r="L590" s="285"/>
      <c r="M590" s="61">
        <v>33</v>
      </c>
      <c r="N590" s="253">
        <v>77.53</v>
      </c>
      <c r="O590" s="61">
        <v>100</v>
      </c>
      <c r="P590" s="286">
        <v>29.37</v>
      </c>
      <c r="Q590" s="286"/>
      <c r="R590" s="286"/>
      <c r="S590" s="253">
        <v>2.35</v>
      </c>
      <c r="T590" s="253">
        <v>31.720000000000002</v>
      </c>
      <c r="V590" s="60">
        <f t="shared" si="62"/>
        <v>50219</v>
      </c>
      <c r="W590" s="58">
        <f t="shared" si="63"/>
        <v>13.486111111111111</v>
      </c>
      <c r="X590" s="58">
        <f t="shared" si="64"/>
        <v>19.513888888888889</v>
      </c>
      <c r="Y590" s="58">
        <f t="shared" si="61"/>
        <v>19.513888888888889</v>
      </c>
    </row>
    <row r="591" spans="1:25" x14ac:dyDescent="0.25">
      <c r="A591" s="283">
        <v>669</v>
      </c>
      <c r="B591" s="283"/>
      <c r="D591" s="284">
        <v>38180</v>
      </c>
      <c r="E591" s="284"/>
      <c r="F591" s="284"/>
      <c r="G591" s="284"/>
      <c r="I591" s="285" t="s">
        <v>224</v>
      </c>
      <c r="J591" s="285"/>
      <c r="K591" s="285"/>
      <c r="L591" s="285"/>
      <c r="M591" s="61">
        <v>33</v>
      </c>
      <c r="N591" s="253">
        <v>566.4</v>
      </c>
      <c r="O591" s="61">
        <v>100</v>
      </c>
      <c r="P591" s="286">
        <v>214.5</v>
      </c>
      <c r="Q591" s="286"/>
      <c r="R591" s="286"/>
      <c r="S591" s="253">
        <v>17.16</v>
      </c>
      <c r="T591" s="253">
        <v>231.66</v>
      </c>
      <c r="V591" s="60">
        <f t="shared" si="62"/>
        <v>50225</v>
      </c>
      <c r="W591" s="58">
        <f t="shared" si="63"/>
        <v>13.469444444444445</v>
      </c>
      <c r="X591" s="58">
        <f t="shared" si="64"/>
        <v>19.530555555555555</v>
      </c>
      <c r="Y591" s="58">
        <f t="shared" si="61"/>
        <v>19.530555555555555</v>
      </c>
    </row>
    <row r="592" spans="1:25" x14ac:dyDescent="0.25">
      <c r="A592" s="283">
        <v>670</v>
      </c>
      <c r="B592" s="283"/>
      <c r="D592" s="284">
        <v>38187</v>
      </c>
      <c r="E592" s="284"/>
      <c r="F592" s="284"/>
      <c r="G592" s="284"/>
      <c r="I592" s="285" t="s">
        <v>224</v>
      </c>
      <c r="J592" s="285"/>
      <c r="K592" s="285"/>
      <c r="L592" s="285"/>
      <c r="M592" s="61">
        <v>33</v>
      </c>
      <c r="N592" s="253">
        <v>16002.24</v>
      </c>
      <c r="O592" s="61">
        <v>100</v>
      </c>
      <c r="P592" s="286">
        <v>6021.09</v>
      </c>
      <c r="Q592" s="286"/>
      <c r="R592" s="286"/>
      <c r="S592" s="253">
        <v>484.92</v>
      </c>
      <c r="T592" s="253">
        <v>6506.01</v>
      </c>
      <c r="V592" s="60">
        <f t="shared" si="62"/>
        <v>50232</v>
      </c>
      <c r="W592" s="58">
        <f t="shared" si="63"/>
        <v>13.45</v>
      </c>
      <c r="X592" s="58">
        <f t="shared" si="64"/>
        <v>19.55</v>
      </c>
      <c r="Y592" s="58">
        <f t="shared" si="61"/>
        <v>19.55</v>
      </c>
    </row>
    <row r="593" spans="1:25" x14ac:dyDescent="0.25">
      <c r="A593" s="283">
        <v>671</v>
      </c>
      <c r="B593" s="283"/>
      <c r="D593" s="284">
        <v>38194</v>
      </c>
      <c r="E593" s="284"/>
      <c r="F593" s="284"/>
      <c r="G593" s="284"/>
      <c r="I593" s="285" t="s">
        <v>224</v>
      </c>
      <c r="J593" s="285"/>
      <c r="K593" s="285"/>
      <c r="L593" s="285"/>
      <c r="M593" s="61">
        <v>33</v>
      </c>
      <c r="N593" s="253">
        <v>7625.24</v>
      </c>
      <c r="O593" s="61">
        <v>100</v>
      </c>
      <c r="P593" s="286">
        <v>2869.12</v>
      </c>
      <c r="Q593" s="286"/>
      <c r="R593" s="286"/>
      <c r="S593" s="253">
        <v>231.07</v>
      </c>
      <c r="T593" s="253">
        <v>3100.19</v>
      </c>
      <c r="V593" s="60">
        <f t="shared" si="62"/>
        <v>50239</v>
      </c>
      <c r="W593" s="58">
        <f t="shared" si="63"/>
        <v>13.430555555555555</v>
      </c>
      <c r="X593" s="58">
        <f t="shared" si="64"/>
        <v>19.569444444444443</v>
      </c>
      <c r="Y593" s="58">
        <f t="shared" si="61"/>
        <v>19.569444444444443</v>
      </c>
    </row>
    <row r="594" spans="1:25" x14ac:dyDescent="0.25">
      <c r="A594" s="283">
        <v>672</v>
      </c>
      <c r="B594" s="283"/>
      <c r="D594" s="284">
        <v>38198</v>
      </c>
      <c r="E594" s="284"/>
      <c r="F594" s="284"/>
      <c r="G594" s="284"/>
      <c r="I594" s="285" t="s">
        <v>224</v>
      </c>
      <c r="J594" s="285"/>
      <c r="K594" s="285"/>
      <c r="L594" s="285"/>
      <c r="M594" s="61">
        <v>33</v>
      </c>
      <c r="N594" s="253">
        <v>55</v>
      </c>
      <c r="O594" s="61">
        <v>100</v>
      </c>
      <c r="P594" s="286">
        <v>20.73</v>
      </c>
      <c r="Q594" s="286"/>
      <c r="R594" s="286"/>
      <c r="S594" s="253">
        <v>1.67</v>
      </c>
      <c r="T594" s="253">
        <v>22.400000000000002</v>
      </c>
      <c r="V594" s="60">
        <f t="shared" si="62"/>
        <v>50243</v>
      </c>
      <c r="W594" s="58">
        <f t="shared" si="63"/>
        <v>13.416666666666666</v>
      </c>
      <c r="X594" s="58">
        <f t="shared" si="64"/>
        <v>19.583333333333336</v>
      </c>
      <c r="Y594" s="58">
        <f t="shared" si="61"/>
        <v>19.583333333333336</v>
      </c>
    </row>
    <row r="595" spans="1:25" x14ac:dyDescent="0.25">
      <c r="A595" s="283">
        <v>673</v>
      </c>
      <c r="B595" s="283"/>
      <c r="D595" s="284">
        <v>38199</v>
      </c>
      <c r="E595" s="284"/>
      <c r="F595" s="284"/>
      <c r="G595" s="284"/>
      <c r="I595" s="285" t="s">
        <v>224</v>
      </c>
      <c r="J595" s="285"/>
      <c r="K595" s="285"/>
      <c r="L595" s="285"/>
      <c r="M595" s="61">
        <v>33</v>
      </c>
      <c r="N595" s="253">
        <v>2947.5</v>
      </c>
      <c r="O595" s="61">
        <v>100</v>
      </c>
      <c r="P595" s="286">
        <v>1109.06</v>
      </c>
      <c r="Q595" s="286"/>
      <c r="R595" s="286"/>
      <c r="S595" s="253">
        <v>89.320000000000007</v>
      </c>
      <c r="T595" s="253">
        <v>1198.3800000000001</v>
      </c>
      <c r="V595" s="60">
        <f t="shared" si="62"/>
        <v>50244</v>
      </c>
      <c r="W595" s="58">
        <f t="shared" si="63"/>
        <v>13.416666666666666</v>
      </c>
      <c r="X595" s="58">
        <f t="shared" si="64"/>
        <v>19.583333333333336</v>
      </c>
      <c r="Y595" s="58">
        <f t="shared" si="61"/>
        <v>19.583333333333336</v>
      </c>
    </row>
    <row r="596" spans="1:25" x14ac:dyDescent="0.25">
      <c r="A596" s="283">
        <v>678</v>
      </c>
      <c r="B596" s="283"/>
      <c r="D596" s="284">
        <v>39568</v>
      </c>
      <c r="E596" s="284"/>
      <c r="F596" s="284"/>
      <c r="G596" s="284"/>
      <c r="I596" s="285" t="s">
        <v>224</v>
      </c>
      <c r="J596" s="285"/>
      <c r="K596" s="285"/>
      <c r="L596" s="285"/>
      <c r="M596" s="61">
        <v>33</v>
      </c>
      <c r="N596" s="253">
        <v>1027.5</v>
      </c>
      <c r="O596" s="61">
        <v>100</v>
      </c>
      <c r="P596" s="286">
        <v>269.88</v>
      </c>
      <c r="Q596" s="286"/>
      <c r="R596" s="286"/>
      <c r="S596" s="253">
        <v>31.14</v>
      </c>
      <c r="T596" s="253">
        <v>301.02</v>
      </c>
      <c r="V596" s="60">
        <f t="shared" si="62"/>
        <v>51613</v>
      </c>
      <c r="W596" s="58">
        <f t="shared" si="63"/>
        <v>9.6666666666666661</v>
      </c>
      <c r="X596" s="58">
        <f t="shared" si="64"/>
        <v>23.333333333333336</v>
      </c>
      <c r="Y596" s="58">
        <f t="shared" si="61"/>
        <v>23.333333333333336</v>
      </c>
    </row>
    <row r="597" spans="1:25" x14ac:dyDescent="0.25">
      <c r="A597" s="283">
        <v>679</v>
      </c>
      <c r="B597" s="283"/>
      <c r="D597" s="284">
        <v>38205</v>
      </c>
      <c r="E597" s="284"/>
      <c r="F597" s="284"/>
      <c r="G597" s="284"/>
      <c r="I597" s="285" t="s">
        <v>224</v>
      </c>
      <c r="J597" s="285"/>
      <c r="K597" s="285"/>
      <c r="L597" s="285"/>
      <c r="M597" s="61">
        <v>33</v>
      </c>
      <c r="N597" s="253">
        <v>4381.8599999999997</v>
      </c>
      <c r="O597" s="61">
        <v>100</v>
      </c>
      <c r="P597" s="286">
        <v>1648.69</v>
      </c>
      <c r="Q597" s="286"/>
      <c r="R597" s="286"/>
      <c r="S597" s="253">
        <v>132.78</v>
      </c>
      <c r="T597" s="253">
        <v>1781.47</v>
      </c>
      <c r="V597" s="60">
        <f t="shared" si="62"/>
        <v>50250</v>
      </c>
      <c r="W597" s="58">
        <f t="shared" si="63"/>
        <v>13.402777777777779</v>
      </c>
      <c r="X597" s="58">
        <f t="shared" si="64"/>
        <v>19.597222222222221</v>
      </c>
      <c r="Y597" s="58">
        <f t="shared" si="61"/>
        <v>19.597222222222221</v>
      </c>
    </row>
    <row r="598" spans="1:25" x14ac:dyDescent="0.25">
      <c r="A598" s="283">
        <v>680</v>
      </c>
      <c r="B598" s="283"/>
      <c r="D598" s="284">
        <v>38222</v>
      </c>
      <c r="E598" s="284"/>
      <c r="F598" s="284"/>
      <c r="G598" s="284"/>
      <c r="I598" s="285" t="s">
        <v>224</v>
      </c>
      <c r="J598" s="285"/>
      <c r="K598" s="285"/>
      <c r="L598" s="285"/>
      <c r="M598" s="61">
        <v>33</v>
      </c>
      <c r="N598" s="253">
        <v>12296.2</v>
      </c>
      <c r="O598" s="61">
        <v>100</v>
      </c>
      <c r="P598" s="286">
        <v>4595.5200000000004</v>
      </c>
      <c r="Q598" s="286"/>
      <c r="R598" s="286"/>
      <c r="S598" s="253">
        <v>372.61</v>
      </c>
      <c r="T598" s="253">
        <v>4968.13</v>
      </c>
      <c r="V598" s="60">
        <f t="shared" si="62"/>
        <v>50267</v>
      </c>
      <c r="W598" s="58">
        <f t="shared" si="63"/>
        <v>13.355555555555556</v>
      </c>
      <c r="X598" s="58">
        <f t="shared" si="64"/>
        <v>19.644444444444446</v>
      </c>
      <c r="Y598" s="58">
        <f t="shared" si="61"/>
        <v>19.644444444444446</v>
      </c>
    </row>
    <row r="599" spans="1:25" x14ac:dyDescent="0.25">
      <c r="A599" s="283">
        <v>681</v>
      </c>
      <c r="B599" s="283"/>
      <c r="D599" s="284">
        <v>38230</v>
      </c>
      <c r="E599" s="284"/>
      <c r="F599" s="284"/>
      <c r="G599" s="284"/>
      <c r="I599" s="285" t="s">
        <v>224</v>
      </c>
      <c r="J599" s="285"/>
      <c r="K599" s="285"/>
      <c r="L599" s="285"/>
      <c r="M599" s="61">
        <v>33</v>
      </c>
      <c r="N599" s="253">
        <v>35637.97</v>
      </c>
      <c r="O599" s="61">
        <v>100</v>
      </c>
      <c r="P599" s="286">
        <v>13319.26</v>
      </c>
      <c r="Q599" s="286"/>
      <c r="R599" s="286"/>
      <c r="S599" s="253">
        <v>1079.94</v>
      </c>
      <c r="T599" s="253">
        <v>14399.2</v>
      </c>
      <c r="V599" s="60">
        <f t="shared" si="62"/>
        <v>50275</v>
      </c>
      <c r="W599" s="58">
        <f t="shared" si="63"/>
        <v>13.333333333333334</v>
      </c>
      <c r="X599" s="58">
        <f t="shared" si="64"/>
        <v>19.666666666666664</v>
      </c>
      <c r="Y599" s="58">
        <f t="shared" si="61"/>
        <v>19.666666666666664</v>
      </c>
    </row>
    <row r="600" spans="1:25" x14ac:dyDescent="0.25">
      <c r="A600" s="283">
        <v>682</v>
      </c>
      <c r="B600" s="283"/>
      <c r="D600" s="284">
        <v>38230</v>
      </c>
      <c r="E600" s="284"/>
      <c r="F600" s="284"/>
      <c r="G600" s="284"/>
      <c r="I600" s="285" t="s">
        <v>224</v>
      </c>
      <c r="J600" s="285"/>
      <c r="K600" s="285"/>
      <c r="L600" s="285"/>
      <c r="M600" s="61">
        <v>33</v>
      </c>
      <c r="N600" s="253">
        <v>1987.5</v>
      </c>
      <c r="O600" s="61">
        <v>100</v>
      </c>
      <c r="P600" s="286">
        <v>742.84</v>
      </c>
      <c r="Q600" s="286"/>
      <c r="R600" s="286"/>
      <c r="S600" s="253">
        <v>60.230000000000004</v>
      </c>
      <c r="T600" s="253">
        <v>803.07</v>
      </c>
      <c r="V600" s="60">
        <f t="shared" si="62"/>
        <v>50275</v>
      </c>
      <c r="W600" s="58">
        <f t="shared" si="63"/>
        <v>13.333333333333334</v>
      </c>
      <c r="X600" s="58">
        <f t="shared" si="64"/>
        <v>19.666666666666664</v>
      </c>
      <c r="Y600" s="58">
        <f t="shared" si="61"/>
        <v>19.666666666666664</v>
      </c>
    </row>
    <row r="601" spans="1:25" x14ac:dyDescent="0.25">
      <c r="A601" s="283">
        <v>688</v>
      </c>
      <c r="B601" s="283"/>
      <c r="D601" s="284">
        <v>38237</v>
      </c>
      <c r="E601" s="284"/>
      <c r="F601" s="284"/>
      <c r="G601" s="284"/>
      <c r="I601" s="285" t="s">
        <v>224</v>
      </c>
      <c r="J601" s="285"/>
      <c r="K601" s="285"/>
      <c r="L601" s="285"/>
      <c r="M601" s="61">
        <v>33</v>
      </c>
      <c r="N601" s="253">
        <v>58.83</v>
      </c>
      <c r="O601" s="61">
        <v>100</v>
      </c>
      <c r="P601" s="286">
        <v>21.95</v>
      </c>
      <c r="Q601" s="286"/>
      <c r="R601" s="286"/>
      <c r="S601" s="253">
        <v>1.78</v>
      </c>
      <c r="T601" s="253">
        <v>23.73</v>
      </c>
      <c r="V601" s="60">
        <f t="shared" si="62"/>
        <v>50282</v>
      </c>
      <c r="W601" s="58">
        <f t="shared" si="63"/>
        <v>13.316666666666666</v>
      </c>
      <c r="X601" s="58">
        <f t="shared" si="64"/>
        <v>19.683333333333334</v>
      </c>
      <c r="Y601" s="58">
        <f t="shared" si="61"/>
        <v>19.683333333333334</v>
      </c>
    </row>
    <row r="602" spans="1:25" x14ac:dyDescent="0.25">
      <c r="A602" s="283">
        <v>689</v>
      </c>
      <c r="B602" s="283"/>
      <c r="D602" s="284">
        <v>38240</v>
      </c>
      <c r="E602" s="284"/>
      <c r="F602" s="284"/>
      <c r="G602" s="284"/>
      <c r="I602" s="285" t="s">
        <v>224</v>
      </c>
      <c r="J602" s="285"/>
      <c r="K602" s="285"/>
      <c r="L602" s="285"/>
      <c r="M602" s="61">
        <v>33</v>
      </c>
      <c r="N602" s="253">
        <v>7930.34</v>
      </c>
      <c r="O602" s="61">
        <v>100</v>
      </c>
      <c r="P602" s="286">
        <v>2963.82</v>
      </c>
      <c r="Q602" s="286"/>
      <c r="R602" s="286"/>
      <c r="S602" s="253">
        <v>240.31</v>
      </c>
      <c r="T602" s="253">
        <v>3204.13</v>
      </c>
      <c r="V602" s="60">
        <f t="shared" si="62"/>
        <v>50285</v>
      </c>
      <c r="W602" s="58">
        <f t="shared" si="63"/>
        <v>13.308333333333334</v>
      </c>
      <c r="X602" s="58">
        <f t="shared" si="64"/>
        <v>19.691666666666666</v>
      </c>
      <c r="Y602" s="58">
        <f t="shared" ref="Y602:Y633" si="65">IF(X602=0,0,X602)</f>
        <v>19.691666666666666</v>
      </c>
    </row>
    <row r="603" spans="1:25" x14ac:dyDescent="0.25">
      <c r="A603" s="283">
        <v>690</v>
      </c>
      <c r="B603" s="283"/>
      <c r="D603" s="284">
        <v>38250</v>
      </c>
      <c r="E603" s="284"/>
      <c r="F603" s="284"/>
      <c r="G603" s="284"/>
      <c r="I603" s="285" t="s">
        <v>224</v>
      </c>
      <c r="J603" s="285"/>
      <c r="K603" s="285"/>
      <c r="L603" s="285"/>
      <c r="M603" s="61">
        <v>33</v>
      </c>
      <c r="N603" s="253">
        <v>232.5</v>
      </c>
      <c r="O603" s="61">
        <v>100</v>
      </c>
      <c r="P603" s="286">
        <v>86.36</v>
      </c>
      <c r="Q603" s="286"/>
      <c r="R603" s="286"/>
      <c r="S603" s="253">
        <v>7.05</v>
      </c>
      <c r="T603" s="253">
        <v>93.41</v>
      </c>
      <c r="V603" s="60">
        <f t="shared" si="62"/>
        <v>50295</v>
      </c>
      <c r="W603" s="58">
        <f t="shared" si="63"/>
        <v>13.280555555555555</v>
      </c>
      <c r="X603" s="58">
        <f t="shared" si="64"/>
        <v>19.719444444444445</v>
      </c>
      <c r="Y603" s="58">
        <f t="shared" si="65"/>
        <v>19.719444444444445</v>
      </c>
    </row>
    <row r="604" spans="1:25" x14ac:dyDescent="0.25">
      <c r="A604" s="283">
        <v>691</v>
      </c>
      <c r="B604" s="283"/>
      <c r="D604" s="284">
        <v>38254</v>
      </c>
      <c r="E604" s="284"/>
      <c r="F604" s="284"/>
      <c r="G604" s="284"/>
      <c r="I604" s="285" t="s">
        <v>224</v>
      </c>
      <c r="J604" s="285"/>
      <c r="K604" s="285"/>
      <c r="L604" s="285"/>
      <c r="M604" s="61">
        <v>33</v>
      </c>
      <c r="N604" s="253">
        <v>270</v>
      </c>
      <c r="O604" s="61">
        <v>100</v>
      </c>
      <c r="P604" s="286">
        <v>100.21000000000001</v>
      </c>
      <c r="Q604" s="286"/>
      <c r="R604" s="286"/>
      <c r="S604" s="253">
        <v>8.18</v>
      </c>
      <c r="T604" s="253">
        <v>108.39</v>
      </c>
      <c r="V604" s="60">
        <f t="shared" si="62"/>
        <v>50299</v>
      </c>
      <c r="W604" s="58">
        <f t="shared" si="63"/>
        <v>13.269444444444444</v>
      </c>
      <c r="X604" s="58">
        <f t="shared" si="64"/>
        <v>19.730555555555554</v>
      </c>
      <c r="Y604" s="58">
        <f t="shared" si="65"/>
        <v>19.730555555555554</v>
      </c>
    </row>
    <row r="605" spans="1:25" x14ac:dyDescent="0.25">
      <c r="A605" s="283">
        <v>692</v>
      </c>
      <c r="B605" s="283"/>
      <c r="D605" s="284">
        <v>38254</v>
      </c>
      <c r="E605" s="284"/>
      <c r="F605" s="284"/>
      <c r="G605" s="284"/>
      <c r="I605" s="285" t="s">
        <v>224</v>
      </c>
      <c r="J605" s="285"/>
      <c r="K605" s="285"/>
      <c r="L605" s="285"/>
      <c r="M605" s="61">
        <v>33</v>
      </c>
      <c r="N605" s="253">
        <v>2264.2399999999998</v>
      </c>
      <c r="O605" s="61">
        <v>100</v>
      </c>
      <c r="P605" s="286">
        <v>840.47</v>
      </c>
      <c r="Q605" s="286"/>
      <c r="R605" s="286"/>
      <c r="S605" s="253">
        <v>68.61</v>
      </c>
      <c r="T605" s="253">
        <v>909.08</v>
      </c>
      <c r="V605" s="60">
        <f t="shared" si="62"/>
        <v>50299</v>
      </c>
      <c r="W605" s="58">
        <f t="shared" si="63"/>
        <v>13.269444444444444</v>
      </c>
      <c r="X605" s="58">
        <f t="shared" si="64"/>
        <v>19.730555555555554</v>
      </c>
      <c r="Y605" s="58">
        <f t="shared" si="65"/>
        <v>19.730555555555554</v>
      </c>
    </row>
    <row r="606" spans="1:25" x14ac:dyDescent="0.25">
      <c r="A606" s="283">
        <v>693</v>
      </c>
      <c r="B606" s="283"/>
      <c r="D606" s="284">
        <v>38257</v>
      </c>
      <c r="E606" s="284"/>
      <c r="F606" s="284"/>
      <c r="G606" s="284"/>
      <c r="I606" s="285" t="s">
        <v>224</v>
      </c>
      <c r="J606" s="285"/>
      <c r="K606" s="285"/>
      <c r="L606" s="285"/>
      <c r="M606" s="61">
        <v>33</v>
      </c>
      <c r="N606" s="253">
        <v>600</v>
      </c>
      <c r="O606" s="61">
        <v>100</v>
      </c>
      <c r="P606" s="286">
        <v>222.71</v>
      </c>
      <c r="Q606" s="286"/>
      <c r="R606" s="286"/>
      <c r="S606" s="253">
        <v>18.18</v>
      </c>
      <c r="T606" s="253">
        <v>240.89000000000001</v>
      </c>
      <c r="V606" s="60">
        <f t="shared" si="62"/>
        <v>50302</v>
      </c>
      <c r="W606" s="58">
        <f t="shared" si="63"/>
        <v>13.261111111111111</v>
      </c>
      <c r="X606" s="58">
        <f t="shared" si="64"/>
        <v>19.738888888888887</v>
      </c>
      <c r="Y606" s="58">
        <f t="shared" si="65"/>
        <v>19.738888888888887</v>
      </c>
    </row>
    <row r="607" spans="1:25" x14ac:dyDescent="0.25">
      <c r="A607" s="283">
        <v>694</v>
      </c>
      <c r="B607" s="283"/>
      <c r="D607" s="284">
        <v>38259</v>
      </c>
      <c r="E607" s="284"/>
      <c r="F607" s="284"/>
      <c r="G607" s="284"/>
      <c r="I607" s="285" t="s">
        <v>224</v>
      </c>
      <c r="J607" s="285"/>
      <c r="K607" s="285"/>
      <c r="L607" s="285"/>
      <c r="M607" s="61">
        <v>33</v>
      </c>
      <c r="N607" s="253">
        <v>14790.6</v>
      </c>
      <c r="O607" s="61">
        <v>100</v>
      </c>
      <c r="P607" s="286">
        <v>5490.45</v>
      </c>
      <c r="Q607" s="286"/>
      <c r="R607" s="286"/>
      <c r="S607" s="253">
        <v>448.2</v>
      </c>
      <c r="T607" s="253">
        <v>5938.6500000000005</v>
      </c>
      <c r="V607" s="60">
        <f t="shared" si="62"/>
        <v>50304</v>
      </c>
      <c r="W607" s="58">
        <f t="shared" si="63"/>
        <v>13.255555555555556</v>
      </c>
      <c r="X607" s="58">
        <f t="shared" si="64"/>
        <v>19.744444444444444</v>
      </c>
      <c r="Y607" s="58">
        <f t="shared" si="65"/>
        <v>19.744444444444444</v>
      </c>
    </row>
    <row r="608" spans="1:25" x14ac:dyDescent="0.25">
      <c r="A608" s="283">
        <v>695</v>
      </c>
      <c r="B608" s="283"/>
      <c r="D608" s="284">
        <v>38260</v>
      </c>
      <c r="E608" s="284"/>
      <c r="F608" s="284"/>
      <c r="G608" s="284"/>
      <c r="I608" s="285" t="s">
        <v>224</v>
      </c>
      <c r="J608" s="285"/>
      <c r="K608" s="285"/>
      <c r="L608" s="285"/>
      <c r="M608" s="61">
        <v>33</v>
      </c>
      <c r="N608" s="253">
        <v>855</v>
      </c>
      <c r="O608" s="61">
        <v>100</v>
      </c>
      <c r="P608" s="286">
        <v>317.39999999999998</v>
      </c>
      <c r="Q608" s="286"/>
      <c r="R608" s="286"/>
      <c r="S608" s="253">
        <v>25.91</v>
      </c>
      <c r="T608" s="253">
        <v>343.31</v>
      </c>
      <c r="V608" s="60">
        <f t="shared" si="62"/>
        <v>50305</v>
      </c>
      <c r="W608" s="58">
        <f t="shared" si="63"/>
        <v>13.25</v>
      </c>
      <c r="X608" s="58">
        <f t="shared" si="64"/>
        <v>19.75</v>
      </c>
      <c r="Y608" s="58">
        <f t="shared" si="65"/>
        <v>19.75</v>
      </c>
    </row>
    <row r="609" spans="1:25" x14ac:dyDescent="0.25">
      <c r="A609" s="283">
        <v>696</v>
      </c>
      <c r="B609" s="283"/>
      <c r="D609" s="284">
        <v>38260</v>
      </c>
      <c r="E609" s="284"/>
      <c r="F609" s="284"/>
      <c r="G609" s="284"/>
      <c r="I609" s="285" t="s">
        <v>224</v>
      </c>
      <c r="J609" s="285"/>
      <c r="K609" s="285"/>
      <c r="L609" s="285"/>
      <c r="M609" s="61">
        <v>33</v>
      </c>
      <c r="N609" s="253">
        <v>3053.08</v>
      </c>
      <c r="O609" s="61">
        <v>100</v>
      </c>
      <c r="P609" s="286">
        <v>1133.3699999999999</v>
      </c>
      <c r="Q609" s="286"/>
      <c r="R609" s="286"/>
      <c r="S609" s="253">
        <v>92.52</v>
      </c>
      <c r="T609" s="253">
        <v>1225.8900000000001</v>
      </c>
      <c r="V609" s="60">
        <f t="shared" si="62"/>
        <v>50305</v>
      </c>
      <c r="W609" s="58">
        <f t="shared" si="63"/>
        <v>13.25</v>
      </c>
      <c r="X609" s="58">
        <f t="shared" si="64"/>
        <v>19.75</v>
      </c>
      <c r="Y609" s="58">
        <f t="shared" si="65"/>
        <v>19.75</v>
      </c>
    </row>
    <row r="610" spans="1:25" x14ac:dyDescent="0.25">
      <c r="A610" s="283">
        <v>704</v>
      </c>
      <c r="B610" s="283"/>
      <c r="D610" s="284">
        <v>38264</v>
      </c>
      <c r="E610" s="284"/>
      <c r="F610" s="284"/>
      <c r="G610" s="284"/>
      <c r="I610" s="285" t="s">
        <v>224</v>
      </c>
      <c r="J610" s="285"/>
      <c r="K610" s="285"/>
      <c r="L610" s="285"/>
      <c r="M610" s="61">
        <v>33</v>
      </c>
      <c r="N610" s="253">
        <v>525</v>
      </c>
      <c r="O610" s="61">
        <v>100</v>
      </c>
      <c r="P610" s="286">
        <v>194.9</v>
      </c>
      <c r="Q610" s="286"/>
      <c r="R610" s="286"/>
      <c r="S610" s="253">
        <v>15.91</v>
      </c>
      <c r="T610" s="253">
        <v>210.81</v>
      </c>
      <c r="V610" s="60">
        <f t="shared" si="62"/>
        <v>50309</v>
      </c>
      <c r="W610" s="58">
        <f t="shared" si="63"/>
        <v>13.241666666666667</v>
      </c>
      <c r="X610" s="58">
        <f t="shared" si="64"/>
        <v>19.758333333333333</v>
      </c>
      <c r="Y610" s="58">
        <f t="shared" si="65"/>
        <v>19.758333333333333</v>
      </c>
    </row>
    <row r="611" spans="1:25" x14ac:dyDescent="0.25">
      <c r="A611" s="283">
        <v>705</v>
      </c>
      <c r="B611" s="283"/>
      <c r="D611" s="284">
        <v>38264</v>
      </c>
      <c r="E611" s="284"/>
      <c r="F611" s="284"/>
      <c r="G611" s="284"/>
      <c r="I611" s="285" t="s">
        <v>224</v>
      </c>
      <c r="J611" s="285"/>
      <c r="K611" s="285"/>
      <c r="L611" s="285"/>
      <c r="M611" s="61">
        <v>33</v>
      </c>
      <c r="N611" s="253">
        <v>12971.24</v>
      </c>
      <c r="O611" s="61">
        <v>100</v>
      </c>
      <c r="P611" s="286">
        <v>4815.1099999999997</v>
      </c>
      <c r="Q611" s="286"/>
      <c r="R611" s="286"/>
      <c r="S611" s="253">
        <v>393.07</v>
      </c>
      <c r="T611" s="253">
        <v>5208.18</v>
      </c>
      <c r="V611" s="60">
        <f t="shared" si="62"/>
        <v>50309</v>
      </c>
      <c r="W611" s="58">
        <f t="shared" si="63"/>
        <v>13.241666666666667</v>
      </c>
      <c r="X611" s="58">
        <f t="shared" si="64"/>
        <v>19.758333333333333</v>
      </c>
      <c r="Y611" s="58">
        <f t="shared" si="65"/>
        <v>19.758333333333333</v>
      </c>
    </row>
    <row r="612" spans="1:25" x14ac:dyDescent="0.25">
      <c r="A612" s="283">
        <v>706</v>
      </c>
      <c r="B612" s="283"/>
      <c r="D612" s="284">
        <v>38271</v>
      </c>
      <c r="E612" s="284"/>
      <c r="F612" s="284"/>
      <c r="G612" s="284"/>
      <c r="I612" s="285" t="s">
        <v>224</v>
      </c>
      <c r="J612" s="285"/>
      <c r="K612" s="285"/>
      <c r="L612" s="285"/>
      <c r="M612" s="61">
        <v>33</v>
      </c>
      <c r="N612" s="253">
        <v>540</v>
      </c>
      <c r="O612" s="61">
        <v>100</v>
      </c>
      <c r="P612" s="286">
        <v>200.41</v>
      </c>
      <c r="Q612" s="286"/>
      <c r="R612" s="286"/>
      <c r="S612" s="253">
        <v>16.36</v>
      </c>
      <c r="T612" s="253">
        <v>216.77</v>
      </c>
      <c r="V612" s="60">
        <f t="shared" si="62"/>
        <v>50316</v>
      </c>
      <c r="W612" s="58">
        <f t="shared" si="63"/>
        <v>13.222222222222221</v>
      </c>
      <c r="X612" s="58">
        <f t="shared" si="64"/>
        <v>19.777777777777779</v>
      </c>
      <c r="Y612" s="58">
        <f t="shared" si="65"/>
        <v>19.777777777777779</v>
      </c>
    </row>
    <row r="613" spans="1:25" x14ac:dyDescent="0.25">
      <c r="A613" s="283">
        <v>707</v>
      </c>
      <c r="B613" s="283"/>
      <c r="D613" s="284">
        <v>38271</v>
      </c>
      <c r="E613" s="284"/>
      <c r="F613" s="284"/>
      <c r="G613" s="284"/>
      <c r="I613" s="285" t="s">
        <v>224</v>
      </c>
      <c r="J613" s="285"/>
      <c r="K613" s="285"/>
      <c r="L613" s="285"/>
      <c r="M613" s="61">
        <v>33</v>
      </c>
      <c r="N613" s="253">
        <v>18346.32</v>
      </c>
      <c r="O613" s="61">
        <v>100</v>
      </c>
      <c r="P613" s="286">
        <v>6810.39</v>
      </c>
      <c r="Q613" s="286"/>
      <c r="R613" s="286"/>
      <c r="S613" s="253">
        <v>555.95000000000005</v>
      </c>
      <c r="T613" s="253">
        <v>7366.34</v>
      </c>
      <c r="V613" s="60">
        <f t="shared" si="62"/>
        <v>50316</v>
      </c>
      <c r="W613" s="58">
        <f t="shared" si="63"/>
        <v>13.222222222222221</v>
      </c>
      <c r="X613" s="58">
        <f t="shared" si="64"/>
        <v>19.777777777777779</v>
      </c>
      <c r="Y613" s="58">
        <f t="shared" si="65"/>
        <v>19.777777777777779</v>
      </c>
    </row>
    <row r="614" spans="1:25" x14ac:dyDescent="0.25">
      <c r="A614" s="283">
        <v>708</v>
      </c>
      <c r="B614" s="283"/>
      <c r="D614" s="284">
        <v>38278</v>
      </c>
      <c r="E614" s="284"/>
      <c r="F614" s="284"/>
      <c r="G614" s="284"/>
      <c r="I614" s="285" t="s">
        <v>224</v>
      </c>
      <c r="J614" s="285"/>
      <c r="K614" s="285"/>
      <c r="L614" s="285"/>
      <c r="M614" s="61">
        <v>33</v>
      </c>
      <c r="N614" s="253">
        <v>600</v>
      </c>
      <c r="O614" s="61">
        <v>100</v>
      </c>
      <c r="P614" s="286">
        <v>221.19</v>
      </c>
      <c r="Q614" s="286"/>
      <c r="R614" s="286"/>
      <c r="S614" s="253">
        <v>18.18</v>
      </c>
      <c r="T614" s="253">
        <v>239.37</v>
      </c>
      <c r="V614" s="60">
        <f t="shared" si="62"/>
        <v>50323</v>
      </c>
      <c r="W614" s="58">
        <f t="shared" si="63"/>
        <v>13.202777777777778</v>
      </c>
      <c r="X614" s="58">
        <f t="shared" si="64"/>
        <v>19.797222222222224</v>
      </c>
      <c r="Y614" s="58">
        <f t="shared" si="65"/>
        <v>19.797222222222224</v>
      </c>
    </row>
    <row r="615" spans="1:25" x14ac:dyDescent="0.25">
      <c r="A615" s="283">
        <v>709</v>
      </c>
      <c r="B615" s="283"/>
      <c r="D615" s="284">
        <v>38282</v>
      </c>
      <c r="E615" s="284"/>
      <c r="F615" s="284"/>
      <c r="G615" s="284"/>
      <c r="I615" s="285" t="s">
        <v>224</v>
      </c>
      <c r="J615" s="285"/>
      <c r="K615" s="285"/>
      <c r="L615" s="285"/>
      <c r="M615" s="61">
        <v>33</v>
      </c>
      <c r="N615" s="253">
        <v>11629.95</v>
      </c>
      <c r="O615" s="61">
        <v>100</v>
      </c>
      <c r="P615" s="286">
        <v>4287.78</v>
      </c>
      <c r="Q615" s="286"/>
      <c r="R615" s="286"/>
      <c r="S615" s="253">
        <v>352.42</v>
      </c>
      <c r="T615" s="253">
        <v>4640.2</v>
      </c>
      <c r="V615" s="60">
        <f t="shared" si="62"/>
        <v>50327</v>
      </c>
      <c r="W615" s="58">
        <f t="shared" si="63"/>
        <v>13.191666666666666</v>
      </c>
      <c r="X615" s="58">
        <f t="shared" si="64"/>
        <v>19.808333333333334</v>
      </c>
      <c r="Y615" s="58">
        <f t="shared" si="65"/>
        <v>19.808333333333334</v>
      </c>
    </row>
    <row r="616" spans="1:25" x14ac:dyDescent="0.25">
      <c r="A616" s="283">
        <v>710</v>
      </c>
      <c r="B616" s="283"/>
      <c r="D616" s="284">
        <v>38291</v>
      </c>
      <c r="E616" s="284"/>
      <c r="F616" s="284"/>
      <c r="G616" s="284"/>
      <c r="I616" s="285" t="s">
        <v>224</v>
      </c>
      <c r="J616" s="285"/>
      <c r="K616" s="285"/>
      <c r="L616" s="285"/>
      <c r="M616" s="61">
        <v>33</v>
      </c>
      <c r="N616" s="253">
        <v>727.5</v>
      </c>
      <c r="O616" s="61">
        <v>100</v>
      </c>
      <c r="P616" s="286">
        <v>268.27</v>
      </c>
      <c r="Q616" s="286"/>
      <c r="R616" s="286"/>
      <c r="S616" s="253">
        <v>22.05</v>
      </c>
      <c r="T616" s="253">
        <v>290.32</v>
      </c>
      <c r="V616" s="60">
        <f t="shared" si="62"/>
        <v>50336</v>
      </c>
      <c r="W616" s="58">
        <f t="shared" si="63"/>
        <v>13.166666666666666</v>
      </c>
      <c r="X616" s="58">
        <f t="shared" si="64"/>
        <v>19.833333333333336</v>
      </c>
      <c r="Y616" s="58">
        <f t="shared" si="65"/>
        <v>19.833333333333336</v>
      </c>
    </row>
    <row r="617" spans="1:25" x14ac:dyDescent="0.25">
      <c r="A617" s="283">
        <v>715</v>
      </c>
      <c r="B617" s="283"/>
      <c r="D617" s="284">
        <v>38292</v>
      </c>
      <c r="E617" s="284"/>
      <c r="F617" s="284"/>
      <c r="G617" s="284"/>
      <c r="I617" s="285" t="s">
        <v>224</v>
      </c>
      <c r="J617" s="285"/>
      <c r="K617" s="285"/>
      <c r="L617" s="285"/>
      <c r="M617" s="61">
        <v>33</v>
      </c>
      <c r="N617" s="253">
        <v>660</v>
      </c>
      <c r="O617" s="61">
        <v>100</v>
      </c>
      <c r="P617" s="286">
        <v>243.33</v>
      </c>
      <c r="Q617" s="286"/>
      <c r="R617" s="286"/>
      <c r="S617" s="253">
        <v>20</v>
      </c>
      <c r="T617" s="253">
        <v>263.33</v>
      </c>
      <c r="V617" s="60">
        <f t="shared" si="62"/>
        <v>50337</v>
      </c>
      <c r="W617" s="58">
        <f t="shared" si="63"/>
        <v>13.166666666666666</v>
      </c>
      <c r="X617" s="58">
        <f t="shared" si="64"/>
        <v>19.833333333333336</v>
      </c>
      <c r="Y617" s="58">
        <f t="shared" si="65"/>
        <v>19.833333333333336</v>
      </c>
    </row>
    <row r="618" spans="1:25" x14ac:dyDescent="0.25">
      <c r="A618" s="283">
        <v>716</v>
      </c>
      <c r="B618" s="283"/>
      <c r="D618" s="284">
        <v>38292</v>
      </c>
      <c r="E618" s="284"/>
      <c r="F618" s="284"/>
      <c r="G618" s="284"/>
      <c r="I618" s="285" t="s">
        <v>224</v>
      </c>
      <c r="J618" s="285"/>
      <c r="K618" s="285"/>
      <c r="L618" s="285"/>
      <c r="M618" s="61">
        <v>33</v>
      </c>
      <c r="N618" s="253">
        <v>3363.16</v>
      </c>
      <c r="O618" s="61">
        <v>100</v>
      </c>
      <c r="P618" s="286">
        <v>1239.9100000000001</v>
      </c>
      <c r="Q618" s="286"/>
      <c r="R618" s="286"/>
      <c r="S618" s="253">
        <v>101.91</v>
      </c>
      <c r="T618" s="253">
        <v>1341.82</v>
      </c>
      <c r="V618" s="60">
        <f t="shared" si="62"/>
        <v>50337</v>
      </c>
      <c r="W618" s="58">
        <f t="shared" si="63"/>
        <v>13.166666666666666</v>
      </c>
      <c r="X618" s="58">
        <f t="shared" si="64"/>
        <v>19.833333333333336</v>
      </c>
      <c r="Y618" s="58">
        <f t="shared" si="65"/>
        <v>19.833333333333336</v>
      </c>
    </row>
    <row r="619" spans="1:25" x14ac:dyDescent="0.25">
      <c r="A619" s="283">
        <v>717</v>
      </c>
      <c r="B619" s="283"/>
      <c r="D619" s="284">
        <v>38299</v>
      </c>
      <c r="E619" s="284"/>
      <c r="F619" s="284"/>
      <c r="G619" s="284"/>
      <c r="I619" s="285" t="s">
        <v>224</v>
      </c>
      <c r="J619" s="285"/>
      <c r="K619" s="285"/>
      <c r="L619" s="285"/>
      <c r="M619" s="61">
        <v>33</v>
      </c>
      <c r="N619" s="253">
        <v>300</v>
      </c>
      <c r="O619" s="61">
        <v>100</v>
      </c>
      <c r="P619" s="286">
        <v>110.60000000000001</v>
      </c>
      <c r="Q619" s="286"/>
      <c r="R619" s="286"/>
      <c r="S619" s="253">
        <v>9.09</v>
      </c>
      <c r="T619" s="253">
        <v>119.69</v>
      </c>
      <c r="V619" s="60">
        <f t="shared" si="62"/>
        <v>50344</v>
      </c>
      <c r="W619" s="58">
        <f t="shared" si="63"/>
        <v>13.147222222222222</v>
      </c>
      <c r="X619" s="58">
        <f t="shared" si="64"/>
        <v>19.852777777777778</v>
      </c>
      <c r="Y619" s="58">
        <f t="shared" si="65"/>
        <v>19.852777777777778</v>
      </c>
    </row>
    <row r="620" spans="1:25" x14ac:dyDescent="0.25">
      <c r="A620" s="283">
        <v>718</v>
      </c>
      <c r="B620" s="283"/>
      <c r="D620" s="284">
        <v>38300</v>
      </c>
      <c r="E620" s="284"/>
      <c r="F620" s="284"/>
      <c r="G620" s="284"/>
      <c r="I620" s="285" t="s">
        <v>224</v>
      </c>
      <c r="J620" s="285"/>
      <c r="K620" s="285"/>
      <c r="L620" s="285"/>
      <c r="M620" s="61">
        <v>33</v>
      </c>
      <c r="N620" s="253">
        <v>2656</v>
      </c>
      <c r="O620" s="61">
        <v>100</v>
      </c>
      <c r="P620" s="286">
        <v>979.17000000000007</v>
      </c>
      <c r="Q620" s="286"/>
      <c r="R620" s="286"/>
      <c r="S620" s="253">
        <v>80.48</v>
      </c>
      <c r="T620" s="253">
        <v>1059.6500000000001</v>
      </c>
      <c r="V620" s="60">
        <f t="shared" si="62"/>
        <v>50345</v>
      </c>
      <c r="W620" s="58">
        <f t="shared" si="63"/>
        <v>13.144444444444444</v>
      </c>
      <c r="X620" s="58">
        <f t="shared" si="64"/>
        <v>19.855555555555554</v>
      </c>
      <c r="Y620" s="58">
        <f t="shared" si="65"/>
        <v>19.855555555555554</v>
      </c>
    </row>
    <row r="621" spans="1:25" x14ac:dyDescent="0.25">
      <c r="A621" s="283">
        <v>719</v>
      </c>
      <c r="B621" s="283"/>
      <c r="D621" s="284">
        <v>38303</v>
      </c>
      <c r="E621" s="284"/>
      <c r="F621" s="284"/>
      <c r="G621" s="284"/>
      <c r="I621" s="285" t="s">
        <v>224</v>
      </c>
      <c r="J621" s="285"/>
      <c r="K621" s="285"/>
      <c r="L621" s="285"/>
      <c r="M621" s="61">
        <v>33</v>
      </c>
      <c r="N621" s="253">
        <v>150</v>
      </c>
      <c r="O621" s="61">
        <v>100</v>
      </c>
      <c r="P621" s="286">
        <v>55.36</v>
      </c>
      <c r="Q621" s="286"/>
      <c r="R621" s="286"/>
      <c r="S621" s="253">
        <v>4.55</v>
      </c>
      <c r="T621" s="253">
        <v>59.910000000000004</v>
      </c>
      <c r="V621" s="60">
        <f t="shared" si="62"/>
        <v>50348</v>
      </c>
      <c r="W621" s="58">
        <f t="shared" si="63"/>
        <v>13.136111111111111</v>
      </c>
      <c r="X621" s="58">
        <f t="shared" si="64"/>
        <v>19.863888888888887</v>
      </c>
      <c r="Y621" s="58">
        <f t="shared" si="65"/>
        <v>19.863888888888887</v>
      </c>
    </row>
    <row r="622" spans="1:25" x14ac:dyDescent="0.25">
      <c r="A622" s="283">
        <v>720</v>
      </c>
      <c r="B622" s="283"/>
      <c r="D622" s="284">
        <v>38310</v>
      </c>
      <c r="E622" s="284"/>
      <c r="F622" s="284"/>
      <c r="G622" s="284"/>
      <c r="I622" s="285" t="s">
        <v>224</v>
      </c>
      <c r="J622" s="285"/>
      <c r="K622" s="285"/>
      <c r="L622" s="285"/>
      <c r="M622" s="61">
        <v>33</v>
      </c>
      <c r="N622" s="253">
        <v>39.35</v>
      </c>
      <c r="O622" s="61">
        <v>100</v>
      </c>
      <c r="P622" s="286">
        <v>14.38</v>
      </c>
      <c r="Q622" s="286"/>
      <c r="R622" s="286"/>
      <c r="S622" s="253">
        <v>1.19</v>
      </c>
      <c r="T622" s="253">
        <v>15.57</v>
      </c>
      <c r="V622" s="60">
        <f t="shared" si="62"/>
        <v>50355</v>
      </c>
      <c r="W622" s="58">
        <f t="shared" si="63"/>
        <v>13.116666666666667</v>
      </c>
      <c r="X622" s="58">
        <f t="shared" si="64"/>
        <v>19.883333333333333</v>
      </c>
      <c r="Y622" s="58">
        <f t="shared" si="65"/>
        <v>19.883333333333333</v>
      </c>
    </row>
    <row r="623" spans="1:25" x14ac:dyDescent="0.25">
      <c r="A623" s="283">
        <v>721</v>
      </c>
      <c r="B623" s="283"/>
      <c r="D623" s="284">
        <v>38321</v>
      </c>
      <c r="E623" s="284"/>
      <c r="F623" s="284"/>
      <c r="G623" s="284"/>
      <c r="I623" s="285" t="s">
        <v>224</v>
      </c>
      <c r="J623" s="285"/>
      <c r="K623" s="285"/>
      <c r="L623" s="285"/>
      <c r="M623" s="61">
        <v>33</v>
      </c>
      <c r="N623" s="253">
        <v>37256.31</v>
      </c>
      <c r="O623" s="61">
        <v>100</v>
      </c>
      <c r="P623" s="286">
        <v>13641.84</v>
      </c>
      <c r="Q623" s="286"/>
      <c r="R623" s="286"/>
      <c r="S623" s="253">
        <v>1128.98</v>
      </c>
      <c r="T623" s="253">
        <v>14770.82</v>
      </c>
      <c r="V623" s="60">
        <f t="shared" si="62"/>
        <v>50366</v>
      </c>
      <c r="W623" s="58">
        <f t="shared" si="63"/>
        <v>13.083333333333334</v>
      </c>
      <c r="X623" s="58">
        <f t="shared" si="64"/>
        <v>19.916666666666664</v>
      </c>
      <c r="Y623" s="58">
        <f t="shared" si="65"/>
        <v>19.916666666666664</v>
      </c>
    </row>
    <row r="624" spans="1:25" x14ac:dyDescent="0.25">
      <c r="A624" s="283">
        <v>722</v>
      </c>
      <c r="B624" s="283"/>
      <c r="D624" s="284">
        <v>38321</v>
      </c>
      <c r="E624" s="284"/>
      <c r="F624" s="284"/>
      <c r="G624" s="284"/>
      <c r="I624" s="285" t="s">
        <v>224</v>
      </c>
      <c r="J624" s="285"/>
      <c r="K624" s="285"/>
      <c r="L624" s="285"/>
      <c r="M624" s="61">
        <v>33</v>
      </c>
      <c r="N624" s="253">
        <v>585</v>
      </c>
      <c r="O624" s="61">
        <v>100</v>
      </c>
      <c r="P624" s="286">
        <v>214.24</v>
      </c>
      <c r="Q624" s="286"/>
      <c r="R624" s="286"/>
      <c r="S624" s="253">
        <v>17.73</v>
      </c>
      <c r="T624" s="253">
        <v>231.97</v>
      </c>
      <c r="V624" s="60">
        <f t="shared" si="62"/>
        <v>50366</v>
      </c>
      <c r="W624" s="58">
        <f t="shared" si="63"/>
        <v>13.083333333333334</v>
      </c>
      <c r="X624" s="58">
        <f t="shared" si="64"/>
        <v>19.916666666666664</v>
      </c>
      <c r="Y624" s="58">
        <f t="shared" si="65"/>
        <v>19.916666666666664</v>
      </c>
    </row>
    <row r="625" spans="1:25" x14ac:dyDescent="0.25">
      <c r="A625" s="283">
        <v>728</v>
      </c>
      <c r="B625" s="283"/>
      <c r="D625" s="284">
        <v>38327</v>
      </c>
      <c r="E625" s="284"/>
      <c r="F625" s="284"/>
      <c r="G625" s="284"/>
      <c r="I625" s="285" t="s">
        <v>224</v>
      </c>
      <c r="J625" s="285"/>
      <c r="K625" s="285"/>
      <c r="L625" s="285"/>
      <c r="M625" s="61">
        <v>33</v>
      </c>
      <c r="N625" s="253">
        <v>5721.8</v>
      </c>
      <c r="O625" s="61">
        <v>100</v>
      </c>
      <c r="P625" s="286">
        <v>2095.13</v>
      </c>
      <c r="Q625" s="286"/>
      <c r="R625" s="286"/>
      <c r="S625" s="253">
        <v>173.39000000000001</v>
      </c>
      <c r="T625" s="253">
        <v>2268.52</v>
      </c>
      <c r="V625" s="60">
        <f t="shared" si="62"/>
        <v>50372</v>
      </c>
      <c r="W625" s="58">
        <f t="shared" si="63"/>
        <v>13.069444444444445</v>
      </c>
      <c r="X625" s="58">
        <f t="shared" si="64"/>
        <v>19.930555555555557</v>
      </c>
      <c r="Y625" s="58">
        <f t="shared" si="65"/>
        <v>19.930555555555557</v>
      </c>
    </row>
    <row r="626" spans="1:25" x14ac:dyDescent="0.25">
      <c r="A626" s="283">
        <v>729</v>
      </c>
      <c r="B626" s="283"/>
      <c r="D626" s="284">
        <v>38349</v>
      </c>
      <c r="E626" s="284"/>
      <c r="F626" s="284"/>
      <c r="G626" s="284"/>
      <c r="I626" s="285" t="s">
        <v>224</v>
      </c>
      <c r="J626" s="285"/>
      <c r="K626" s="285"/>
      <c r="L626" s="285"/>
      <c r="M626" s="61">
        <v>33</v>
      </c>
      <c r="N626" s="253">
        <v>22.63</v>
      </c>
      <c r="O626" s="61">
        <v>100</v>
      </c>
      <c r="P626" s="286">
        <v>8.2799999999999994</v>
      </c>
      <c r="Q626" s="286"/>
      <c r="R626" s="286"/>
      <c r="S626" s="253">
        <v>0.69000000000000006</v>
      </c>
      <c r="T626" s="253">
        <v>8.9700000000000006</v>
      </c>
      <c r="V626" s="60">
        <f t="shared" si="62"/>
        <v>50394</v>
      </c>
      <c r="W626" s="58">
        <f t="shared" si="63"/>
        <v>13.008333333333333</v>
      </c>
      <c r="X626" s="58">
        <f t="shared" si="64"/>
        <v>19.991666666666667</v>
      </c>
      <c r="Y626" s="58">
        <f t="shared" si="65"/>
        <v>19.991666666666667</v>
      </c>
    </row>
    <row r="627" spans="1:25" x14ac:dyDescent="0.25">
      <c r="A627" s="283">
        <v>730</v>
      </c>
      <c r="B627" s="283"/>
      <c r="D627" s="284">
        <v>38352</v>
      </c>
      <c r="E627" s="284"/>
      <c r="F627" s="284"/>
      <c r="G627" s="284"/>
      <c r="I627" s="285" t="s">
        <v>224</v>
      </c>
      <c r="J627" s="285"/>
      <c r="K627" s="285"/>
      <c r="L627" s="285"/>
      <c r="M627" s="61">
        <v>33</v>
      </c>
      <c r="N627" s="253">
        <v>397.5</v>
      </c>
      <c r="O627" s="61">
        <v>100</v>
      </c>
      <c r="P627" s="286">
        <v>144.6</v>
      </c>
      <c r="Q627" s="286"/>
      <c r="R627" s="286"/>
      <c r="S627" s="253">
        <v>12.05</v>
      </c>
      <c r="T627" s="253">
        <v>156.65</v>
      </c>
      <c r="V627" s="60">
        <f t="shared" si="62"/>
        <v>50397</v>
      </c>
      <c r="W627" s="58">
        <f t="shared" si="63"/>
        <v>13</v>
      </c>
      <c r="X627" s="58">
        <f t="shared" si="64"/>
        <v>20</v>
      </c>
      <c r="Y627" s="58">
        <f t="shared" si="65"/>
        <v>20</v>
      </c>
    </row>
    <row r="628" spans="1:25" x14ac:dyDescent="0.25">
      <c r="A628" s="283">
        <v>731</v>
      </c>
      <c r="B628" s="283"/>
      <c r="D628" s="284">
        <v>38352</v>
      </c>
      <c r="E628" s="284"/>
      <c r="F628" s="284"/>
      <c r="G628" s="284"/>
      <c r="I628" s="285" t="s">
        <v>224</v>
      </c>
      <c r="J628" s="285"/>
      <c r="K628" s="285"/>
      <c r="L628" s="285"/>
      <c r="M628" s="61">
        <v>33</v>
      </c>
      <c r="N628" s="253">
        <v>15862.87</v>
      </c>
      <c r="O628" s="61">
        <v>100</v>
      </c>
      <c r="P628" s="286">
        <v>5768.28</v>
      </c>
      <c r="Q628" s="286"/>
      <c r="R628" s="286"/>
      <c r="S628" s="253">
        <v>480.69</v>
      </c>
      <c r="T628" s="253">
        <v>6248.97</v>
      </c>
      <c r="V628" s="60">
        <f t="shared" si="62"/>
        <v>50397</v>
      </c>
      <c r="W628" s="58">
        <f t="shared" si="63"/>
        <v>13</v>
      </c>
      <c r="X628" s="58">
        <f t="shared" si="64"/>
        <v>20</v>
      </c>
      <c r="Y628" s="58">
        <f t="shared" si="65"/>
        <v>20</v>
      </c>
    </row>
    <row r="629" spans="1:25" x14ac:dyDescent="0.25">
      <c r="A629" s="283">
        <v>737</v>
      </c>
      <c r="B629" s="283"/>
      <c r="D629" s="284">
        <v>38533</v>
      </c>
      <c r="E629" s="284"/>
      <c r="F629" s="284"/>
      <c r="G629" s="284"/>
      <c r="I629" s="285" t="s">
        <v>224</v>
      </c>
      <c r="J629" s="285"/>
      <c r="K629" s="285"/>
      <c r="L629" s="285"/>
      <c r="M629" s="61">
        <v>33</v>
      </c>
      <c r="N629" s="253">
        <v>32509.05</v>
      </c>
      <c r="O629" s="61">
        <v>100</v>
      </c>
      <c r="P629" s="286">
        <v>11328.880000000001</v>
      </c>
      <c r="Q629" s="286"/>
      <c r="R629" s="286"/>
      <c r="S629" s="253">
        <v>985.12</v>
      </c>
      <c r="T629" s="253">
        <v>12314</v>
      </c>
      <c r="V629" s="60">
        <f t="shared" si="62"/>
        <v>50578</v>
      </c>
      <c r="W629" s="58">
        <f t="shared" si="63"/>
        <v>12.5</v>
      </c>
      <c r="X629" s="58">
        <f t="shared" si="64"/>
        <v>20.5</v>
      </c>
      <c r="Y629" s="58">
        <f t="shared" si="65"/>
        <v>20.5</v>
      </c>
    </row>
    <row r="630" spans="1:25" x14ac:dyDescent="0.25">
      <c r="A630" s="283">
        <v>740</v>
      </c>
      <c r="B630" s="283"/>
      <c r="D630" s="284">
        <v>38373</v>
      </c>
      <c r="E630" s="284"/>
      <c r="F630" s="284"/>
      <c r="G630" s="284"/>
      <c r="I630" s="285" t="s">
        <v>224</v>
      </c>
      <c r="J630" s="285"/>
      <c r="K630" s="285"/>
      <c r="L630" s="285"/>
      <c r="M630" s="61">
        <v>33</v>
      </c>
      <c r="N630" s="253">
        <v>434.14</v>
      </c>
      <c r="O630" s="61">
        <v>100</v>
      </c>
      <c r="P630" s="286">
        <v>156.82</v>
      </c>
      <c r="Q630" s="286"/>
      <c r="R630" s="286"/>
      <c r="S630" s="253">
        <v>13.16</v>
      </c>
      <c r="T630" s="253">
        <v>169.98</v>
      </c>
      <c r="V630" s="60">
        <f t="shared" si="62"/>
        <v>50418</v>
      </c>
      <c r="W630" s="58">
        <f t="shared" si="63"/>
        <v>12.944444444444445</v>
      </c>
      <c r="X630" s="58">
        <f t="shared" si="64"/>
        <v>20.055555555555557</v>
      </c>
      <c r="Y630" s="58">
        <f t="shared" si="65"/>
        <v>20.055555555555557</v>
      </c>
    </row>
    <row r="631" spans="1:25" x14ac:dyDescent="0.25">
      <c r="A631" s="283">
        <v>741</v>
      </c>
      <c r="B631" s="283"/>
      <c r="D631" s="284">
        <v>38373</v>
      </c>
      <c r="E631" s="284"/>
      <c r="F631" s="284"/>
      <c r="G631" s="284"/>
      <c r="I631" s="285" t="s">
        <v>224</v>
      </c>
      <c r="J631" s="285"/>
      <c r="K631" s="285"/>
      <c r="L631" s="285"/>
      <c r="M631" s="61">
        <v>33</v>
      </c>
      <c r="N631" s="253">
        <v>300</v>
      </c>
      <c r="O631" s="61">
        <v>100</v>
      </c>
      <c r="P631" s="286">
        <v>108.32000000000001</v>
      </c>
      <c r="Q631" s="286"/>
      <c r="R631" s="286"/>
      <c r="S631" s="253">
        <v>9.09</v>
      </c>
      <c r="T631" s="253">
        <v>117.41</v>
      </c>
      <c r="V631" s="60">
        <f t="shared" si="62"/>
        <v>50418</v>
      </c>
      <c r="W631" s="58">
        <f t="shared" si="63"/>
        <v>12.944444444444445</v>
      </c>
      <c r="X631" s="58">
        <f t="shared" si="64"/>
        <v>20.055555555555557</v>
      </c>
      <c r="Y631" s="58">
        <f t="shared" si="65"/>
        <v>20.055555555555557</v>
      </c>
    </row>
    <row r="632" spans="1:25" x14ac:dyDescent="0.25">
      <c r="A632" s="283">
        <v>742</v>
      </c>
      <c r="B632" s="283"/>
      <c r="D632" s="284">
        <v>38383</v>
      </c>
      <c r="E632" s="284"/>
      <c r="F632" s="284"/>
      <c r="G632" s="284"/>
      <c r="I632" s="285" t="s">
        <v>224</v>
      </c>
      <c r="J632" s="285"/>
      <c r="K632" s="285"/>
      <c r="L632" s="285"/>
      <c r="M632" s="61">
        <v>33</v>
      </c>
      <c r="N632" s="253">
        <v>195.84</v>
      </c>
      <c r="O632" s="61">
        <v>100</v>
      </c>
      <c r="P632" s="286">
        <v>70.67</v>
      </c>
      <c r="Q632" s="286"/>
      <c r="R632" s="286"/>
      <c r="S632" s="253">
        <v>5.93</v>
      </c>
      <c r="T632" s="253">
        <v>76.599999999999994</v>
      </c>
      <c r="V632" s="60">
        <f t="shared" si="62"/>
        <v>50428</v>
      </c>
      <c r="W632" s="58">
        <f t="shared" si="63"/>
        <v>12.916666666666666</v>
      </c>
      <c r="X632" s="58">
        <f t="shared" si="64"/>
        <v>20.083333333333336</v>
      </c>
      <c r="Y632" s="58">
        <f t="shared" si="65"/>
        <v>20.083333333333336</v>
      </c>
    </row>
    <row r="633" spans="1:25" x14ac:dyDescent="0.25">
      <c r="A633" s="283">
        <v>743</v>
      </c>
      <c r="B633" s="283"/>
      <c r="D633" s="284">
        <v>38383</v>
      </c>
      <c r="E633" s="284"/>
      <c r="F633" s="284"/>
      <c r="G633" s="284"/>
      <c r="I633" s="285" t="s">
        <v>224</v>
      </c>
      <c r="J633" s="285"/>
      <c r="K633" s="285"/>
      <c r="L633" s="285"/>
      <c r="M633" s="61">
        <v>33</v>
      </c>
      <c r="N633" s="253">
        <v>2040</v>
      </c>
      <c r="O633" s="61">
        <v>100</v>
      </c>
      <c r="P633" s="286">
        <v>736.69</v>
      </c>
      <c r="Q633" s="286"/>
      <c r="R633" s="286"/>
      <c r="S633" s="253">
        <v>61.82</v>
      </c>
      <c r="T633" s="253">
        <v>798.51</v>
      </c>
      <c r="V633" s="60">
        <f t="shared" si="62"/>
        <v>50428</v>
      </c>
      <c r="W633" s="58">
        <f t="shared" si="63"/>
        <v>12.916666666666666</v>
      </c>
      <c r="X633" s="58">
        <f t="shared" si="64"/>
        <v>20.083333333333336</v>
      </c>
      <c r="Y633" s="58">
        <f t="shared" si="65"/>
        <v>20.083333333333336</v>
      </c>
    </row>
    <row r="634" spans="1:25" x14ac:dyDescent="0.25">
      <c r="A634" s="283">
        <v>749</v>
      </c>
      <c r="B634" s="283"/>
      <c r="D634" s="284">
        <v>38411</v>
      </c>
      <c r="E634" s="284"/>
      <c r="F634" s="284"/>
      <c r="G634" s="284"/>
      <c r="I634" s="285" t="s">
        <v>224</v>
      </c>
      <c r="J634" s="285"/>
      <c r="K634" s="285"/>
      <c r="L634" s="285"/>
      <c r="M634" s="61">
        <v>33</v>
      </c>
      <c r="N634" s="253">
        <v>180</v>
      </c>
      <c r="O634" s="61">
        <v>100</v>
      </c>
      <c r="P634" s="286">
        <v>64.5</v>
      </c>
      <c r="Q634" s="286"/>
      <c r="R634" s="286"/>
      <c r="S634" s="253">
        <v>5.45</v>
      </c>
      <c r="T634" s="253">
        <v>69.95</v>
      </c>
      <c r="V634" s="60">
        <f t="shared" si="62"/>
        <v>50456</v>
      </c>
      <c r="W634" s="58">
        <f t="shared" si="63"/>
        <v>12.83611111111111</v>
      </c>
      <c r="X634" s="58">
        <f t="shared" si="64"/>
        <v>20.163888888888891</v>
      </c>
      <c r="Y634" s="58">
        <f t="shared" ref="Y634:Y665" si="66">IF(X634=0,0,X634)</f>
        <v>20.163888888888891</v>
      </c>
    </row>
    <row r="635" spans="1:25" x14ac:dyDescent="0.25">
      <c r="A635" s="283">
        <v>758</v>
      </c>
      <c r="B635" s="283"/>
      <c r="D635" s="284">
        <v>38432</v>
      </c>
      <c r="E635" s="284"/>
      <c r="F635" s="284"/>
      <c r="G635" s="284"/>
      <c r="I635" s="285" t="s">
        <v>224</v>
      </c>
      <c r="J635" s="285"/>
      <c r="K635" s="285"/>
      <c r="L635" s="285"/>
      <c r="M635" s="61">
        <v>33</v>
      </c>
      <c r="N635" s="253">
        <v>55</v>
      </c>
      <c r="O635" s="61">
        <v>100</v>
      </c>
      <c r="P635" s="286">
        <v>19.62</v>
      </c>
      <c r="Q635" s="286"/>
      <c r="R635" s="286"/>
      <c r="S635" s="253">
        <v>1.67</v>
      </c>
      <c r="T635" s="253">
        <v>21.29</v>
      </c>
      <c r="V635" s="60">
        <f t="shared" si="62"/>
        <v>50477</v>
      </c>
      <c r="W635" s="58">
        <f t="shared" si="63"/>
        <v>12.777777777777779</v>
      </c>
      <c r="X635" s="58">
        <f t="shared" si="64"/>
        <v>20.222222222222221</v>
      </c>
      <c r="Y635" s="58">
        <f t="shared" si="66"/>
        <v>20.222222222222221</v>
      </c>
    </row>
    <row r="636" spans="1:25" x14ac:dyDescent="0.25">
      <c r="A636" s="283">
        <v>759</v>
      </c>
      <c r="B636" s="283"/>
      <c r="D636" s="284">
        <v>38442</v>
      </c>
      <c r="E636" s="284"/>
      <c r="F636" s="284"/>
      <c r="G636" s="284"/>
      <c r="I636" s="285" t="s">
        <v>224</v>
      </c>
      <c r="J636" s="285"/>
      <c r="K636" s="285"/>
      <c r="L636" s="285"/>
      <c r="M636" s="61">
        <v>33</v>
      </c>
      <c r="N636" s="253">
        <v>997.5</v>
      </c>
      <c r="O636" s="61">
        <v>100</v>
      </c>
      <c r="P636" s="286">
        <v>355.2</v>
      </c>
      <c r="Q636" s="286"/>
      <c r="R636" s="286"/>
      <c r="S636" s="253">
        <v>30.23</v>
      </c>
      <c r="T636" s="253">
        <v>385.43</v>
      </c>
      <c r="V636" s="60">
        <f t="shared" si="62"/>
        <v>50487</v>
      </c>
      <c r="W636" s="58">
        <f t="shared" si="63"/>
        <v>12.75</v>
      </c>
      <c r="X636" s="58">
        <f t="shared" si="64"/>
        <v>20.25</v>
      </c>
      <c r="Y636" s="58">
        <f t="shared" si="66"/>
        <v>20.25</v>
      </c>
    </row>
    <row r="637" spans="1:25" x14ac:dyDescent="0.25">
      <c r="A637" s="283">
        <v>764</v>
      </c>
      <c r="B637" s="283"/>
      <c r="D637" s="284">
        <v>38457</v>
      </c>
      <c r="E637" s="284"/>
      <c r="F637" s="284"/>
      <c r="G637" s="284"/>
      <c r="I637" s="285" t="s">
        <v>224</v>
      </c>
      <c r="J637" s="285"/>
      <c r="K637" s="285"/>
      <c r="L637" s="285"/>
      <c r="M637" s="61">
        <v>33</v>
      </c>
      <c r="N637" s="253">
        <v>12336</v>
      </c>
      <c r="O637" s="61">
        <v>100</v>
      </c>
      <c r="P637" s="286">
        <v>4392.38</v>
      </c>
      <c r="Q637" s="286"/>
      <c r="R637" s="286"/>
      <c r="S637" s="253">
        <v>373.82</v>
      </c>
      <c r="T637" s="253">
        <v>4766.2</v>
      </c>
      <c r="V637" s="60">
        <f t="shared" si="62"/>
        <v>50502</v>
      </c>
      <c r="W637" s="58">
        <f t="shared" si="63"/>
        <v>12.71111111111111</v>
      </c>
      <c r="X637" s="58">
        <f t="shared" si="64"/>
        <v>20.288888888888891</v>
      </c>
      <c r="Y637" s="58">
        <f t="shared" si="66"/>
        <v>20.288888888888891</v>
      </c>
    </row>
    <row r="638" spans="1:25" x14ac:dyDescent="0.25">
      <c r="A638" s="283">
        <v>765</v>
      </c>
      <c r="B638" s="283"/>
      <c r="D638" s="284">
        <v>38467</v>
      </c>
      <c r="E638" s="284"/>
      <c r="F638" s="284"/>
      <c r="G638" s="284"/>
      <c r="I638" s="285" t="s">
        <v>224</v>
      </c>
      <c r="J638" s="285"/>
      <c r="K638" s="285"/>
      <c r="L638" s="285"/>
      <c r="M638" s="61">
        <v>33</v>
      </c>
      <c r="N638" s="253">
        <v>394.51</v>
      </c>
      <c r="O638" s="61">
        <v>100</v>
      </c>
      <c r="P638" s="286">
        <v>139.41999999999999</v>
      </c>
      <c r="Q638" s="286"/>
      <c r="R638" s="286"/>
      <c r="S638" s="253">
        <v>11.950000000000001</v>
      </c>
      <c r="T638" s="253">
        <v>151.37</v>
      </c>
      <c r="V638" s="60">
        <f t="shared" si="62"/>
        <v>50512</v>
      </c>
      <c r="W638" s="58">
        <f t="shared" si="63"/>
        <v>12.683333333333334</v>
      </c>
      <c r="X638" s="58">
        <f t="shared" si="64"/>
        <v>20.316666666666666</v>
      </c>
      <c r="Y638" s="58">
        <f t="shared" si="66"/>
        <v>20.316666666666666</v>
      </c>
    </row>
    <row r="639" spans="1:25" x14ac:dyDescent="0.25">
      <c r="A639" s="283">
        <v>766</v>
      </c>
      <c r="B639" s="283"/>
      <c r="D639" s="284">
        <v>38472</v>
      </c>
      <c r="E639" s="284"/>
      <c r="F639" s="284"/>
      <c r="G639" s="284"/>
      <c r="I639" s="285" t="s">
        <v>224</v>
      </c>
      <c r="J639" s="285"/>
      <c r="K639" s="285"/>
      <c r="L639" s="285"/>
      <c r="M639" s="61">
        <v>33</v>
      </c>
      <c r="N639" s="253">
        <v>4537.5</v>
      </c>
      <c r="O639" s="61">
        <v>100</v>
      </c>
      <c r="P639" s="286">
        <v>1604.17</v>
      </c>
      <c r="Q639" s="286"/>
      <c r="R639" s="286"/>
      <c r="S639" s="253">
        <v>137.5</v>
      </c>
      <c r="T639" s="253">
        <v>1741.67</v>
      </c>
      <c r="V639" s="60">
        <f t="shared" si="62"/>
        <v>50517</v>
      </c>
      <c r="W639" s="58">
        <f t="shared" si="63"/>
        <v>12.666666666666666</v>
      </c>
      <c r="X639" s="58">
        <f t="shared" si="64"/>
        <v>20.333333333333336</v>
      </c>
      <c r="Y639" s="58">
        <f t="shared" si="66"/>
        <v>20.333333333333336</v>
      </c>
    </row>
    <row r="640" spans="1:25" x14ac:dyDescent="0.25">
      <c r="A640" s="283">
        <v>773</v>
      </c>
      <c r="B640" s="283"/>
      <c r="D640" s="284">
        <v>38474</v>
      </c>
      <c r="E640" s="284"/>
      <c r="F640" s="284"/>
      <c r="G640" s="284"/>
      <c r="I640" s="285" t="s">
        <v>224</v>
      </c>
      <c r="J640" s="285"/>
      <c r="K640" s="285"/>
      <c r="L640" s="285"/>
      <c r="M640" s="61">
        <v>33</v>
      </c>
      <c r="N640" s="253">
        <v>7875</v>
      </c>
      <c r="O640" s="61">
        <v>100</v>
      </c>
      <c r="P640" s="286">
        <v>2784.13</v>
      </c>
      <c r="Q640" s="286"/>
      <c r="R640" s="286"/>
      <c r="S640" s="253">
        <v>238.64000000000001</v>
      </c>
      <c r="T640" s="253">
        <v>3022.77</v>
      </c>
      <c r="V640" s="60">
        <f t="shared" ref="V640:V703" si="67">D640+(M640*365)</f>
        <v>50519</v>
      </c>
      <c r="W640" s="58">
        <f t="shared" ref="W640:W703" si="68">YEARFRAC(D640,$W$8)</f>
        <v>12.66388888888889</v>
      </c>
      <c r="X640" s="58">
        <f t="shared" ref="X640:X703" si="69">IF(W640&gt;M640,0,M640-W640)</f>
        <v>20.336111111111109</v>
      </c>
      <c r="Y640" s="58">
        <f t="shared" si="66"/>
        <v>20.336111111111109</v>
      </c>
    </row>
    <row r="641" spans="1:25" x14ac:dyDescent="0.25">
      <c r="A641" s="283">
        <v>774</v>
      </c>
      <c r="B641" s="283"/>
      <c r="D641" s="284">
        <v>38478</v>
      </c>
      <c r="E641" s="284"/>
      <c r="F641" s="284"/>
      <c r="G641" s="284"/>
      <c r="I641" s="285" t="s">
        <v>224</v>
      </c>
      <c r="J641" s="285"/>
      <c r="K641" s="285"/>
      <c r="L641" s="285"/>
      <c r="M641" s="61">
        <v>33</v>
      </c>
      <c r="N641" s="253">
        <v>9660</v>
      </c>
      <c r="O641" s="61">
        <v>100</v>
      </c>
      <c r="P641" s="286">
        <v>3415.1800000000003</v>
      </c>
      <c r="Q641" s="286"/>
      <c r="R641" s="286"/>
      <c r="S641" s="253">
        <v>292.73</v>
      </c>
      <c r="T641" s="253">
        <v>3707.91</v>
      </c>
      <c r="V641" s="60">
        <f t="shared" si="67"/>
        <v>50523</v>
      </c>
      <c r="W641" s="58">
        <f t="shared" si="68"/>
        <v>12.652777777777779</v>
      </c>
      <c r="X641" s="58">
        <f t="shared" si="69"/>
        <v>20.347222222222221</v>
      </c>
      <c r="Y641" s="58">
        <f t="shared" si="66"/>
        <v>20.347222222222221</v>
      </c>
    </row>
    <row r="642" spans="1:25" x14ac:dyDescent="0.25">
      <c r="A642" s="283">
        <v>775</v>
      </c>
      <c r="B642" s="283"/>
      <c r="D642" s="284">
        <v>38482</v>
      </c>
      <c r="E642" s="284"/>
      <c r="F642" s="284"/>
      <c r="G642" s="284"/>
      <c r="I642" s="285" t="s">
        <v>224</v>
      </c>
      <c r="J642" s="285"/>
      <c r="K642" s="285"/>
      <c r="L642" s="285"/>
      <c r="M642" s="61">
        <v>33</v>
      </c>
      <c r="N642" s="253">
        <v>251.6</v>
      </c>
      <c r="O642" s="61">
        <v>100</v>
      </c>
      <c r="P642" s="286">
        <v>88.9</v>
      </c>
      <c r="Q642" s="286"/>
      <c r="R642" s="286"/>
      <c r="S642" s="253">
        <v>7.62</v>
      </c>
      <c r="T642" s="253">
        <v>96.52</v>
      </c>
      <c r="V642" s="60">
        <f t="shared" si="67"/>
        <v>50527</v>
      </c>
      <c r="W642" s="58">
        <f t="shared" si="68"/>
        <v>12.641666666666667</v>
      </c>
      <c r="X642" s="58">
        <f t="shared" si="69"/>
        <v>20.358333333333334</v>
      </c>
      <c r="Y642" s="58">
        <f t="shared" si="66"/>
        <v>20.358333333333334</v>
      </c>
    </row>
    <row r="643" spans="1:25" x14ac:dyDescent="0.25">
      <c r="A643" s="283">
        <v>776</v>
      </c>
      <c r="B643" s="283"/>
      <c r="D643" s="284">
        <v>38485</v>
      </c>
      <c r="E643" s="284"/>
      <c r="F643" s="284"/>
      <c r="G643" s="284"/>
      <c r="I643" s="285" t="s">
        <v>224</v>
      </c>
      <c r="J643" s="285"/>
      <c r="K643" s="285"/>
      <c r="L643" s="285"/>
      <c r="M643" s="61">
        <v>33</v>
      </c>
      <c r="N643" s="253">
        <v>8256</v>
      </c>
      <c r="O643" s="61">
        <v>100</v>
      </c>
      <c r="P643" s="286">
        <v>2918.77</v>
      </c>
      <c r="Q643" s="286"/>
      <c r="R643" s="286"/>
      <c r="S643" s="253">
        <v>250.18</v>
      </c>
      <c r="T643" s="253">
        <v>3168.9500000000003</v>
      </c>
      <c r="V643" s="60">
        <f t="shared" si="67"/>
        <v>50530</v>
      </c>
      <c r="W643" s="58">
        <f t="shared" si="68"/>
        <v>12.633333333333333</v>
      </c>
      <c r="X643" s="58">
        <f t="shared" si="69"/>
        <v>20.366666666666667</v>
      </c>
      <c r="Y643" s="58">
        <f t="shared" si="66"/>
        <v>20.366666666666667</v>
      </c>
    </row>
    <row r="644" spans="1:25" x14ac:dyDescent="0.25">
      <c r="A644" s="283">
        <v>777</v>
      </c>
      <c r="B644" s="283"/>
      <c r="D644" s="284">
        <v>38489</v>
      </c>
      <c r="E644" s="284"/>
      <c r="F644" s="284"/>
      <c r="G644" s="284"/>
      <c r="I644" s="285" t="s">
        <v>224</v>
      </c>
      <c r="J644" s="285"/>
      <c r="K644" s="285"/>
      <c r="L644" s="285"/>
      <c r="M644" s="61">
        <v>33</v>
      </c>
      <c r="N644" s="253">
        <v>250.02</v>
      </c>
      <c r="O644" s="61">
        <v>100</v>
      </c>
      <c r="P644" s="286">
        <v>87.8</v>
      </c>
      <c r="Q644" s="286"/>
      <c r="R644" s="286"/>
      <c r="S644" s="253">
        <v>7.58</v>
      </c>
      <c r="T644" s="253">
        <v>95.38</v>
      </c>
      <c r="V644" s="60">
        <f t="shared" si="67"/>
        <v>50534</v>
      </c>
      <c r="W644" s="58">
        <f t="shared" si="68"/>
        <v>12.622222222222222</v>
      </c>
      <c r="X644" s="58">
        <f t="shared" si="69"/>
        <v>20.37777777777778</v>
      </c>
      <c r="Y644" s="58">
        <f t="shared" si="66"/>
        <v>20.37777777777778</v>
      </c>
    </row>
    <row r="645" spans="1:25" x14ac:dyDescent="0.25">
      <c r="A645" s="283">
        <v>778</v>
      </c>
      <c r="B645" s="283"/>
      <c r="D645" s="284">
        <v>38503</v>
      </c>
      <c r="E645" s="284"/>
      <c r="F645" s="284"/>
      <c r="G645" s="284"/>
      <c r="I645" s="285" t="s">
        <v>224</v>
      </c>
      <c r="J645" s="285"/>
      <c r="K645" s="285"/>
      <c r="L645" s="285"/>
      <c r="M645" s="61">
        <v>33</v>
      </c>
      <c r="N645" s="253">
        <v>7260</v>
      </c>
      <c r="O645" s="61">
        <v>100</v>
      </c>
      <c r="P645" s="286">
        <v>2548.33</v>
      </c>
      <c r="Q645" s="286"/>
      <c r="R645" s="286"/>
      <c r="S645" s="253">
        <v>220</v>
      </c>
      <c r="T645" s="253">
        <v>2768.33</v>
      </c>
      <c r="V645" s="60">
        <f t="shared" si="67"/>
        <v>50548</v>
      </c>
      <c r="W645" s="58">
        <f t="shared" si="68"/>
        <v>12.583333333333334</v>
      </c>
      <c r="X645" s="58">
        <f t="shared" si="69"/>
        <v>20.416666666666664</v>
      </c>
      <c r="Y645" s="58">
        <f t="shared" si="66"/>
        <v>20.416666666666664</v>
      </c>
    </row>
    <row r="646" spans="1:25" x14ac:dyDescent="0.25">
      <c r="A646" s="283">
        <v>782</v>
      </c>
      <c r="B646" s="283"/>
      <c r="D646" s="284">
        <v>38506</v>
      </c>
      <c r="E646" s="284"/>
      <c r="F646" s="284"/>
      <c r="G646" s="284"/>
      <c r="I646" s="285" t="s">
        <v>224</v>
      </c>
      <c r="J646" s="285"/>
      <c r="K646" s="285"/>
      <c r="L646" s="285"/>
      <c r="M646" s="61">
        <v>33</v>
      </c>
      <c r="N646" s="253">
        <v>2580</v>
      </c>
      <c r="O646" s="61">
        <v>100</v>
      </c>
      <c r="P646" s="286">
        <v>905.59</v>
      </c>
      <c r="Q646" s="286"/>
      <c r="R646" s="286"/>
      <c r="S646" s="253">
        <v>78.180000000000007</v>
      </c>
      <c r="T646" s="253">
        <v>983.77</v>
      </c>
      <c r="V646" s="60">
        <f t="shared" si="67"/>
        <v>50551</v>
      </c>
      <c r="W646" s="58">
        <f t="shared" si="68"/>
        <v>12.577777777777778</v>
      </c>
      <c r="X646" s="58">
        <f t="shared" si="69"/>
        <v>20.422222222222224</v>
      </c>
      <c r="Y646" s="58">
        <f t="shared" si="66"/>
        <v>20.422222222222224</v>
      </c>
    </row>
    <row r="647" spans="1:25" x14ac:dyDescent="0.25">
      <c r="A647" s="283">
        <v>783</v>
      </c>
      <c r="B647" s="283"/>
      <c r="D647" s="284">
        <v>38513</v>
      </c>
      <c r="E647" s="284"/>
      <c r="F647" s="284"/>
      <c r="G647" s="284"/>
      <c r="I647" s="285" t="s">
        <v>224</v>
      </c>
      <c r="J647" s="285"/>
      <c r="K647" s="285"/>
      <c r="L647" s="285"/>
      <c r="M647" s="61">
        <v>33</v>
      </c>
      <c r="N647" s="253">
        <v>5754</v>
      </c>
      <c r="O647" s="61">
        <v>100</v>
      </c>
      <c r="P647" s="286">
        <v>2019.67</v>
      </c>
      <c r="Q647" s="286"/>
      <c r="R647" s="286"/>
      <c r="S647" s="253">
        <v>174.36</v>
      </c>
      <c r="T647" s="253">
        <v>2194.0300000000002</v>
      </c>
      <c r="V647" s="60">
        <f t="shared" si="67"/>
        <v>50558</v>
      </c>
      <c r="W647" s="58">
        <f t="shared" si="68"/>
        <v>12.558333333333334</v>
      </c>
      <c r="X647" s="58">
        <f t="shared" si="69"/>
        <v>20.441666666666666</v>
      </c>
      <c r="Y647" s="58">
        <f t="shared" si="66"/>
        <v>20.441666666666666</v>
      </c>
    </row>
    <row r="648" spans="1:25" x14ac:dyDescent="0.25">
      <c r="A648" s="283">
        <v>784</v>
      </c>
      <c r="B648" s="283"/>
      <c r="D648" s="284">
        <v>38523</v>
      </c>
      <c r="E648" s="284"/>
      <c r="F648" s="284"/>
      <c r="G648" s="284"/>
      <c r="I648" s="285" t="s">
        <v>224</v>
      </c>
      <c r="J648" s="285"/>
      <c r="K648" s="285"/>
      <c r="L648" s="285"/>
      <c r="M648" s="61">
        <v>33</v>
      </c>
      <c r="N648" s="253">
        <v>257.45</v>
      </c>
      <c r="O648" s="61">
        <v>100</v>
      </c>
      <c r="P648" s="286">
        <v>89.7</v>
      </c>
      <c r="Q648" s="286"/>
      <c r="R648" s="286"/>
      <c r="S648" s="253">
        <v>7.8</v>
      </c>
      <c r="T648" s="253">
        <v>97.5</v>
      </c>
      <c r="V648" s="60">
        <f t="shared" si="67"/>
        <v>50568</v>
      </c>
      <c r="W648" s="58">
        <f t="shared" si="68"/>
        <v>12.530555555555555</v>
      </c>
      <c r="X648" s="58">
        <f t="shared" si="69"/>
        <v>20.469444444444445</v>
      </c>
      <c r="Y648" s="58">
        <f t="shared" si="66"/>
        <v>20.469444444444445</v>
      </c>
    </row>
    <row r="649" spans="1:25" x14ac:dyDescent="0.25">
      <c r="A649" s="283">
        <v>785</v>
      </c>
      <c r="B649" s="283"/>
      <c r="D649" s="284">
        <v>38530</v>
      </c>
      <c r="E649" s="284"/>
      <c r="F649" s="284"/>
      <c r="G649" s="284"/>
      <c r="I649" s="285" t="s">
        <v>224</v>
      </c>
      <c r="J649" s="285"/>
      <c r="K649" s="285"/>
      <c r="L649" s="285"/>
      <c r="M649" s="61">
        <v>33</v>
      </c>
      <c r="N649" s="253">
        <v>120</v>
      </c>
      <c r="O649" s="61">
        <v>100</v>
      </c>
      <c r="P649" s="286">
        <v>41.86</v>
      </c>
      <c r="Q649" s="286"/>
      <c r="R649" s="286"/>
      <c r="S649" s="253">
        <v>3.64</v>
      </c>
      <c r="T649" s="253">
        <v>45.5</v>
      </c>
      <c r="V649" s="60">
        <f t="shared" si="67"/>
        <v>50575</v>
      </c>
      <c r="W649" s="58">
        <f t="shared" si="68"/>
        <v>12.511111111111111</v>
      </c>
      <c r="X649" s="58">
        <f t="shared" si="69"/>
        <v>20.488888888888887</v>
      </c>
      <c r="Y649" s="58">
        <f t="shared" si="66"/>
        <v>20.488888888888887</v>
      </c>
    </row>
    <row r="650" spans="1:25" x14ac:dyDescent="0.25">
      <c r="A650" s="283">
        <v>786</v>
      </c>
      <c r="B650" s="283"/>
      <c r="D650" s="284">
        <v>38533</v>
      </c>
      <c r="E650" s="284"/>
      <c r="F650" s="284"/>
      <c r="G650" s="284"/>
      <c r="I650" s="285" t="s">
        <v>224</v>
      </c>
      <c r="J650" s="285"/>
      <c r="K650" s="285"/>
      <c r="L650" s="285"/>
      <c r="M650" s="61">
        <v>33</v>
      </c>
      <c r="N650" s="253">
        <v>12387.81</v>
      </c>
      <c r="O650" s="61">
        <v>100</v>
      </c>
      <c r="P650" s="286">
        <v>4316.9799999999996</v>
      </c>
      <c r="Q650" s="286"/>
      <c r="R650" s="286"/>
      <c r="S650" s="253">
        <v>375.39</v>
      </c>
      <c r="T650" s="253">
        <v>4692.37</v>
      </c>
      <c r="V650" s="60">
        <f t="shared" si="67"/>
        <v>50578</v>
      </c>
      <c r="W650" s="58">
        <f t="shared" si="68"/>
        <v>12.5</v>
      </c>
      <c r="X650" s="58">
        <f t="shared" si="69"/>
        <v>20.5</v>
      </c>
      <c r="Y650" s="58">
        <f t="shared" si="66"/>
        <v>20.5</v>
      </c>
    </row>
    <row r="651" spans="1:25" x14ac:dyDescent="0.25">
      <c r="A651" s="283">
        <v>787</v>
      </c>
      <c r="B651" s="283"/>
      <c r="D651" s="284">
        <v>38533</v>
      </c>
      <c r="E651" s="284"/>
      <c r="F651" s="284"/>
      <c r="G651" s="284"/>
      <c r="I651" s="285" t="s">
        <v>224</v>
      </c>
      <c r="J651" s="285"/>
      <c r="K651" s="285"/>
      <c r="L651" s="285"/>
      <c r="M651" s="61">
        <v>33</v>
      </c>
      <c r="N651" s="253">
        <v>2362.5</v>
      </c>
      <c r="O651" s="61">
        <v>100</v>
      </c>
      <c r="P651" s="286">
        <v>823.29</v>
      </c>
      <c r="Q651" s="286"/>
      <c r="R651" s="286"/>
      <c r="S651" s="253">
        <v>71.59</v>
      </c>
      <c r="T651" s="253">
        <v>894.88</v>
      </c>
      <c r="V651" s="60">
        <f t="shared" si="67"/>
        <v>50578</v>
      </c>
      <c r="W651" s="58">
        <f t="shared" si="68"/>
        <v>12.5</v>
      </c>
      <c r="X651" s="58">
        <f t="shared" si="69"/>
        <v>20.5</v>
      </c>
      <c r="Y651" s="58">
        <f t="shared" si="66"/>
        <v>20.5</v>
      </c>
    </row>
    <row r="652" spans="1:25" x14ac:dyDescent="0.25">
      <c r="A652" s="283">
        <v>794</v>
      </c>
      <c r="B652" s="283"/>
      <c r="D652" s="284">
        <v>38541</v>
      </c>
      <c r="E652" s="284"/>
      <c r="F652" s="284"/>
      <c r="G652" s="284"/>
      <c r="I652" s="285" t="s">
        <v>224</v>
      </c>
      <c r="J652" s="285"/>
      <c r="K652" s="285"/>
      <c r="L652" s="285"/>
      <c r="M652" s="61">
        <v>33</v>
      </c>
      <c r="N652" s="253">
        <v>47.02</v>
      </c>
      <c r="O652" s="61">
        <v>100</v>
      </c>
      <c r="P652" s="286">
        <v>16.329999999999998</v>
      </c>
      <c r="Q652" s="286"/>
      <c r="R652" s="286"/>
      <c r="S652" s="253">
        <v>1.42</v>
      </c>
      <c r="T652" s="253">
        <v>17.75</v>
      </c>
      <c r="V652" s="60">
        <f t="shared" si="67"/>
        <v>50586</v>
      </c>
      <c r="W652" s="58">
        <f t="shared" si="68"/>
        <v>12.480555555555556</v>
      </c>
      <c r="X652" s="58">
        <f t="shared" si="69"/>
        <v>20.519444444444446</v>
      </c>
      <c r="Y652" s="58">
        <f t="shared" si="66"/>
        <v>20.519444444444446</v>
      </c>
    </row>
    <row r="653" spans="1:25" x14ac:dyDescent="0.25">
      <c r="A653" s="283">
        <v>795</v>
      </c>
      <c r="B653" s="283"/>
      <c r="D653" s="284">
        <v>38562</v>
      </c>
      <c r="E653" s="284"/>
      <c r="F653" s="284"/>
      <c r="G653" s="284"/>
      <c r="I653" s="285" t="s">
        <v>224</v>
      </c>
      <c r="J653" s="285"/>
      <c r="K653" s="285"/>
      <c r="L653" s="285"/>
      <c r="M653" s="61">
        <v>33</v>
      </c>
      <c r="N653" s="253">
        <v>55</v>
      </c>
      <c r="O653" s="61">
        <v>100</v>
      </c>
      <c r="P653" s="286">
        <v>19.059999999999999</v>
      </c>
      <c r="Q653" s="286"/>
      <c r="R653" s="286"/>
      <c r="S653" s="253">
        <v>1.67</v>
      </c>
      <c r="T653" s="253">
        <v>20.73</v>
      </c>
      <c r="V653" s="60">
        <f t="shared" si="67"/>
        <v>50607</v>
      </c>
      <c r="W653" s="58">
        <f t="shared" si="68"/>
        <v>12.422222222222222</v>
      </c>
      <c r="X653" s="58">
        <f t="shared" si="69"/>
        <v>20.577777777777776</v>
      </c>
      <c r="Y653" s="58">
        <f t="shared" si="66"/>
        <v>20.577777777777776</v>
      </c>
    </row>
    <row r="654" spans="1:25" x14ac:dyDescent="0.25">
      <c r="A654" s="283">
        <v>796</v>
      </c>
      <c r="B654" s="283"/>
      <c r="D654" s="284">
        <v>38564</v>
      </c>
      <c r="E654" s="284"/>
      <c r="F654" s="284"/>
      <c r="G654" s="284"/>
      <c r="I654" s="285" t="s">
        <v>224</v>
      </c>
      <c r="J654" s="285"/>
      <c r="K654" s="285"/>
      <c r="L654" s="285"/>
      <c r="M654" s="61">
        <v>33</v>
      </c>
      <c r="N654" s="253">
        <v>412.5</v>
      </c>
      <c r="O654" s="61">
        <v>100</v>
      </c>
      <c r="P654" s="286">
        <v>142.71</v>
      </c>
      <c r="Q654" s="286"/>
      <c r="R654" s="286"/>
      <c r="S654" s="253">
        <v>12.5</v>
      </c>
      <c r="T654" s="253">
        <v>155.21</v>
      </c>
      <c r="V654" s="60">
        <f t="shared" si="67"/>
        <v>50609</v>
      </c>
      <c r="W654" s="58">
        <f t="shared" si="68"/>
        <v>12.416666666666666</v>
      </c>
      <c r="X654" s="58">
        <f t="shared" si="69"/>
        <v>20.583333333333336</v>
      </c>
      <c r="Y654" s="58">
        <f t="shared" si="66"/>
        <v>20.583333333333336</v>
      </c>
    </row>
    <row r="655" spans="1:25" x14ac:dyDescent="0.25">
      <c r="A655" s="283">
        <v>802</v>
      </c>
      <c r="B655" s="283"/>
      <c r="D655" s="284">
        <v>38566</v>
      </c>
      <c r="E655" s="284"/>
      <c r="F655" s="284"/>
      <c r="G655" s="284"/>
      <c r="I655" s="285" t="s">
        <v>224</v>
      </c>
      <c r="J655" s="285"/>
      <c r="K655" s="285"/>
      <c r="L655" s="285"/>
      <c r="M655" s="61">
        <v>33</v>
      </c>
      <c r="N655" s="253">
        <v>950</v>
      </c>
      <c r="O655" s="61">
        <v>100</v>
      </c>
      <c r="P655" s="286">
        <v>328.68</v>
      </c>
      <c r="Q655" s="286"/>
      <c r="R655" s="286"/>
      <c r="S655" s="253">
        <v>28.79</v>
      </c>
      <c r="T655" s="253">
        <v>357.47</v>
      </c>
      <c r="V655" s="60">
        <f t="shared" si="67"/>
        <v>50611</v>
      </c>
      <c r="W655" s="58">
        <f t="shared" si="68"/>
        <v>12.41388888888889</v>
      </c>
      <c r="X655" s="58">
        <f t="shared" si="69"/>
        <v>20.586111111111109</v>
      </c>
      <c r="Y655" s="58">
        <f t="shared" si="66"/>
        <v>20.586111111111109</v>
      </c>
    </row>
    <row r="656" spans="1:25" x14ac:dyDescent="0.25">
      <c r="A656" s="283">
        <v>803</v>
      </c>
      <c r="B656" s="283"/>
      <c r="D656" s="284">
        <v>38595</v>
      </c>
      <c r="E656" s="284"/>
      <c r="F656" s="284"/>
      <c r="G656" s="284"/>
      <c r="I656" s="285" t="s">
        <v>224</v>
      </c>
      <c r="J656" s="285"/>
      <c r="K656" s="285"/>
      <c r="L656" s="285"/>
      <c r="M656" s="61">
        <v>33</v>
      </c>
      <c r="N656" s="253">
        <v>729.52</v>
      </c>
      <c r="O656" s="61">
        <v>100</v>
      </c>
      <c r="P656" s="286">
        <v>250.58</v>
      </c>
      <c r="Q656" s="286"/>
      <c r="R656" s="286"/>
      <c r="S656" s="253">
        <v>22.11</v>
      </c>
      <c r="T656" s="253">
        <v>272.69</v>
      </c>
      <c r="V656" s="60">
        <f t="shared" si="67"/>
        <v>50640</v>
      </c>
      <c r="W656" s="58">
        <f t="shared" si="68"/>
        <v>12.333333333333334</v>
      </c>
      <c r="X656" s="58">
        <f t="shared" si="69"/>
        <v>20.666666666666664</v>
      </c>
      <c r="Y656" s="58">
        <f t="shared" si="66"/>
        <v>20.666666666666664</v>
      </c>
    </row>
    <row r="657" spans="1:25" x14ac:dyDescent="0.25">
      <c r="A657" s="283">
        <v>804</v>
      </c>
      <c r="B657" s="283"/>
      <c r="D657" s="284">
        <v>38595</v>
      </c>
      <c r="E657" s="284"/>
      <c r="F657" s="284"/>
      <c r="G657" s="284"/>
      <c r="I657" s="285" t="s">
        <v>224</v>
      </c>
      <c r="J657" s="285"/>
      <c r="K657" s="285"/>
      <c r="L657" s="285"/>
      <c r="M657" s="61">
        <v>33</v>
      </c>
      <c r="N657" s="253">
        <v>1072.5</v>
      </c>
      <c r="O657" s="61">
        <v>100</v>
      </c>
      <c r="P657" s="286">
        <v>368.33</v>
      </c>
      <c r="Q657" s="286"/>
      <c r="R657" s="286"/>
      <c r="S657" s="253">
        <v>32.5</v>
      </c>
      <c r="T657" s="253">
        <v>400.83</v>
      </c>
      <c r="V657" s="60">
        <f t="shared" si="67"/>
        <v>50640</v>
      </c>
      <c r="W657" s="58">
        <f t="shared" si="68"/>
        <v>12.333333333333334</v>
      </c>
      <c r="X657" s="58">
        <f t="shared" si="69"/>
        <v>20.666666666666664</v>
      </c>
      <c r="Y657" s="58">
        <f t="shared" si="66"/>
        <v>20.666666666666664</v>
      </c>
    </row>
    <row r="658" spans="1:25" x14ac:dyDescent="0.25">
      <c r="A658" s="283">
        <v>809</v>
      </c>
      <c r="B658" s="283"/>
      <c r="D658" s="284">
        <v>39599</v>
      </c>
      <c r="E658" s="284"/>
      <c r="F658" s="284"/>
      <c r="G658" s="284"/>
      <c r="I658" s="285" t="s">
        <v>224</v>
      </c>
      <c r="J658" s="285"/>
      <c r="K658" s="285"/>
      <c r="L658" s="285"/>
      <c r="M658" s="61">
        <v>33</v>
      </c>
      <c r="N658" s="253">
        <v>915</v>
      </c>
      <c r="O658" s="61">
        <v>100</v>
      </c>
      <c r="P658" s="286">
        <v>238.02</v>
      </c>
      <c r="Q658" s="286"/>
      <c r="R658" s="286"/>
      <c r="S658" s="253">
        <v>27.73</v>
      </c>
      <c r="T658" s="253">
        <v>265.75</v>
      </c>
      <c r="V658" s="60">
        <f t="shared" si="67"/>
        <v>51644</v>
      </c>
      <c r="W658" s="58">
        <f t="shared" si="68"/>
        <v>9.5833333333333339</v>
      </c>
      <c r="X658" s="58">
        <f t="shared" si="69"/>
        <v>23.416666666666664</v>
      </c>
      <c r="Y658" s="58">
        <f t="shared" si="66"/>
        <v>23.416666666666664</v>
      </c>
    </row>
    <row r="659" spans="1:25" x14ac:dyDescent="0.25">
      <c r="A659" s="283">
        <v>815</v>
      </c>
      <c r="B659" s="283"/>
      <c r="D659" s="284">
        <v>38625</v>
      </c>
      <c r="E659" s="284"/>
      <c r="F659" s="284"/>
      <c r="G659" s="284"/>
      <c r="I659" s="285" t="s">
        <v>224</v>
      </c>
      <c r="J659" s="285"/>
      <c r="K659" s="285"/>
      <c r="L659" s="285"/>
      <c r="M659" s="61">
        <v>33</v>
      </c>
      <c r="N659" s="253">
        <v>45</v>
      </c>
      <c r="O659" s="61">
        <v>100</v>
      </c>
      <c r="P659" s="286">
        <v>15.3</v>
      </c>
      <c r="Q659" s="286"/>
      <c r="R659" s="286"/>
      <c r="S659" s="253">
        <v>1.36</v>
      </c>
      <c r="T659" s="253">
        <v>16.66</v>
      </c>
      <c r="V659" s="60">
        <f t="shared" si="67"/>
        <v>50670</v>
      </c>
      <c r="W659" s="58">
        <f t="shared" si="68"/>
        <v>12.25</v>
      </c>
      <c r="X659" s="58">
        <f t="shared" si="69"/>
        <v>20.75</v>
      </c>
      <c r="Y659" s="58">
        <f t="shared" si="66"/>
        <v>20.75</v>
      </c>
    </row>
    <row r="660" spans="1:25" x14ac:dyDescent="0.25">
      <c r="A660" s="283">
        <v>823</v>
      </c>
      <c r="B660" s="283"/>
      <c r="D660" s="284">
        <v>38649</v>
      </c>
      <c r="E660" s="284"/>
      <c r="F660" s="284"/>
      <c r="G660" s="284"/>
      <c r="I660" s="285" t="s">
        <v>224</v>
      </c>
      <c r="J660" s="285"/>
      <c r="K660" s="285"/>
      <c r="L660" s="285"/>
      <c r="M660" s="61">
        <v>33</v>
      </c>
      <c r="N660" s="253">
        <v>3588.25</v>
      </c>
      <c r="O660" s="61">
        <v>100</v>
      </c>
      <c r="P660" s="286">
        <v>1214.1500000000001</v>
      </c>
      <c r="Q660" s="286"/>
      <c r="R660" s="286"/>
      <c r="S660" s="253">
        <v>108.73</v>
      </c>
      <c r="T660" s="253">
        <v>1322.88</v>
      </c>
      <c r="V660" s="60">
        <f t="shared" si="67"/>
        <v>50694</v>
      </c>
      <c r="W660" s="58">
        <f t="shared" si="68"/>
        <v>12.186111111111112</v>
      </c>
      <c r="X660" s="58">
        <f t="shared" si="69"/>
        <v>20.81388888888889</v>
      </c>
      <c r="Y660" s="58">
        <f t="shared" si="66"/>
        <v>20.81388888888889</v>
      </c>
    </row>
    <row r="661" spans="1:25" x14ac:dyDescent="0.25">
      <c r="A661" s="283">
        <v>824</v>
      </c>
      <c r="B661" s="283"/>
      <c r="D661" s="284">
        <v>38656</v>
      </c>
      <c r="E661" s="284"/>
      <c r="F661" s="284"/>
      <c r="G661" s="284"/>
      <c r="I661" s="285" t="s">
        <v>224</v>
      </c>
      <c r="J661" s="285"/>
      <c r="K661" s="285"/>
      <c r="L661" s="285"/>
      <c r="M661" s="61">
        <v>33</v>
      </c>
      <c r="N661" s="253">
        <v>2490</v>
      </c>
      <c r="O661" s="61">
        <v>100</v>
      </c>
      <c r="P661" s="286">
        <v>842.53</v>
      </c>
      <c r="Q661" s="286"/>
      <c r="R661" s="286"/>
      <c r="S661" s="253">
        <v>75.45</v>
      </c>
      <c r="T661" s="253">
        <v>917.98</v>
      </c>
      <c r="V661" s="60">
        <f t="shared" si="67"/>
        <v>50701</v>
      </c>
      <c r="W661" s="58">
        <f t="shared" si="68"/>
        <v>12.166666666666666</v>
      </c>
      <c r="X661" s="58">
        <f t="shared" si="69"/>
        <v>20.833333333333336</v>
      </c>
      <c r="Y661" s="58">
        <f t="shared" si="66"/>
        <v>20.833333333333336</v>
      </c>
    </row>
    <row r="662" spans="1:25" x14ac:dyDescent="0.25">
      <c r="A662" s="283">
        <v>825</v>
      </c>
      <c r="B662" s="283"/>
      <c r="D662" s="284">
        <v>38656</v>
      </c>
      <c r="E662" s="284"/>
      <c r="F662" s="284"/>
      <c r="G662" s="284"/>
      <c r="I662" s="285" t="s">
        <v>224</v>
      </c>
      <c r="J662" s="285"/>
      <c r="K662" s="285"/>
      <c r="L662" s="285"/>
      <c r="M662" s="61">
        <v>33</v>
      </c>
      <c r="N662" s="253">
        <v>360</v>
      </c>
      <c r="O662" s="61">
        <v>100</v>
      </c>
      <c r="P662" s="286">
        <v>121.83</v>
      </c>
      <c r="Q662" s="286"/>
      <c r="R662" s="286"/>
      <c r="S662" s="253">
        <v>10.91</v>
      </c>
      <c r="T662" s="253">
        <v>132.74</v>
      </c>
      <c r="V662" s="60">
        <f t="shared" si="67"/>
        <v>50701</v>
      </c>
      <c r="W662" s="58">
        <f t="shared" si="68"/>
        <v>12.166666666666666</v>
      </c>
      <c r="X662" s="58">
        <f t="shared" si="69"/>
        <v>20.833333333333336</v>
      </c>
      <c r="Y662" s="58">
        <f t="shared" si="66"/>
        <v>20.833333333333336</v>
      </c>
    </row>
    <row r="663" spans="1:25" x14ac:dyDescent="0.25">
      <c r="A663" s="283">
        <v>826</v>
      </c>
      <c r="B663" s="283"/>
      <c r="D663" s="284">
        <v>38656</v>
      </c>
      <c r="E663" s="284"/>
      <c r="F663" s="284"/>
      <c r="G663" s="284"/>
      <c r="I663" s="285" t="s">
        <v>224</v>
      </c>
      <c r="J663" s="285"/>
      <c r="K663" s="285"/>
      <c r="L663" s="285"/>
      <c r="M663" s="61">
        <v>33</v>
      </c>
      <c r="N663" s="253">
        <v>926.73</v>
      </c>
      <c r="O663" s="61">
        <v>100</v>
      </c>
      <c r="P663" s="286">
        <v>313.56</v>
      </c>
      <c r="Q663" s="286"/>
      <c r="R663" s="286"/>
      <c r="S663" s="253">
        <v>28.080000000000002</v>
      </c>
      <c r="T663" s="253">
        <v>341.64</v>
      </c>
      <c r="V663" s="60">
        <f t="shared" si="67"/>
        <v>50701</v>
      </c>
      <c r="W663" s="58">
        <f t="shared" si="68"/>
        <v>12.166666666666666</v>
      </c>
      <c r="X663" s="58">
        <f t="shared" si="69"/>
        <v>20.833333333333336</v>
      </c>
      <c r="Y663" s="58">
        <f t="shared" si="66"/>
        <v>20.833333333333336</v>
      </c>
    </row>
    <row r="664" spans="1:25" x14ac:dyDescent="0.25">
      <c r="A664" s="283">
        <v>827</v>
      </c>
      <c r="B664" s="283"/>
      <c r="D664" s="284">
        <v>38656</v>
      </c>
      <c r="E664" s="284"/>
      <c r="F664" s="284"/>
      <c r="G664" s="284"/>
      <c r="I664" s="285" t="s">
        <v>224</v>
      </c>
      <c r="J664" s="285"/>
      <c r="K664" s="285"/>
      <c r="L664" s="285"/>
      <c r="M664" s="61">
        <v>33</v>
      </c>
      <c r="N664" s="253">
        <v>17953.53</v>
      </c>
      <c r="O664" s="61">
        <v>100</v>
      </c>
      <c r="P664" s="286">
        <v>6075.22</v>
      </c>
      <c r="Q664" s="286"/>
      <c r="R664" s="286"/>
      <c r="S664" s="253">
        <v>544.04999999999995</v>
      </c>
      <c r="T664" s="253">
        <v>6619.27</v>
      </c>
      <c r="V664" s="60">
        <f t="shared" si="67"/>
        <v>50701</v>
      </c>
      <c r="W664" s="58">
        <f t="shared" si="68"/>
        <v>12.166666666666666</v>
      </c>
      <c r="X664" s="58">
        <f t="shared" si="69"/>
        <v>20.833333333333336</v>
      </c>
      <c r="Y664" s="58">
        <f t="shared" si="66"/>
        <v>20.833333333333336</v>
      </c>
    </row>
    <row r="665" spans="1:25" x14ac:dyDescent="0.25">
      <c r="A665" s="283">
        <v>832</v>
      </c>
      <c r="B665" s="283"/>
      <c r="D665" s="284">
        <v>38686</v>
      </c>
      <c r="E665" s="284"/>
      <c r="F665" s="284"/>
      <c r="G665" s="284"/>
      <c r="I665" s="285" t="s">
        <v>224</v>
      </c>
      <c r="J665" s="285"/>
      <c r="K665" s="285"/>
      <c r="L665" s="285"/>
      <c r="M665" s="61">
        <v>33</v>
      </c>
      <c r="N665" s="253">
        <v>699.95</v>
      </c>
      <c r="O665" s="61">
        <v>100</v>
      </c>
      <c r="P665" s="286">
        <v>235.08</v>
      </c>
      <c r="Q665" s="286"/>
      <c r="R665" s="286"/>
      <c r="S665" s="253">
        <v>21.21</v>
      </c>
      <c r="T665" s="253">
        <v>256.29000000000002</v>
      </c>
      <c r="V665" s="60">
        <f t="shared" si="67"/>
        <v>50731</v>
      </c>
      <c r="W665" s="58">
        <f t="shared" si="68"/>
        <v>12.083333333333334</v>
      </c>
      <c r="X665" s="58">
        <f t="shared" si="69"/>
        <v>20.916666666666664</v>
      </c>
      <c r="Y665" s="58">
        <f t="shared" si="66"/>
        <v>20.916666666666664</v>
      </c>
    </row>
    <row r="666" spans="1:25" x14ac:dyDescent="0.25">
      <c r="A666" s="283">
        <v>833</v>
      </c>
      <c r="B666" s="283"/>
      <c r="D666" s="284">
        <v>38686</v>
      </c>
      <c r="E666" s="284"/>
      <c r="F666" s="284"/>
      <c r="G666" s="284"/>
      <c r="I666" s="285" t="s">
        <v>224</v>
      </c>
      <c r="J666" s="285"/>
      <c r="K666" s="285"/>
      <c r="L666" s="285"/>
      <c r="M666" s="61">
        <v>33</v>
      </c>
      <c r="N666" s="253">
        <v>727.5</v>
      </c>
      <c r="O666" s="61">
        <v>100</v>
      </c>
      <c r="P666" s="286">
        <v>244.39000000000001</v>
      </c>
      <c r="Q666" s="286"/>
      <c r="R666" s="286"/>
      <c r="S666" s="253">
        <v>22.05</v>
      </c>
      <c r="T666" s="253">
        <v>266.44</v>
      </c>
      <c r="V666" s="60">
        <f t="shared" si="67"/>
        <v>50731</v>
      </c>
      <c r="W666" s="58">
        <f t="shared" si="68"/>
        <v>12.083333333333334</v>
      </c>
      <c r="X666" s="58">
        <f t="shared" si="69"/>
        <v>20.916666666666664</v>
      </c>
      <c r="Y666" s="58">
        <f t="shared" ref="Y666:Y686" si="70">IF(X666=0,0,X666)</f>
        <v>20.916666666666664</v>
      </c>
    </row>
    <row r="667" spans="1:25" x14ac:dyDescent="0.25">
      <c r="A667" s="283">
        <v>848</v>
      </c>
      <c r="B667" s="283"/>
      <c r="D667" s="284">
        <v>38776</v>
      </c>
      <c r="E667" s="284"/>
      <c r="F667" s="284"/>
      <c r="G667" s="284"/>
      <c r="I667" s="285" t="s">
        <v>224</v>
      </c>
      <c r="J667" s="285"/>
      <c r="K667" s="285"/>
      <c r="L667" s="285"/>
      <c r="M667" s="61">
        <v>33</v>
      </c>
      <c r="N667" s="253">
        <v>127.5</v>
      </c>
      <c r="O667" s="61">
        <v>100</v>
      </c>
      <c r="P667" s="286">
        <v>41.82</v>
      </c>
      <c r="Q667" s="286"/>
      <c r="R667" s="286"/>
      <c r="S667" s="253">
        <v>3.86</v>
      </c>
      <c r="T667" s="253">
        <v>45.68</v>
      </c>
      <c r="V667" s="60">
        <f t="shared" si="67"/>
        <v>50821</v>
      </c>
      <c r="W667" s="58">
        <f t="shared" si="68"/>
        <v>11.83611111111111</v>
      </c>
      <c r="X667" s="58">
        <f t="shared" si="69"/>
        <v>21.163888888888891</v>
      </c>
      <c r="Y667" s="58">
        <f t="shared" si="70"/>
        <v>21.163888888888891</v>
      </c>
    </row>
    <row r="668" spans="1:25" x14ac:dyDescent="0.25">
      <c r="A668" s="283">
        <v>854</v>
      </c>
      <c r="B668" s="283"/>
      <c r="D668" s="284">
        <v>38807</v>
      </c>
      <c r="E668" s="284"/>
      <c r="F668" s="284"/>
      <c r="G668" s="284"/>
      <c r="I668" s="285" t="s">
        <v>224</v>
      </c>
      <c r="J668" s="285"/>
      <c r="K668" s="285"/>
      <c r="L668" s="285"/>
      <c r="M668" s="61">
        <v>33</v>
      </c>
      <c r="N668" s="253">
        <v>75</v>
      </c>
      <c r="O668" s="61">
        <v>100</v>
      </c>
      <c r="P668" s="286">
        <v>24.400000000000002</v>
      </c>
      <c r="Q668" s="286"/>
      <c r="R668" s="286"/>
      <c r="S668" s="253">
        <v>2.27</v>
      </c>
      <c r="T668" s="253">
        <v>26.67</v>
      </c>
      <c r="V668" s="60">
        <f t="shared" si="67"/>
        <v>50852</v>
      </c>
      <c r="W668" s="58">
        <f t="shared" si="68"/>
        <v>11.75</v>
      </c>
      <c r="X668" s="58">
        <f t="shared" si="69"/>
        <v>21.25</v>
      </c>
      <c r="Y668" s="58">
        <f t="shared" si="70"/>
        <v>21.25</v>
      </c>
    </row>
    <row r="669" spans="1:25" x14ac:dyDescent="0.25">
      <c r="A669" s="283">
        <v>860</v>
      </c>
      <c r="B669" s="283"/>
      <c r="D669" s="284">
        <v>38837</v>
      </c>
      <c r="E669" s="284"/>
      <c r="F669" s="284"/>
      <c r="G669" s="284"/>
      <c r="I669" s="285" t="s">
        <v>224</v>
      </c>
      <c r="J669" s="285"/>
      <c r="K669" s="285"/>
      <c r="L669" s="285"/>
      <c r="M669" s="61">
        <v>33</v>
      </c>
      <c r="N669" s="253">
        <v>60</v>
      </c>
      <c r="O669" s="61">
        <v>100</v>
      </c>
      <c r="P669" s="286">
        <v>19.41</v>
      </c>
      <c r="Q669" s="286"/>
      <c r="R669" s="286"/>
      <c r="S669" s="253">
        <v>1.82</v>
      </c>
      <c r="T669" s="253">
        <v>21.23</v>
      </c>
      <c r="V669" s="60">
        <f t="shared" si="67"/>
        <v>50882</v>
      </c>
      <c r="W669" s="58">
        <f t="shared" si="68"/>
        <v>11.666666666666666</v>
      </c>
      <c r="X669" s="58">
        <f t="shared" si="69"/>
        <v>21.333333333333336</v>
      </c>
      <c r="Y669" s="58">
        <f t="shared" si="70"/>
        <v>21.333333333333336</v>
      </c>
    </row>
    <row r="670" spans="1:25" x14ac:dyDescent="0.25">
      <c r="A670" s="283">
        <v>867</v>
      </c>
      <c r="B670" s="283"/>
      <c r="D670" s="284">
        <v>38868</v>
      </c>
      <c r="E670" s="284"/>
      <c r="F670" s="284"/>
      <c r="G670" s="284"/>
      <c r="I670" s="285" t="s">
        <v>224</v>
      </c>
      <c r="J670" s="285"/>
      <c r="K670" s="285"/>
      <c r="L670" s="285"/>
      <c r="M670" s="61">
        <v>33</v>
      </c>
      <c r="N670" s="253">
        <v>45</v>
      </c>
      <c r="O670" s="61">
        <v>100</v>
      </c>
      <c r="P670" s="286">
        <v>14.4</v>
      </c>
      <c r="Q670" s="286"/>
      <c r="R670" s="286"/>
      <c r="S670" s="253">
        <v>1.36</v>
      </c>
      <c r="T670" s="253">
        <v>15.76</v>
      </c>
      <c r="V670" s="60">
        <f t="shared" si="67"/>
        <v>50913</v>
      </c>
      <c r="W670" s="58">
        <f t="shared" si="68"/>
        <v>11.583333333333334</v>
      </c>
      <c r="X670" s="58">
        <f t="shared" si="69"/>
        <v>21.416666666666664</v>
      </c>
      <c r="Y670" s="58">
        <f t="shared" si="70"/>
        <v>21.416666666666664</v>
      </c>
    </row>
    <row r="671" spans="1:25" x14ac:dyDescent="0.25">
      <c r="A671" s="283">
        <v>870</v>
      </c>
      <c r="B671" s="283"/>
      <c r="D671" s="284">
        <v>38898</v>
      </c>
      <c r="E671" s="284"/>
      <c r="F671" s="284"/>
      <c r="G671" s="284"/>
      <c r="I671" s="285" t="s">
        <v>224</v>
      </c>
      <c r="J671" s="285"/>
      <c r="K671" s="285"/>
      <c r="L671" s="285"/>
      <c r="M671" s="61">
        <v>33</v>
      </c>
      <c r="N671" s="253">
        <v>1810.07</v>
      </c>
      <c r="O671" s="61">
        <v>100</v>
      </c>
      <c r="P671" s="286">
        <v>575.92999999999995</v>
      </c>
      <c r="Q671" s="286"/>
      <c r="R671" s="286"/>
      <c r="S671" s="253">
        <v>54.85</v>
      </c>
      <c r="T671" s="253">
        <v>630.78</v>
      </c>
      <c r="V671" s="60">
        <f t="shared" si="67"/>
        <v>50943</v>
      </c>
      <c r="W671" s="58">
        <f t="shared" si="68"/>
        <v>11.5</v>
      </c>
      <c r="X671" s="58">
        <f t="shared" si="69"/>
        <v>21.5</v>
      </c>
      <c r="Y671" s="58">
        <f t="shared" si="70"/>
        <v>21.5</v>
      </c>
    </row>
    <row r="672" spans="1:25" x14ac:dyDescent="0.25">
      <c r="A672" s="283">
        <v>871</v>
      </c>
      <c r="B672" s="283"/>
      <c r="D672" s="284">
        <v>38898</v>
      </c>
      <c r="E672" s="284"/>
      <c r="F672" s="284"/>
      <c r="G672" s="284"/>
      <c r="I672" s="285" t="s">
        <v>224</v>
      </c>
      <c r="J672" s="285"/>
      <c r="K672" s="285"/>
      <c r="L672" s="285"/>
      <c r="M672" s="61">
        <v>33</v>
      </c>
      <c r="N672" s="253">
        <v>3315</v>
      </c>
      <c r="O672" s="61">
        <v>100</v>
      </c>
      <c r="P672" s="286">
        <v>1054.73</v>
      </c>
      <c r="Q672" s="286"/>
      <c r="R672" s="286"/>
      <c r="S672" s="253">
        <v>100.45</v>
      </c>
      <c r="T672" s="253">
        <v>1155.18</v>
      </c>
      <c r="V672" s="60">
        <f t="shared" si="67"/>
        <v>50943</v>
      </c>
      <c r="W672" s="58">
        <f t="shared" si="68"/>
        <v>11.5</v>
      </c>
      <c r="X672" s="58">
        <f t="shared" si="69"/>
        <v>21.5</v>
      </c>
      <c r="Y672" s="58">
        <f t="shared" si="70"/>
        <v>21.5</v>
      </c>
    </row>
    <row r="673" spans="1:25" x14ac:dyDescent="0.25">
      <c r="A673" s="283">
        <v>878</v>
      </c>
      <c r="B673" s="283"/>
      <c r="D673" s="284">
        <v>38919</v>
      </c>
      <c r="E673" s="284"/>
      <c r="F673" s="284"/>
      <c r="G673" s="284"/>
      <c r="I673" s="285" t="s">
        <v>224</v>
      </c>
      <c r="J673" s="285"/>
      <c r="K673" s="285"/>
      <c r="L673" s="285"/>
      <c r="M673" s="61">
        <v>33</v>
      </c>
      <c r="N673" s="253">
        <v>55</v>
      </c>
      <c r="O673" s="61">
        <v>100</v>
      </c>
      <c r="P673" s="286">
        <v>17.399999999999999</v>
      </c>
      <c r="Q673" s="286"/>
      <c r="R673" s="286"/>
      <c r="S673" s="253">
        <v>1.67</v>
      </c>
      <c r="T673" s="253">
        <v>19.07</v>
      </c>
      <c r="V673" s="60">
        <f t="shared" si="67"/>
        <v>50964</v>
      </c>
      <c r="W673" s="58">
        <f t="shared" si="68"/>
        <v>11.444444444444445</v>
      </c>
      <c r="X673" s="58">
        <f t="shared" si="69"/>
        <v>21.555555555555557</v>
      </c>
      <c r="Y673" s="58">
        <f t="shared" si="70"/>
        <v>21.555555555555557</v>
      </c>
    </row>
    <row r="674" spans="1:25" x14ac:dyDescent="0.25">
      <c r="A674" s="283">
        <v>879</v>
      </c>
      <c r="B674" s="283"/>
      <c r="D674" s="284">
        <v>38929</v>
      </c>
      <c r="E674" s="284"/>
      <c r="F674" s="284"/>
      <c r="G674" s="284"/>
      <c r="I674" s="285" t="s">
        <v>224</v>
      </c>
      <c r="J674" s="285"/>
      <c r="K674" s="285"/>
      <c r="L674" s="285"/>
      <c r="M674" s="61">
        <v>33</v>
      </c>
      <c r="N674" s="253">
        <v>90</v>
      </c>
      <c r="O674" s="61">
        <v>100</v>
      </c>
      <c r="P674" s="286">
        <v>28.44</v>
      </c>
      <c r="Q674" s="286"/>
      <c r="R674" s="286"/>
      <c r="S674" s="253">
        <v>2.73</v>
      </c>
      <c r="T674" s="253">
        <v>31.17</v>
      </c>
      <c r="V674" s="60">
        <f t="shared" si="67"/>
        <v>50974</v>
      </c>
      <c r="W674" s="58">
        <f t="shared" si="68"/>
        <v>11.416666666666666</v>
      </c>
      <c r="X674" s="58">
        <f t="shared" si="69"/>
        <v>21.583333333333336</v>
      </c>
      <c r="Y674" s="58">
        <f t="shared" si="70"/>
        <v>21.583333333333336</v>
      </c>
    </row>
    <row r="675" spans="1:25" x14ac:dyDescent="0.25">
      <c r="A675" s="283">
        <v>888</v>
      </c>
      <c r="B675" s="283"/>
      <c r="D675" s="284">
        <v>38960</v>
      </c>
      <c r="E675" s="284"/>
      <c r="F675" s="284"/>
      <c r="G675" s="284"/>
      <c r="I675" s="285" t="s">
        <v>224</v>
      </c>
      <c r="J675" s="285"/>
      <c r="K675" s="285"/>
      <c r="L675" s="285"/>
      <c r="M675" s="61">
        <v>33</v>
      </c>
      <c r="N675" s="253">
        <v>30</v>
      </c>
      <c r="O675" s="61">
        <v>100</v>
      </c>
      <c r="P675" s="286">
        <v>9.4</v>
      </c>
      <c r="Q675" s="286"/>
      <c r="R675" s="286"/>
      <c r="S675" s="253">
        <v>0.91</v>
      </c>
      <c r="T675" s="253">
        <v>10.31</v>
      </c>
      <c r="V675" s="60">
        <f t="shared" si="67"/>
        <v>51005</v>
      </c>
      <c r="W675" s="58">
        <f t="shared" si="68"/>
        <v>11.333333333333334</v>
      </c>
      <c r="X675" s="58">
        <f t="shared" si="69"/>
        <v>21.666666666666664</v>
      </c>
      <c r="Y675" s="58">
        <f t="shared" si="70"/>
        <v>21.666666666666664</v>
      </c>
    </row>
    <row r="676" spans="1:25" x14ac:dyDescent="0.25">
      <c r="A676" s="283">
        <v>898</v>
      </c>
      <c r="B676" s="283"/>
      <c r="D676" s="284">
        <v>39021</v>
      </c>
      <c r="E676" s="284"/>
      <c r="F676" s="284"/>
      <c r="G676" s="284"/>
      <c r="I676" s="285" t="s">
        <v>224</v>
      </c>
      <c r="J676" s="285"/>
      <c r="K676" s="285"/>
      <c r="L676" s="285"/>
      <c r="M676" s="61">
        <v>33</v>
      </c>
      <c r="N676" s="253">
        <v>2060</v>
      </c>
      <c r="O676" s="61">
        <v>100</v>
      </c>
      <c r="P676" s="286">
        <v>634.6</v>
      </c>
      <c r="Q676" s="286"/>
      <c r="R676" s="286"/>
      <c r="S676" s="253">
        <v>62.42</v>
      </c>
      <c r="T676" s="253">
        <v>697.02</v>
      </c>
      <c r="V676" s="60">
        <f t="shared" si="67"/>
        <v>51066</v>
      </c>
      <c r="W676" s="58">
        <f t="shared" si="68"/>
        <v>11.166666666666666</v>
      </c>
      <c r="X676" s="58">
        <f t="shared" si="69"/>
        <v>21.833333333333336</v>
      </c>
      <c r="Y676" s="58">
        <f t="shared" si="70"/>
        <v>21.833333333333336</v>
      </c>
    </row>
    <row r="677" spans="1:25" x14ac:dyDescent="0.25">
      <c r="A677" s="283">
        <v>903</v>
      </c>
      <c r="B677" s="283"/>
      <c r="D677" s="284">
        <v>39024</v>
      </c>
      <c r="E677" s="284"/>
      <c r="F677" s="284"/>
      <c r="G677" s="284"/>
      <c r="I677" s="285" t="s">
        <v>224</v>
      </c>
      <c r="J677" s="285"/>
      <c r="K677" s="285"/>
      <c r="L677" s="285"/>
      <c r="M677" s="61">
        <v>33</v>
      </c>
      <c r="N677" s="253">
        <v>3298.28</v>
      </c>
      <c r="O677" s="61">
        <v>100</v>
      </c>
      <c r="P677" s="286">
        <v>1016.16</v>
      </c>
      <c r="Q677" s="286"/>
      <c r="R677" s="286"/>
      <c r="S677" s="253">
        <v>99.95</v>
      </c>
      <c r="T677" s="253">
        <v>1116.1099999999999</v>
      </c>
      <c r="V677" s="60">
        <f t="shared" si="67"/>
        <v>51069</v>
      </c>
      <c r="W677" s="58">
        <f t="shared" si="68"/>
        <v>11.161111111111111</v>
      </c>
      <c r="X677" s="58">
        <f t="shared" si="69"/>
        <v>21.838888888888889</v>
      </c>
      <c r="Y677" s="58">
        <f t="shared" si="70"/>
        <v>21.838888888888889</v>
      </c>
    </row>
    <row r="678" spans="1:25" x14ac:dyDescent="0.25">
      <c r="A678" s="283">
        <v>904</v>
      </c>
      <c r="B678" s="283"/>
      <c r="D678" s="284">
        <v>39051</v>
      </c>
      <c r="E678" s="284"/>
      <c r="F678" s="284"/>
      <c r="G678" s="284"/>
      <c r="I678" s="285" t="s">
        <v>224</v>
      </c>
      <c r="J678" s="285"/>
      <c r="K678" s="285"/>
      <c r="L678" s="285"/>
      <c r="M678" s="61">
        <v>33</v>
      </c>
      <c r="N678" s="253">
        <v>30</v>
      </c>
      <c r="O678" s="61">
        <v>100</v>
      </c>
      <c r="P678" s="286">
        <v>9.18</v>
      </c>
      <c r="Q678" s="286"/>
      <c r="R678" s="286"/>
      <c r="S678" s="253">
        <v>0.91</v>
      </c>
      <c r="T678" s="253">
        <v>10.09</v>
      </c>
      <c r="V678" s="60">
        <f t="shared" si="67"/>
        <v>51096</v>
      </c>
      <c r="W678" s="58">
        <f t="shared" si="68"/>
        <v>11.083333333333334</v>
      </c>
      <c r="X678" s="58">
        <f t="shared" si="69"/>
        <v>21.916666666666664</v>
      </c>
      <c r="Y678" s="58">
        <f t="shared" si="70"/>
        <v>21.916666666666664</v>
      </c>
    </row>
    <row r="679" spans="1:25" x14ac:dyDescent="0.25">
      <c r="A679" s="283">
        <v>908</v>
      </c>
      <c r="B679" s="283"/>
      <c r="D679" s="284">
        <v>39629</v>
      </c>
      <c r="E679" s="284"/>
      <c r="F679" s="284"/>
      <c r="G679" s="284"/>
      <c r="I679" s="285" t="s">
        <v>224</v>
      </c>
      <c r="J679" s="285"/>
      <c r="K679" s="285"/>
      <c r="L679" s="285"/>
      <c r="M679" s="61">
        <v>33</v>
      </c>
      <c r="N679" s="253">
        <v>45</v>
      </c>
      <c r="O679" s="61">
        <v>100</v>
      </c>
      <c r="P679" s="286">
        <v>11.56</v>
      </c>
      <c r="Q679" s="286"/>
      <c r="R679" s="286"/>
      <c r="S679" s="253">
        <v>1.36</v>
      </c>
      <c r="T679" s="253">
        <v>12.92</v>
      </c>
      <c r="V679" s="60">
        <f t="shared" si="67"/>
        <v>51674</v>
      </c>
      <c r="W679" s="58">
        <f t="shared" si="68"/>
        <v>9.5</v>
      </c>
      <c r="X679" s="58">
        <f t="shared" si="69"/>
        <v>23.5</v>
      </c>
      <c r="Y679" s="58">
        <f t="shared" si="70"/>
        <v>23.5</v>
      </c>
    </row>
    <row r="680" spans="1:25" x14ac:dyDescent="0.25">
      <c r="A680" s="283">
        <v>941</v>
      </c>
      <c r="B680" s="283"/>
      <c r="D680" s="284">
        <v>39643</v>
      </c>
      <c r="E680" s="284"/>
      <c r="F680" s="284"/>
      <c r="G680" s="284"/>
      <c r="I680" s="285" t="s">
        <v>224</v>
      </c>
      <c r="J680" s="285"/>
      <c r="K680" s="285"/>
      <c r="L680" s="285"/>
      <c r="M680" s="61">
        <v>33</v>
      </c>
      <c r="N680" s="253">
        <v>17954.560000000001</v>
      </c>
      <c r="O680" s="61">
        <v>100</v>
      </c>
      <c r="P680" s="286">
        <v>4624.68</v>
      </c>
      <c r="Q680" s="286"/>
      <c r="R680" s="286"/>
      <c r="S680" s="253">
        <v>544.08000000000004</v>
      </c>
      <c r="T680" s="253">
        <v>5168.76</v>
      </c>
      <c r="V680" s="60">
        <f t="shared" si="67"/>
        <v>51688</v>
      </c>
      <c r="W680" s="58">
        <f t="shared" si="68"/>
        <v>9.4638888888888886</v>
      </c>
      <c r="X680" s="58">
        <f t="shared" si="69"/>
        <v>23.536111111111111</v>
      </c>
      <c r="Y680" s="58">
        <f t="shared" si="70"/>
        <v>23.536111111111111</v>
      </c>
    </row>
    <row r="681" spans="1:25" x14ac:dyDescent="0.25">
      <c r="A681" s="283">
        <v>942</v>
      </c>
      <c r="B681" s="283"/>
      <c r="D681" s="284">
        <v>39660</v>
      </c>
      <c r="E681" s="284"/>
      <c r="F681" s="284"/>
      <c r="G681" s="284"/>
      <c r="I681" s="285" t="s">
        <v>224</v>
      </c>
      <c r="J681" s="285"/>
      <c r="K681" s="285"/>
      <c r="L681" s="285"/>
      <c r="M681" s="61">
        <v>33</v>
      </c>
      <c r="N681" s="253">
        <v>6298.47</v>
      </c>
      <c r="O681" s="61">
        <v>100</v>
      </c>
      <c r="P681" s="286">
        <v>1606.41</v>
      </c>
      <c r="Q681" s="286"/>
      <c r="R681" s="286"/>
      <c r="S681" s="253">
        <v>190.86</v>
      </c>
      <c r="T681" s="253">
        <v>1797.27</v>
      </c>
      <c r="V681" s="60">
        <f t="shared" si="67"/>
        <v>51705</v>
      </c>
      <c r="W681" s="58">
        <f t="shared" si="68"/>
        <v>9.4166666666666661</v>
      </c>
      <c r="X681" s="58">
        <f t="shared" si="69"/>
        <v>23.583333333333336</v>
      </c>
      <c r="Y681" s="58">
        <f t="shared" si="70"/>
        <v>23.583333333333336</v>
      </c>
    </row>
    <row r="682" spans="1:25" x14ac:dyDescent="0.25">
      <c r="A682" s="283">
        <v>944</v>
      </c>
      <c r="B682" s="283"/>
      <c r="D682" s="284">
        <v>39204</v>
      </c>
      <c r="E682" s="284"/>
      <c r="F682" s="284"/>
      <c r="G682" s="284"/>
      <c r="I682" s="285" t="s">
        <v>224</v>
      </c>
      <c r="J682" s="285"/>
      <c r="K682" s="285"/>
      <c r="L682" s="285"/>
      <c r="M682" s="61">
        <v>33</v>
      </c>
      <c r="N682" s="253">
        <v>150</v>
      </c>
      <c r="O682" s="61">
        <v>100</v>
      </c>
      <c r="P682" s="286">
        <v>43.980000000000004</v>
      </c>
      <c r="Q682" s="286"/>
      <c r="R682" s="286"/>
      <c r="S682" s="253">
        <v>4.55</v>
      </c>
      <c r="T682" s="253">
        <v>48.53</v>
      </c>
      <c r="V682" s="60">
        <f t="shared" si="67"/>
        <v>51249</v>
      </c>
      <c r="W682" s="58">
        <f t="shared" si="68"/>
        <v>10.66388888888889</v>
      </c>
      <c r="X682" s="58">
        <f t="shared" si="69"/>
        <v>22.336111111111109</v>
      </c>
      <c r="Y682" s="58">
        <f t="shared" si="70"/>
        <v>22.336111111111109</v>
      </c>
    </row>
    <row r="683" spans="1:25" x14ac:dyDescent="0.25">
      <c r="A683" s="283">
        <v>954</v>
      </c>
      <c r="B683" s="283"/>
      <c r="D683" s="284">
        <v>39294</v>
      </c>
      <c r="E683" s="284"/>
      <c r="F683" s="284"/>
      <c r="G683" s="284"/>
      <c r="I683" s="285" t="s">
        <v>224</v>
      </c>
      <c r="J683" s="285"/>
      <c r="K683" s="285"/>
      <c r="L683" s="285"/>
      <c r="M683" s="61">
        <v>33</v>
      </c>
      <c r="N683" s="253">
        <v>309.12</v>
      </c>
      <c r="O683" s="61">
        <v>100</v>
      </c>
      <c r="P683" s="286">
        <v>88.23</v>
      </c>
      <c r="Q683" s="286"/>
      <c r="R683" s="286"/>
      <c r="S683" s="253">
        <v>9.3699999999999992</v>
      </c>
      <c r="T683" s="253">
        <v>97.600000000000009</v>
      </c>
      <c r="V683" s="60">
        <f t="shared" si="67"/>
        <v>51339</v>
      </c>
      <c r="W683" s="58">
        <f t="shared" si="68"/>
        <v>10.416666666666666</v>
      </c>
      <c r="X683" s="58">
        <f t="shared" si="69"/>
        <v>22.583333333333336</v>
      </c>
      <c r="Y683" s="58">
        <f t="shared" si="70"/>
        <v>22.583333333333336</v>
      </c>
    </row>
    <row r="684" spans="1:25" x14ac:dyDescent="0.25">
      <c r="A684" s="283">
        <v>965</v>
      </c>
      <c r="B684" s="283"/>
      <c r="D684" s="284">
        <v>39325</v>
      </c>
      <c r="E684" s="284"/>
      <c r="F684" s="284"/>
      <c r="G684" s="284"/>
      <c r="I684" s="285" t="s">
        <v>224</v>
      </c>
      <c r="J684" s="285"/>
      <c r="K684" s="285"/>
      <c r="L684" s="285"/>
      <c r="M684" s="61">
        <v>33</v>
      </c>
      <c r="N684" s="253">
        <v>292.5</v>
      </c>
      <c r="O684" s="61">
        <v>100</v>
      </c>
      <c r="P684" s="286">
        <v>82.69</v>
      </c>
      <c r="Q684" s="286"/>
      <c r="R684" s="286"/>
      <c r="S684" s="253">
        <v>8.86</v>
      </c>
      <c r="T684" s="253">
        <v>91.55</v>
      </c>
      <c r="V684" s="60">
        <f t="shared" si="67"/>
        <v>51370</v>
      </c>
      <c r="W684" s="58">
        <f t="shared" si="68"/>
        <v>10.333333333333334</v>
      </c>
      <c r="X684" s="58">
        <f t="shared" si="69"/>
        <v>22.666666666666664</v>
      </c>
      <c r="Y684" s="58">
        <f t="shared" si="70"/>
        <v>22.666666666666664</v>
      </c>
    </row>
    <row r="685" spans="1:25" x14ac:dyDescent="0.25">
      <c r="A685" s="283">
        <v>972</v>
      </c>
      <c r="B685" s="283"/>
      <c r="D685" s="284">
        <v>39674</v>
      </c>
      <c r="E685" s="284"/>
      <c r="F685" s="284"/>
      <c r="G685" s="284"/>
      <c r="I685" s="285" t="s">
        <v>224</v>
      </c>
      <c r="J685" s="285"/>
      <c r="K685" s="285"/>
      <c r="L685" s="285"/>
      <c r="M685" s="61">
        <v>33</v>
      </c>
      <c r="N685" s="253">
        <v>6469.72</v>
      </c>
      <c r="O685" s="61">
        <v>100</v>
      </c>
      <c r="P685" s="286">
        <v>1650.0900000000001</v>
      </c>
      <c r="Q685" s="286"/>
      <c r="R685" s="286"/>
      <c r="S685" s="253">
        <v>196.05</v>
      </c>
      <c r="T685" s="253">
        <v>1846.14</v>
      </c>
      <c r="V685" s="60">
        <f t="shared" si="67"/>
        <v>51719</v>
      </c>
      <c r="W685" s="58">
        <f t="shared" si="68"/>
        <v>9.3805555555555564</v>
      </c>
      <c r="X685" s="58">
        <f t="shared" si="69"/>
        <v>23.619444444444444</v>
      </c>
      <c r="Y685" s="58">
        <f t="shared" si="70"/>
        <v>23.619444444444444</v>
      </c>
    </row>
    <row r="686" spans="1:25" x14ac:dyDescent="0.25">
      <c r="A686" s="283">
        <v>976</v>
      </c>
      <c r="B686" s="283"/>
      <c r="D686" s="284">
        <v>39691</v>
      </c>
      <c r="E686" s="284"/>
      <c r="F686" s="284"/>
      <c r="G686" s="284"/>
      <c r="I686" s="285" t="s">
        <v>224</v>
      </c>
      <c r="J686" s="285"/>
      <c r="K686" s="285"/>
      <c r="L686" s="285"/>
      <c r="M686" s="61">
        <v>33</v>
      </c>
      <c r="N686" s="253">
        <v>1155</v>
      </c>
      <c r="O686" s="61">
        <v>100</v>
      </c>
      <c r="P686" s="286">
        <v>291.67</v>
      </c>
      <c r="Q686" s="286"/>
      <c r="R686" s="286"/>
      <c r="S686" s="253">
        <v>35</v>
      </c>
      <c r="T686" s="253">
        <v>326.67</v>
      </c>
      <c r="V686" s="60">
        <f t="shared" si="67"/>
        <v>51736</v>
      </c>
      <c r="W686" s="58">
        <f t="shared" si="68"/>
        <v>9.3333333333333339</v>
      </c>
      <c r="X686" s="58">
        <f t="shared" si="69"/>
        <v>23.666666666666664</v>
      </c>
      <c r="Y686" s="58">
        <f t="shared" si="70"/>
        <v>23.666666666666664</v>
      </c>
    </row>
    <row r="687" spans="1:25" x14ac:dyDescent="0.25">
      <c r="A687" s="283">
        <v>987</v>
      </c>
      <c r="B687" s="283"/>
      <c r="C687" s="252" t="s">
        <v>245</v>
      </c>
      <c r="D687" s="284">
        <v>25385</v>
      </c>
      <c r="E687" s="284"/>
      <c r="F687" s="284"/>
      <c r="G687" s="284"/>
      <c r="I687" s="285" t="s">
        <v>224</v>
      </c>
      <c r="J687" s="285"/>
      <c r="K687" s="285"/>
      <c r="L687" s="285"/>
      <c r="M687" s="61">
        <v>33.299999999999997</v>
      </c>
      <c r="N687" s="253">
        <v>6190.88</v>
      </c>
      <c r="O687" s="61">
        <v>100</v>
      </c>
      <c r="P687" s="286">
        <v>6190.88</v>
      </c>
      <c r="Q687" s="286"/>
      <c r="R687" s="286"/>
      <c r="S687" s="253">
        <v>0</v>
      </c>
      <c r="T687" s="253">
        <v>6190.88</v>
      </c>
      <c r="V687" s="60">
        <f t="shared" si="67"/>
        <v>37539.5</v>
      </c>
      <c r="W687" s="58">
        <f t="shared" si="68"/>
        <v>48.5</v>
      </c>
      <c r="X687" s="58">
        <f t="shared" si="69"/>
        <v>0</v>
      </c>
      <c r="Y687" s="58"/>
    </row>
    <row r="688" spans="1:25" x14ac:dyDescent="0.25">
      <c r="A688" s="283">
        <v>988</v>
      </c>
      <c r="B688" s="283"/>
      <c r="D688" s="284">
        <v>39386</v>
      </c>
      <c r="E688" s="284"/>
      <c r="F688" s="284"/>
      <c r="G688" s="284"/>
      <c r="I688" s="285" t="s">
        <v>224</v>
      </c>
      <c r="J688" s="285"/>
      <c r="K688" s="285"/>
      <c r="L688" s="285"/>
      <c r="M688" s="61">
        <v>33</v>
      </c>
      <c r="N688" s="253">
        <v>712.5</v>
      </c>
      <c r="O688" s="61">
        <v>100</v>
      </c>
      <c r="P688" s="286">
        <v>197.91</v>
      </c>
      <c r="Q688" s="286"/>
      <c r="R688" s="286"/>
      <c r="S688" s="253">
        <v>21.59</v>
      </c>
      <c r="T688" s="253">
        <v>219.5</v>
      </c>
      <c r="V688" s="60">
        <f t="shared" si="67"/>
        <v>51431</v>
      </c>
      <c r="W688" s="58">
        <f t="shared" si="68"/>
        <v>10.166666666666666</v>
      </c>
      <c r="X688" s="58">
        <f t="shared" si="69"/>
        <v>22.833333333333336</v>
      </c>
      <c r="Y688" s="58">
        <f>IF(X688=0,0,X688)</f>
        <v>22.833333333333336</v>
      </c>
    </row>
    <row r="689" spans="1:25" x14ac:dyDescent="0.25">
      <c r="A689" s="283">
        <v>995</v>
      </c>
      <c r="B689" s="283"/>
      <c r="C689" s="252" t="s">
        <v>245</v>
      </c>
      <c r="D689" s="284">
        <v>25385</v>
      </c>
      <c r="E689" s="284"/>
      <c r="F689" s="284"/>
      <c r="G689" s="284"/>
      <c r="I689" s="285" t="s">
        <v>224</v>
      </c>
      <c r="J689" s="285"/>
      <c r="K689" s="285"/>
      <c r="L689" s="285"/>
      <c r="M689" s="61">
        <v>33.299999999999997</v>
      </c>
      <c r="N689" s="253">
        <v>5804.9000000000005</v>
      </c>
      <c r="O689" s="61">
        <v>100</v>
      </c>
      <c r="P689" s="286">
        <v>5804.9000000000005</v>
      </c>
      <c r="Q689" s="286"/>
      <c r="R689" s="286"/>
      <c r="S689" s="253">
        <v>0</v>
      </c>
      <c r="T689" s="253">
        <v>5804.9000000000005</v>
      </c>
      <c r="V689" s="60">
        <f t="shared" si="67"/>
        <v>37539.5</v>
      </c>
      <c r="W689" s="58">
        <f t="shared" si="68"/>
        <v>48.5</v>
      </c>
      <c r="X689" s="58">
        <f t="shared" si="69"/>
        <v>0</v>
      </c>
      <c r="Y689" s="58"/>
    </row>
    <row r="690" spans="1:25" x14ac:dyDescent="0.25">
      <c r="A690" s="283">
        <v>1000</v>
      </c>
      <c r="B690" s="283"/>
      <c r="D690" s="284">
        <v>39416</v>
      </c>
      <c r="E690" s="284"/>
      <c r="F690" s="284"/>
      <c r="G690" s="284"/>
      <c r="I690" s="285" t="s">
        <v>224</v>
      </c>
      <c r="J690" s="285"/>
      <c r="K690" s="285"/>
      <c r="L690" s="285"/>
      <c r="M690" s="61">
        <v>33</v>
      </c>
      <c r="N690" s="253">
        <v>907.18000000000006</v>
      </c>
      <c r="O690" s="61">
        <v>100</v>
      </c>
      <c r="P690" s="286">
        <v>249.70000000000002</v>
      </c>
      <c r="Q690" s="286"/>
      <c r="R690" s="286"/>
      <c r="S690" s="253">
        <v>27.490000000000002</v>
      </c>
      <c r="T690" s="253">
        <v>277.19</v>
      </c>
      <c r="V690" s="60">
        <f t="shared" si="67"/>
        <v>51461</v>
      </c>
      <c r="W690" s="58">
        <f t="shared" si="68"/>
        <v>10.083333333333334</v>
      </c>
      <c r="X690" s="58">
        <f t="shared" si="69"/>
        <v>22.916666666666664</v>
      </c>
      <c r="Y690" s="58">
        <f>IF(X690=0,0,X690)</f>
        <v>22.916666666666664</v>
      </c>
    </row>
    <row r="691" spans="1:25" x14ac:dyDescent="0.25">
      <c r="A691" s="283">
        <v>1009</v>
      </c>
      <c r="B691" s="283"/>
      <c r="C691" s="252" t="s">
        <v>245</v>
      </c>
      <c r="D691" s="284">
        <v>25385</v>
      </c>
      <c r="E691" s="284"/>
      <c r="F691" s="284"/>
      <c r="G691" s="284"/>
      <c r="I691" s="285" t="s">
        <v>224</v>
      </c>
      <c r="J691" s="285"/>
      <c r="K691" s="285"/>
      <c r="L691" s="285"/>
      <c r="M691" s="61">
        <v>33.299999999999997</v>
      </c>
      <c r="N691" s="253">
        <v>3907.05</v>
      </c>
      <c r="O691" s="61">
        <v>100</v>
      </c>
      <c r="P691" s="286">
        <v>3907.05</v>
      </c>
      <c r="Q691" s="286"/>
      <c r="R691" s="286"/>
      <c r="S691" s="253">
        <v>0</v>
      </c>
      <c r="T691" s="253">
        <v>3907.05</v>
      </c>
      <c r="V691" s="60">
        <f t="shared" si="67"/>
        <v>37539.5</v>
      </c>
      <c r="W691" s="58">
        <f t="shared" si="68"/>
        <v>48.5</v>
      </c>
      <c r="X691" s="58">
        <f t="shared" si="69"/>
        <v>0</v>
      </c>
      <c r="Y691" s="58"/>
    </row>
    <row r="692" spans="1:25" x14ac:dyDescent="0.25">
      <c r="A692" s="283">
        <v>1012</v>
      </c>
      <c r="B692" s="283"/>
      <c r="D692" s="284">
        <v>39447</v>
      </c>
      <c r="E692" s="284"/>
      <c r="F692" s="284"/>
      <c r="G692" s="284"/>
      <c r="I692" s="285" t="s">
        <v>224</v>
      </c>
      <c r="J692" s="285"/>
      <c r="K692" s="285"/>
      <c r="L692" s="285"/>
      <c r="M692" s="61">
        <v>33</v>
      </c>
      <c r="N692" s="253">
        <v>52.5</v>
      </c>
      <c r="O692" s="61">
        <v>100</v>
      </c>
      <c r="P692" s="286">
        <v>14.31</v>
      </c>
      <c r="Q692" s="286"/>
      <c r="R692" s="286"/>
      <c r="S692" s="253">
        <v>1.59</v>
      </c>
      <c r="T692" s="253">
        <v>15.9</v>
      </c>
      <c r="V692" s="60">
        <f t="shared" si="67"/>
        <v>51492</v>
      </c>
      <c r="W692" s="58">
        <f t="shared" si="68"/>
        <v>10</v>
      </c>
      <c r="X692" s="58">
        <f t="shared" si="69"/>
        <v>23</v>
      </c>
      <c r="Y692" s="58">
        <f t="shared" ref="Y692:Y736" si="71">IF(X692=0,0,X692)</f>
        <v>23</v>
      </c>
    </row>
    <row r="693" spans="1:25" x14ac:dyDescent="0.25">
      <c r="A693" s="283">
        <v>1017</v>
      </c>
      <c r="B693" s="283"/>
      <c r="D693" s="284">
        <v>39695</v>
      </c>
      <c r="E693" s="284"/>
      <c r="F693" s="284"/>
      <c r="G693" s="284"/>
      <c r="I693" s="285" t="s">
        <v>224</v>
      </c>
      <c r="J693" s="285"/>
      <c r="K693" s="285"/>
      <c r="L693" s="285"/>
      <c r="M693" s="61">
        <v>33</v>
      </c>
      <c r="N693" s="253">
        <v>30457</v>
      </c>
      <c r="O693" s="61">
        <v>100</v>
      </c>
      <c r="P693" s="286">
        <v>7691.17</v>
      </c>
      <c r="Q693" s="286"/>
      <c r="R693" s="286"/>
      <c r="S693" s="253">
        <v>922.94</v>
      </c>
      <c r="T693" s="253">
        <v>8614.11</v>
      </c>
      <c r="V693" s="60">
        <f t="shared" si="67"/>
        <v>51740</v>
      </c>
      <c r="W693" s="58">
        <f t="shared" si="68"/>
        <v>9.3249999999999993</v>
      </c>
      <c r="X693" s="58">
        <f t="shared" si="69"/>
        <v>23.675000000000001</v>
      </c>
      <c r="Y693" s="58">
        <f t="shared" si="71"/>
        <v>23.675000000000001</v>
      </c>
    </row>
    <row r="694" spans="1:25" x14ac:dyDescent="0.25">
      <c r="A694" s="283">
        <v>1019</v>
      </c>
      <c r="B694" s="283"/>
      <c r="D694" s="284">
        <v>39721</v>
      </c>
      <c r="E694" s="284"/>
      <c r="F694" s="284"/>
      <c r="G694" s="284"/>
      <c r="I694" s="285" t="s">
        <v>224</v>
      </c>
      <c r="J694" s="285"/>
      <c r="K694" s="285"/>
      <c r="L694" s="285"/>
      <c r="M694" s="61">
        <v>33</v>
      </c>
      <c r="N694" s="253">
        <v>4472.09</v>
      </c>
      <c r="O694" s="61">
        <v>100</v>
      </c>
      <c r="P694" s="286">
        <v>1118.04</v>
      </c>
      <c r="Q694" s="286"/>
      <c r="R694" s="286"/>
      <c r="S694" s="253">
        <v>135.52000000000001</v>
      </c>
      <c r="T694" s="253">
        <v>1253.56</v>
      </c>
      <c r="V694" s="60">
        <f t="shared" si="67"/>
        <v>51766</v>
      </c>
      <c r="W694" s="58">
        <f t="shared" si="68"/>
        <v>9.25</v>
      </c>
      <c r="X694" s="58">
        <f t="shared" si="69"/>
        <v>23.75</v>
      </c>
      <c r="Y694" s="58">
        <f t="shared" si="71"/>
        <v>23.75</v>
      </c>
    </row>
    <row r="695" spans="1:25" x14ac:dyDescent="0.25">
      <c r="A695" s="283">
        <v>1030</v>
      </c>
      <c r="B695" s="283"/>
      <c r="D695" s="284">
        <v>39743</v>
      </c>
      <c r="E695" s="284"/>
      <c r="F695" s="284"/>
      <c r="G695" s="284"/>
      <c r="I695" s="285" t="s">
        <v>224</v>
      </c>
      <c r="J695" s="285"/>
      <c r="K695" s="285"/>
      <c r="L695" s="285"/>
      <c r="M695" s="61">
        <v>33</v>
      </c>
      <c r="N695" s="253">
        <v>50</v>
      </c>
      <c r="O695" s="61">
        <v>100</v>
      </c>
      <c r="P695" s="286">
        <v>12.41</v>
      </c>
      <c r="Q695" s="286"/>
      <c r="R695" s="286"/>
      <c r="S695" s="253">
        <v>1.52</v>
      </c>
      <c r="T695" s="253">
        <v>13.93</v>
      </c>
      <c r="V695" s="60">
        <f t="shared" si="67"/>
        <v>51788</v>
      </c>
      <c r="W695" s="58">
        <f t="shared" si="68"/>
        <v>9.1916666666666664</v>
      </c>
      <c r="X695" s="58">
        <f t="shared" si="69"/>
        <v>23.808333333333334</v>
      </c>
      <c r="Y695" s="58">
        <f t="shared" si="71"/>
        <v>23.808333333333334</v>
      </c>
    </row>
    <row r="696" spans="1:25" x14ac:dyDescent="0.25">
      <c r="A696" s="283">
        <v>1031</v>
      </c>
      <c r="B696" s="283"/>
      <c r="D696" s="284">
        <v>39744</v>
      </c>
      <c r="E696" s="284"/>
      <c r="F696" s="284"/>
      <c r="G696" s="284"/>
      <c r="I696" s="285" t="s">
        <v>224</v>
      </c>
      <c r="J696" s="285"/>
      <c r="K696" s="285"/>
      <c r="L696" s="285"/>
      <c r="M696" s="61">
        <v>33</v>
      </c>
      <c r="N696" s="253">
        <v>71.75</v>
      </c>
      <c r="O696" s="61">
        <v>100</v>
      </c>
      <c r="P696" s="286">
        <v>17.72</v>
      </c>
      <c r="Q696" s="286"/>
      <c r="R696" s="286"/>
      <c r="S696" s="253">
        <v>2.17</v>
      </c>
      <c r="T696" s="253">
        <v>19.89</v>
      </c>
      <c r="V696" s="60">
        <f t="shared" si="67"/>
        <v>51789</v>
      </c>
      <c r="W696" s="58">
        <f t="shared" si="68"/>
        <v>9.1888888888888882</v>
      </c>
      <c r="X696" s="58">
        <f t="shared" si="69"/>
        <v>23.81111111111111</v>
      </c>
      <c r="Y696" s="58">
        <f t="shared" si="71"/>
        <v>23.81111111111111</v>
      </c>
    </row>
    <row r="697" spans="1:25" x14ac:dyDescent="0.25">
      <c r="A697" s="283">
        <v>1032</v>
      </c>
      <c r="B697" s="283"/>
      <c r="D697" s="284">
        <v>39744</v>
      </c>
      <c r="E697" s="284"/>
      <c r="F697" s="284"/>
      <c r="G697" s="284"/>
      <c r="I697" s="285" t="s">
        <v>224</v>
      </c>
      <c r="J697" s="285"/>
      <c r="K697" s="285"/>
      <c r="L697" s="285"/>
      <c r="M697" s="61">
        <v>33</v>
      </c>
      <c r="N697" s="253">
        <v>7196.91</v>
      </c>
      <c r="O697" s="61">
        <v>100</v>
      </c>
      <c r="P697" s="286">
        <v>1781.07</v>
      </c>
      <c r="Q697" s="286"/>
      <c r="R697" s="286"/>
      <c r="S697" s="253">
        <v>218.09</v>
      </c>
      <c r="T697" s="253">
        <v>1999.16</v>
      </c>
      <c r="V697" s="60">
        <f t="shared" si="67"/>
        <v>51789</v>
      </c>
      <c r="W697" s="58">
        <f t="shared" si="68"/>
        <v>9.1888888888888882</v>
      </c>
      <c r="X697" s="58">
        <f t="shared" si="69"/>
        <v>23.81111111111111</v>
      </c>
      <c r="Y697" s="58">
        <f t="shared" si="71"/>
        <v>23.81111111111111</v>
      </c>
    </row>
    <row r="698" spans="1:25" x14ac:dyDescent="0.25">
      <c r="A698" s="283">
        <v>1033</v>
      </c>
      <c r="B698" s="283"/>
      <c r="D698" s="284">
        <v>39752</v>
      </c>
      <c r="E698" s="284"/>
      <c r="F698" s="284"/>
      <c r="G698" s="284"/>
      <c r="I698" s="285" t="s">
        <v>224</v>
      </c>
      <c r="J698" s="285"/>
      <c r="K698" s="285"/>
      <c r="L698" s="285"/>
      <c r="M698" s="61">
        <v>33</v>
      </c>
      <c r="N698" s="253">
        <v>4471.33</v>
      </c>
      <c r="O698" s="61">
        <v>100</v>
      </c>
      <c r="P698" s="286">
        <v>1106.5</v>
      </c>
      <c r="Q698" s="286"/>
      <c r="R698" s="286"/>
      <c r="S698" s="253">
        <v>135.49</v>
      </c>
      <c r="T698" s="253">
        <v>1241.99</v>
      </c>
      <c r="V698" s="60">
        <f t="shared" si="67"/>
        <v>51797</v>
      </c>
      <c r="W698" s="58">
        <f t="shared" si="68"/>
        <v>9.1666666666666661</v>
      </c>
      <c r="X698" s="58">
        <f t="shared" si="69"/>
        <v>23.833333333333336</v>
      </c>
      <c r="Y698" s="58">
        <f t="shared" si="71"/>
        <v>23.833333333333336</v>
      </c>
    </row>
    <row r="699" spans="1:25" x14ac:dyDescent="0.25">
      <c r="A699" s="283">
        <v>1040</v>
      </c>
      <c r="B699" s="283"/>
      <c r="D699" s="284">
        <v>39763</v>
      </c>
      <c r="E699" s="284"/>
      <c r="F699" s="284"/>
      <c r="G699" s="284"/>
      <c r="I699" s="285" t="s">
        <v>224</v>
      </c>
      <c r="J699" s="285"/>
      <c r="K699" s="285"/>
      <c r="L699" s="285"/>
      <c r="M699" s="61">
        <v>33</v>
      </c>
      <c r="N699" s="253">
        <v>8.0299999999999994</v>
      </c>
      <c r="O699" s="61">
        <v>100</v>
      </c>
      <c r="P699" s="286">
        <v>1.96</v>
      </c>
      <c r="Q699" s="286"/>
      <c r="R699" s="286"/>
      <c r="S699" s="253">
        <v>0.24</v>
      </c>
      <c r="T699" s="253">
        <v>2.2000000000000002</v>
      </c>
      <c r="V699" s="60">
        <f t="shared" si="67"/>
        <v>51808</v>
      </c>
      <c r="W699" s="58">
        <f t="shared" si="68"/>
        <v>9.1388888888888893</v>
      </c>
      <c r="X699" s="58">
        <f t="shared" si="69"/>
        <v>23.861111111111111</v>
      </c>
      <c r="Y699" s="58">
        <f t="shared" si="71"/>
        <v>23.861111111111111</v>
      </c>
    </row>
    <row r="700" spans="1:25" x14ac:dyDescent="0.25">
      <c r="A700" s="283">
        <v>1041</v>
      </c>
      <c r="B700" s="283"/>
      <c r="D700" s="284">
        <v>39769</v>
      </c>
      <c r="E700" s="284"/>
      <c r="F700" s="284"/>
      <c r="G700" s="284"/>
      <c r="I700" s="285" t="s">
        <v>224</v>
      </c>
      <c r="J700" s="285"/>
      <c r="K700" s="285"/>
      <c r="L700" s="285"/>
      <c r="M700" s="61">
        <v>33</v>
      </c>
      <c r="N700" s="253">
        <v>10500.25</v>
      </c>
      <c r="O700" s="61">
        <v>100</v>
      </c>
      <c r="P700" s="286">
        <v>2572.04</v>
      </c>
      <c r="Q700" s="286"/>
      <c r="R700" s="286"/>
      <c r="S700" s="253">
        <v>318.19</v>
      </c>
      <c r="T700" s="253">
        <v>2890.23</v>
      </c>
      <c r="V700" s="60">
        <f t="shared" si="67"/>
        <v>51814</v>
      </c>
      <c r="W700" s="58">
        <f t="shared" si="68"/>
        <v>9.1222222222222218</v>
      </c>
      <c r="X700" s="58">
        <f t="shared" si="69"/>
        <v>23.87777777777778</v>
      </c>
      <c r="Y700" s="58">
        <f t="shared" si="71"/>
        <v>23.87777777777778</v>
      </c>
    </row>
    <row r="701" spans="1:25" x14ac:dyDescent="0.25">
      <c r="A701" s="283">
        <v>1042</v>
      </c>
      <c r="B701" s="283"/>
      <c r="D701" s="284">
        <v>39782</v>
      </c>
      <c r="E701" s="284"/>
      <c r="F701" s="284"/>
      <c r="G701" s="284"/>
      <c r="I701" s="285" t="s">
        <v>224</v>
      </c>
      <c r="J701" s="285"/>
      <c r="K701" s="285"/>
      <c r="L701" s="285"/>
      <c r="M701" s="61">
        <v>33</v>
      </c>
      <c r="N701" s="253">
        <v>105</v>
      </c>
      <c r="O701" s="61">
        <v>100</v>
      </c>
      <c r="P701" s="286">
        <v>25.7</v>
      </c>
      <c r="Q701" s="286"/>
      <c r="R701" s="286"/>
      <c r="S701" s="253">
        <v>3.18</v>
      </c>
      <c r="T701" s="253">
        <v>28.88</v>
      </c>
      <c r="V701" s="60">
        <f t="shared" si="67"/>
        <v>51827</v>
      </c>
      <c r="W701" s="58">
        <f t="shared" si="68"/>
        <v>9.0833333333333339</v>
      </c>
      <c r="X701" s="58">
        <f t="shared" si="69"/>
        <v>23.916666666666664</v>
      </c>
      <c r="Y701" s="58">
        <f t="shared" si="71"/>
        <v>23.916666666666664</v>
      </c>
    </row>
    <row r="702" spans="1:25" x14ac:dyDescent="0.25">
      <c r="A702" s="283">
        <v>1057</v>
      </c>
      <c r="B702" s="283"/>
      <c r="D702" s="284">
        <v>39813</v>
      </c>
      <c r="E702" s="284"/>
      <c r="F702" s="284"/>
      <c r="G702" s="284"/>
      <c r="I702" s="285" t="s">
        <v>246</v>
      </c>
      <c r="J702" s="285"/>
      <c r="K702" s="285"/>
      <c r="L702" s="285"/>
      <c r="M702" s="61">
        <v>33</v>
      </c>
      <c r="N702" s="253">
        <v>3754.96</v>
      </c>
      <c r="O702" s="61">
        <v>100</v>
      </c>
      <c r="P702" s="286">
        <v>1579.63</v>
      </c>
      <c r="Q702" s="286"/>
      <c r="R702" s="286"/>
      <c r="S702" s="253">
        <v>167.33</v>
      </c>
      <c r="T702" s="253">
        <v>1746.96</v>
      </c>
      <c r="V702" s="60">
        <f t="shared" si="67"/>
        <v>51858</v>
      </c>
      <c r="W702" s="58">
        <f t="shared" si="68"/>
        <v>9</v>
      </c>
      <c r="X702" s="58">
        <f t="shared" si="69"/>
        <v>24</v>
      </c>
      <c r="Y702" s="58">
        <f t="shared" si="71"/>
        <v>24</v>
      </c>
    </row>
    <row r="703" spans="1:25" x14ac:dyDescent="0.25">
      <c r="A703" s="283">
        <v>1064</v>
      </c>
      <c r="B703" s="283"/>
      <c r="D703" s="284">
        <v>39507</v>
      </c>
      <c r="E703" s="284"/>
      <c r="F703" s="284"/>
      <c r="G703" s="284"/>
      <c r="I703" s="285" t="s">
        <v>224</v>
      </c>
      <c r="J703" s="285"/>
      <c r="K703" s="285"/>
      <c r="L703" s="285"/>
      <c r="M703" s="61">
        <v>33</v>
      </c>
      <c r="N703" s="253">
        <v>-1363.53</v>
      </c>
      <c r="O703" s="61">
        <v>100</v>
      </c>
      <c r="P703" s="286">
        <v>-364.99</v>
      </c>
      <c r="Q703" s="286"/>
      <c r="R703" s="286"/>
      <c r="S703" s="253">
        <v>-41.32</v>
      </c>
      <c r="T703" s="253">
        <v>-406.31</v>
      </c>
      <c r="V703" s="60">
        <f t="shared" si="67"/>
        <v>51552</v>
      </c>
      <c r="W703" s="58">
        <f t="shared" si="68"/>
        <v>9.8361111111111104</v>
      </c>
      <c r="X703" s="58">
        <f t="shared" si="69"/>
        <v>23.163888888888891</v>
      </c>
      <c r="Y703" s="58">
        <f t="shared" si="71"/>
        <v>23.163888888888891</v>
      </c>
    </row>
    <row r="704" spans="1:25" x14ac:dyDescent="0.25">
      <c r="A704" s="283">
        <v>1065</v>
      </c>
      <c r="B704" s="283"/>
      <c r="D704" s="284">
        <v>39538</v>
      </c>
      <c r="E704" s="284"/>
      <c r="F704" s="284"/>
      <c r="G704" s="284"/>
      <c r="I704" s="285" t="s">
        <v>224</v>
      </c>
      <c r="J704" s="285"/>
      <c r="K704" s="285"/>
      <c r="L704" s="285"/>
      <c r="M704" s="61">
        <v>33</v>
      </c>
      <c r="N704" s="253">
        <v>-980.84</v>
      </c>
      <c r="O704" s="61">
        <v>100</v>
      </c>
      <c r="P704" s="286">
        <v>-260.05</v>
      </c>
      <c r="Q704" s="286"/>
      <c r="R704" s="286"/>
      <c r="S704" s="253">
        <v>-29.72</v>
      </c>
      <c r="T704" s="253">
        <v>-289.77</v>
      </c>
      <c r="V704" s="60">
        <f t="shared" ref="V704:V767" si="72">D704+(M704*365)</f>
        <v>51583</v>
      </c>
      <c r="W704" s="58">
        <f t="shared" ref="W704:W767" si="73">YEARFRAC(D704,$W$8)</f>
        <v>9.75</v>
      </c>
      <c r="X704" s="58">
        <f t="shared" ref="X704:X767" si="74">IF(W704&gt;M704,0,M704-W704)</f>
        <v>23.25</v>
      </c>
      <c r="Y704" s="58">
        <f t="shared" si="71"/>
        <v>23.25</v>
      </c>
    </row>
    <row r="705" spans="1:25" x14ac:dyDescent="0.25">
      <c r="A705" s="283">
        <v>1066</v>
      </c>
      <c r="B705" s="283"/>
      <c r="D705" s="284">
        <v>39568</v>
      </c>
      <c r="E705" s="284"/>
      <c r="F705" s="284"/>
      <c r="G705" s="284"/>
      <c r="I705" s="285" t="s">
        <v>224</v>
      </c>
      <c r="J705" s="285"/>
      <c r="K705" s="285"/>
      <c r="L705" s="285"/>
      <c r="M705" s="61">
        <v>33</v>
      </c>
      <c r="N705" s="253">
        <v>-6190.88</v>
      </c>
      <c r="O705" s="61">
        <v>100</v>
      </c>
      <c r="P705" s="286">
        <v>-1625.8700000000001</v>
      </c>
      <c r="Q705" s="286"/>
      <c r="R705" s="286"/>
      <c r="S705" s="253">
        <v>-187.6</v>
      </c>
      <c r="T705" s="253">
        <v>-1813.47</v>
      </c>
      <c r="V705" s="60">
        <f t="shared" si="72"/>
        <v>51613</v>
      </c>
      <c r="W705" s="58">
        <f t="shared" si="73"/>
        <v>9.6666666666666661</v>
      </c>
      <c r="X705" s="58">
        <f t="shared" si="74"/>
        <v>23.333333333333336</v>
      </c>
      <c r="Y705" s="58">
        <f t="shared" si="71"/>
        <v>23.333333333333336</v>
      </c>
    </row>
    <row r="706" spans="1:25" x14ac:dyDescent="0.25">
      <c r="A706" s="283">
        <v>1067</v>
      </c>
      <c r="B706" s="283"/>
      <c r="D706" s="284">
        <v>39599</v>
      </c>
      <c r="E706" s="284"/>
      <c r="F706" s="284"/>
      <c r="G706" s="284"/>
      <c r="I706" s="285" t="s">
        <v>224</v>
      </c>
      <c r="J706" s="285"/>
      <c r="K706" s="285"/>
      <c r="L706" s="285"/>
      <c r="M706" s="61">
        <v>33</v>
      </c>
      <c r="N706" s="253">
        <v>-5804.9000000000005</v>
      </c>
      <c r="O706" s="61">
        <v>100</v>
      </c>
      <c r="P706" s="286">
        <v>-1509.89</v>
      </c>
      <c r="Q706" s="286"/>
      <c r="R706" s="286"/>
      <c r="S706" s="253">
        <v>-175.91</v>
      </c>
      <c r="T706" s="253">
        <v>-1685.8</v>
      </c>
      <c r="V706" s="60">
        <f t="shared" si="72"/>
        <v>51644</v>
      </c>
      <c r="W706" s="58">
        <f t="shared" si="73"/>
        <v>9.5833333333333339</v>
      </c>
      <c r="X706" s="58">
        <f t="shared" si="74"/>
        <v>23.416666666666664</v>
      </c>
      <c r="Y706" s="58">
        <f t="shared" si="71"/>
        <v>23.416666666666664</v>
      </c>
    </row>
    <row r="707" spans="1:25" x14ac:dyDescent="0.25">
      <c r="A707" s="283">
        <v>1068</v>
      </c>
      <c r="B707" s="283"/>
      <c r="D707" s="284">
        <v>39629</v>
      </c>
      <c r="E707" s="284"/>
      <c r="F707" s="284"/>
      <c r="G707" s="284"/>
      <c r="I707" s="285" t="s">
        <v>224</v>
      </c>
      <c r="J707" s="285"/>
      <c r="K707" s="285"/>
      <c r="L707" s="285"/>
      <c r="M707" s="61">
        <v>33</v>
      </c>
      <c r="N707" s="253">
        <v>-3907.05</v>
      </c>
      <c r="O707" s="61">
        <v>100</v>
      </c>
      <c r="P707" s="286">
        <v>-1006.4</v>
      </c>
      <c r="Q707" s="286"/>
      <c r="R707" s="286"/>
      <c r="S707" s="253">
        <v>-118.4</v>
      </c>
      <c r="T707" s="253">
        <v>-1124.8</v>
      </c>
      <c r="V707" s="60">
        <f t="shared" si="72"/>
        <v>51674</v>
      </c>
      <c r="W707" s="58">
        <f t="shared" si="73"/>
        <v>9.5</v>
      </c>
      <c r="X707" s="58">
        <f t="shared" si="74"/>
        <v>23.5</v>
      </c>
      <c r="Y707" s="58">
        <f t="shared" si="71"/>
        <v>23.5</v>
      </c>
    </row>
    <row r="708" spans="1:25" x14ac:dyDescent="0.25">
      <c r="A708" s="283">
        <v>1069</v>
      </c>
      <c r="B708" s="283"/>
      <c r="D708" s="284">
        <v>39691</v>
      </c>
      <c r="E708" s="284"/>
      <c r="F708" s="284"/>
      <c r="G708" s="284"/>
      <c r="I708" s="285" t="s">
        <v>224</v>
      </c>
      <c r="J708" s="285"/>
      <c r="K708" s="285"/>
      <c r="L708" s="285"/>
      <c r="M708" s="61">
        <v>33</v>
      </c>
      <c r="N708" s="253">
        <v>-9986.69</v>
      </c>
      <c r="O708" s="61">
        <v>100</v>
      </c>
      <c r="P708" s="286">
        <v>-2521.92</v>
      </c>
      <c r="Q708" s="286"/>
      <c r="R708" s="286"/>
      <c r="S708" s="253">
        <v>-302.63</v>
      </c>
      <c r="T708" s="253">
        <v>-2824.55</v>
      </c>
      <c r="V708" s="60">
        <f t="shared" si="72"/>
        <v>51736</v>
      </c>
      <c r="W708" s="58">
        <f t="shared" si="73"/>
        <v>9.3333333333333339</v>
      </c>
      <c r="X708" s="58">
        <f t="shared" si="74"/>
        <v>23.666666666666664</v>
      </c>
      <c r="Y708" s="58">
        <f t="shared" si="71"/>
        <v>23.666666666666664</v>
      </c>
    </row>
    <row r="709" spans="1:25" x14ac:dyDescent="0.25">
      <c r="A709" s="283">
        <v>1070</v>
      </c>
      <c r="B709" s="283"/>
      <c r="D709" s="284">
        <v>39782</v>
      </c>
      <c r="E709" s="284"/>
      <c r="F709" s="284"/>
      <c r="G709" s="284"/>
      <c r="I709" s="285" t="s">
        <v>224</v>
      </c>
      <c r="J709" s="285"/>
      <c r="K709" s="285"/>
      <c r="L709" s="285"/>
      <c r="M709" s="61">
        <v>33</v>
      </c>
      <c r="N709" s="253">
        <v>-2308.1</v>
      </c>
      <c r="O709" s="61">
        <v>100</v>
      </c>
      <c r="P709" s="286">
        <v>-565.35</v>
      </c>
      <c r="Q709" s="286"/>
      <c r="R709" s="286"/>
      <c r="S709" s="253">
        <v>-69.94</v>
      </c>
      <c r="T709" s="253">
        <v>-635.29</v>
      </c>
      <c r="V709" s="60">
        <f t="shared" si="72"/>
        <v>51827</v>
      </c>
      <c r="W709" s="58">
        <f t="shared" si="73"/>
        <v>9.0833333333333339</v>
      </c>
      <c r="X709" s="58">
        <f t="shared" si="74"/>
        <v>23.916666666666664</v>
      </c>
      <c r="Y709" s="58">
        <f t="shared" si="71"/>
        <v>23.916666666666664</v>
      </c>
    </row>
    <row r="710" spans="1:25" x14ac:dyDescent="0.25">
      <c r="A710" s="283">
        <v>1071</v>
      </c>
      <c r="B710" s="283"/>
      <c r="D710" s="284">
        <v>39832</v>
      </c>
      <c r="E710" s="284"/>
      <c r="F710" s="284"/>
      <c r="G710" s="284"/>
      <c r="I710" s="285" t="s">
        <v>224</v>
      </c>
      <c r="J710" s="285"/>
      <c r="K710" s="285"/>
      <c r="L710" s="285"/>
      <c r="M710" s="61">
        <v>33</v>
      </c>
      <c r="N710" s="253">
        <v>10263.69</v>
      </c>
      <c r="O710" s="61">
        <v>100</v>
      </c>
      <c r="P710" s="286">
        <v>2462.2399999999998</v>
      </c>
      <c r="Q710" s="286"/>
      <c r="R710" s="286"/>
      <c r="S710" s="253">
        <v>311.02</v>
      </c>
      <c r="T710" s="253">
        <v>2773.26</v>
      </c>
      <c r="V710" s="60">
        <f t="shared" si="72"/>
        <v>51877</v>
      </c>
      <c r="W710" s="58">
        <f t="shared" si="73"/>
        <v>8.9499999999999993</v>
      </c>
      <c r="X710" s="58">
        <f t="shared" si="74"/>
        <v>24.05</v>
      </c>
      <c r="Y710" s="58">
        <f t="shared" si="71"/>
        <v>24.05</v>
      </c>
    </row>
    <row r="711" spans="1:25" x14ac:dyDescent="0.25">
      <c r="A711" s="283">
        <v>1072</v>
      </c>
      <c r="B711" s="283"/>
      <c r="D711" s="284">
        <v>39844</v>
      </c>
      <c r="E711" s="284"/>
      <c r="F711" s="284"/>
      <c r="G711" s="284"/>
      <c r="I711" s="285" t="s">
        <v>224</v>
      </c>
      <c r="J711" s="285"/>
      <c r="K711" s="285"/>
      <c r="L711" s="285"/>
      <c r="M711" s="61">
        <v>33</v>
      </c>
      <c r="N711" s="253">
        <v>2853</v>
      </c>
      <c r="O711" s="61">
        <v>100</v>
      </c>
      <c r="P711" s="286">
        <v>684.4</v>
      </c>
      <c r="Q711" s="286"/>
      <c r="R711" s="286"/>
      <c r="S711" s="253">
        <v>86.45</v>
      </c>
      <c r="T711" s="253">
        <v>770.85</v>
      </c>
      <c r="V711" s="60">
        <f t="shared" si="72"/>
        <v>51889</v>
      </c>
      <c r="W711" s="58">
        <f t="shared" si="73"/>
        <v>8.9166666666666661</v>
      </c>
      <c r="X711" s="58">
        <f t="shared" si="74"/>
        <v>24.083333333333336</v>
      </c>
      <c r="Y711" s="58">
        <f t="shared" si="71"/>
        <v>24.083333333333336</v>
      </c>
    </row>
    <row r="712" spans="1:25" x14ac:dyDescent="0.25">
      <c r="A712" s="283">
        <v>1076</v>
      </c>
      <c r="B712" s="283"/>
      <c r="D712" s="284">
        <v>39847</v>
      </c>
      <c r="E712" s="284"/>
      <c r="F712" s="284"/>
      <c r="G712" s="284"/>
      <c r="I712" s="285" t="s">
        <v>224</v>
      </c>
      <c r="J712" s="285"/>
      <c r="K712" s="285"/>
      <c r="L712" s="285"/>
      <c r="M712" s="61">
        <v>33</v>
      </c>
      <c r="N712" s="253">
        <v>27673.170000000002</v>
      </c>
      <c r="O712" s="61">
        <v>100</v>
      </c>
      <c r="P712" s="286">
        <v>6638.76</v>
      </c>
      <c r="Q712" s="286"/>
      <c r="R712" s="286"/>
      <c r="S712" s="253">
        <v>838.58</v>
      </c>
      <c r="T712" s="253">
        <v>7477.34</v>
      </c>
      <c r="V712" s="60">
        <f t="shared" si="72"/>
        <v>51892</v>
      </c>
      <c r="W712" s="58">
        <f t="shared" si="73"/>
        <v>8.9111111111111114</v>
      </c>
      <c r="X712" s="58">
        <f t="shared" si="74"/>
        <v>24.088888888888889</v>
      </c>
      <c r="Y712" s="58">
        <f t="shared" si="71"/>
        <v>24.088888888888889</v>
      </c>
    </row>
    <row r="713" spans="1:25" x14ac:dyDescent="0.25">
      <c r="A713" s="283">
        <v>1077</v>
      </c>
      <c r="B713" s="283"/>
      <c r="D713" s="284">
        <v>39862</v>
      </c>
      <c r="E713" s="284"/>
      <c r="F713" s="284"/>
      <c r="G713" s="284"/>
      <c r="I713" s="285" t="s">
        <v>224</v>
      </c>
      <c r="J713" s="285"/>
      <c r="K713" s="285"/>
      <c r="L713" s="285"/>
      <c r="M713" s="61">
        <v>33</v>
      </c>
      <c r="N713" s="253">
        <v>27471</v>
      </c>
      <c r="O713" s="61">
        <v>100</v>
      </c>
      <c r="P713" s="286">
        <v>6520.8600000000006</v>
      </c>
      <c r="Q713" s="286"/>
      <c r="R713" s="286"/>
      <c r="S713" s="253">
        <v>832.45</v>
      </c>
      <c r="T713" s="253">
        <v>7353.31</v>
      </c>
      <c r="V713" s="60">
        <f t="shared" si="72"/>
        <v>51907</v>
      </c>
      <c r="W713" s="58">
        <f t="shared" si="73"/>
        <v>8.8694444444444436</v>
      </c>
      <c r="X713" s="58">
        <f t="shared" si="74"/>
        <v>24.130555555555556</v>
      </c>
      <c r="Y713" s="58">
        <f t="shared" si="71"/>
        <v>24.130555555555556</v>
      </c>
    </row>
    <row r="714" spans="1:25" x14ac:dyDescent="0.25">
      <c r="A714" s="283">
        <v>1078</v>
      </c>
      <c r="B714" s="283"/>
      <c r="D714" s="284">
        <v>39872</v>
      </c>
      <c r="E714" s="284"/>
      <c r="F714" s="284"/>
      <c r="G714" s="284"/>
      <c r="I714" s="285" t="s">
        <v>224</v>
      </c>
      <c r="J714" s="285"/>
      <c r="K714" s="285"/>
      <c r="L714" s="285"/>
      <c r="M714" s="61">
        <v>33</v>
      </c>
      <c r="N714" s="253">
        <v>7656.03</v>
      </c>
      <c r="O714" s="61">
        <v>100</v>
      </c>
      <c r="P714" s="286">
        <v>1817.33</v>
      </c>
      <c r="Q714" s="286"/>
      <c r="R714" s="286"/>
      <c r="S714" s="253">
        <v>232</v>
      </c>
      <c r="T714" s="253">
        <v>2049.33</v>
      </c>
      <c r="V714" s="60">
        <f t="shared" si="72"/>
        <v>51917</v>
      </c>
      <c r="W714" s="58">
        <f t="shared" si="73"/>
        <v>8.8361111111111104</v>
      </c>
      <c r="X714" s="58">
        <f t="shared" si="74"/>
        <v>24.163888888888891</v>
      </c>
      <c r="Y714" s="58">
        <f t="shared" si="71"/>
        <v>24.163888888888891</v>
      </c>
    </row>
    <row r="715" spans="1:25" x14ac:dyDescent="0.25">
      <c r="A715" s="283">
        <v>1088</v>
      </c>
      <c r="B715" s="283"/>
      <c r="D715" s="284">
        <v>39903</v>
      </c>
      <c r="E715" s="284"/>
      <c r="F715" s="284"/>
      <c r="G715" s="284"/>
      <c r="I715" s="285" t="s">
        <v>224</v>
      </c>
      <c r="J715" s="285"/>
      <c r="K715" s="285"/>
      <c r="L715" s="285"/>
      <c r="M715" s="61">
        <v>33</v>
      </c>
      <c r="N715" s="253">
        <v>394.71000000000004</v>
      </c>
      <c r="O715" s="61">
        <v>100</v>
      </c>
      <c r="P715" s="286">
        <v>92.69</v>
      </c>
      <c r="Q715" s="286"/>
      <c r="R715" s="286"/>
      <c r="S715" s="253">
        <v>11.96</v>
      </c>
      <c r="T715" s="253">
        <v>104.65</v>
      </c>
      <c r="V715" s="60">
        <f t="shared" si="72"/>
        <v>51948</v>
      </c>
      <c r="W715" s="58">
        <f t="shared" si="73"/>
        <v>8.75</v>
      </c>
      <c r="X715" s="58">
        <f t="shared" si="74"/>
        <v>24.25</v>
      </c>
      <c r="Y715" s="58">
        <f t="shared" si="71"/>
        <v>24.25</v>
      </c>
    </row>
    <row r="716" spans="1:25" x14ac:dyDescent="0.25">
      <c r="A716" s="283">
        <v>1090</v>
      </c>
      <c r="B716" s="283"/>
      <c r="D716" s="284">
        <v>42429</v>
      </c>
      <c r="E716" s="284"/>
      <c r="F716" s="284"/>
      <c r="G716" s="284"/>
      <c r="I716" s="285" t="s">
        <v>224</v>
      </c>
      <c r="J716" s="285"/>
      <c r="K716" s="285"/>
      <c r="L716" s="285"/>
      <c r="M716" s="61">
        <v>33</v>
      </c>
      <c r="N716" s="253">
        <v>1860</v>
      </c>
      <c r="O716" s="61">
        <v>100</v>
      </c>
      <c r="P716" s="286">
        <v>46.97</v>
      </c>
      <c r="Q716" s="286"/>
      <c r="R716" s="286"/>
      <c r="S716" s="253">
        <v>56.36</v>
      </c>
      <c r="T716" s="253">
        <v>103.33</v>
      </c>
      <c r="V716" s="60">
        <f t="shared" si="72"/>
        <v>54474</v>
      </c>
      <c r="W716" s="58">
        <f t="shared" si="73"/>
        <v>1.836111111111111</v>
      </c>
      <c r="X716" s="58">
        <f t="shared" si="74"/>
        <v>31.163888888888888</v>
      </c>
      <c r="Y716" s="58">
        <f t="shared" si="71"/>
        <v>31.163888888888888</v>
      </c>
    </row>
    <row r="717" spans="1:25" x14ac:dyDescent="0.25">
      <c r="A717" s="283">
        <v>1098</v>
      </c>
      <c r="B717" s="283"/>
      <c r="D717" s="284">
        <v>39964</v>
      </c>
      <c r="E717" s="284"/>
      <c r="F717" s="284"/>
      <c r="G717" s="284"/>
      <c r="I717" s="285" t="s">
        <v>224</v>
      </c>
      <c r="J717" s="285"/>
      <c r="K717" s="285"/>
      <c r="L717" s="285"/>
      <c r="M717" s="61">
        <v>33</v>
      </c>
      <c r="N717" s="253">
        <v>174.36</v>
      </c>
      <c r="O717" s="61">
        <v>100</v>
      </c>
      <c r="P717" s="286">
        <v>40.04</v>
      </c>
      <c r="Q717" s="286"/>
      <c r="R717" s="286"/>
      <c r="S717" s="253">
        <v>5.28</v>
      </c>
      <c r="T717" s="253">
        <v>45.32</v>
      </c>
      <c r="V717" s="60">
        <f t="shared" si="72"/>
        <v>52009</v>
      </c>
      <c r="W717" s="58">
        <f t="shared" si="73"/>
        <v>8.5833333333333339</v>
      </c>
      <c r="X717" s="58">
        <f t="shared" si="74"/>
        <v>24.416666666666664</v>
      </c>
      <c r="Y717" s="58">
        <f t="shared" si="71"/>
        <v>24.416666666666664</v>
      </c>
    </row>
    <row r="718" spans="1:25" x14ac:dyDescent="0.25">
      <c r="A718" s="283">
        <v>1108</v>
      </c>
      <c r="B718" s="283"/>
      <c r="D718" s="284">
        <v>40025</v>
      </c>
      <c r="E718" s="284"/>
      <c r="F718" s="284"/>
      <c r="G718" s="284"/>
      <c r="I718" s="285" t="s">
        <v>224</v>
      </c>
      <c r="J718" s="285"/>
      <c r="K718" s="285"/>
      <c r="L718" s="285"/>
      <c r="M718" s="61">
        <v>33</v>
      </c>
      <c r="N718" s="253">
        <v>1439.3500000000001</v>
      </c>
      <c r="O718" s="61">
        <v>100</v>
      </c>
      <c r="P718" s="286">
        <v>323.52</v>
      </c>
      <c r="Q718" s="286"/>
      <c r="R718" s="286"/>
      <c r="S718" s="253">
        <v>43.62</v>
      </c>
      <c r="T718" s="253">
        <v>367.14</v>
      </c>
      <c r="V718" s="60">
        <f t="shared" si="72"/>
        <v>52070</v>
      </c>
      <c r="W718" s="58">
        <f t="shared" si="73"/>
        <v>8.4166666666666661</v>
      </c>
      <c r="X718" s="58">
        <f t="shared" si="74"/>
        <v>24.583333333333336</v>
      </c>
      <c r="Y718" s="58">
        <f t="shared" si="71"/>
        <v>24.583333333333336</v>
      </c>
    </row>
    <row r="719" spans="1:25" x14ac:dyDescent="0.25">
      <c r="A719" s="283">
        <v>1113</v>
      </c>
      <c r="B719" s="283"/>
      <c r="D719" s="284">
        <v>40056</v>
      </c>
      <c r="E719" s="284"/>
      <c r="F719" s="284"/>
      <c r="G719" s="284"/>
      <c r="I719" s="285" t="s">
        <v>224</v>
      </c>
      <c r="J719" s="285"/>
      <c r="K719" s="285"/>
      <c r="L719" s="285"/>
      <c r="M719" s="61">
        <v>33</v>
      </c>
      <c r="N719" s="253">
        <v>1073.1600000000001</v>
      </c>
      <c r="O719" s="61">
        <v>100</v>
      </c>
      <c r="P719" s="286">
        <v>238.48000000000002</v>
      </c>
      <c r="Q719" s="286"/>
      <c r="R719" s="286"/>
      <c r="S719" s="253">
        <v>32.520000000000003</v>
      </c>
      <c r="T719" s="253">
        <v>271</v>
      </c>
      <c r="V719" s="60">
        <f t="shared" si="72"/>
        <v>52101</v>
      </c>
      <c r="W719" s="58">
        <f t="shared" si="73"/>
        <v>8.3333333333333339</v>
      </c>
      <c r="X719" s="58">
        <f t="shared" si="74"/>
        <v>24.666666666666664</v>
      </c>
      <c r="Y719" s="58">
        <f t="shared" si="71"/>
        <v>24.666666666666664</v>
      </c>
    </row>
    <row r="720" spans="1:25" x14ac:dyDescent="0.25">
      <c r="A720" s="283">
        <v>1118</v>
      </c>
      <c r="B720" s="283"/>
      <c r="D720" s="284">
        <v>40071</v>
      </c>
      <c r="E720" s="284"/>
      <c r="F720" s="284"/>
      <c r="G720" s="284"/>
      <c r="I720" s="285" t="s">
        <v>224</v>
      </c>
      <c r="J720" s="285"/>
      <c r="K720" s="285"/>
      <c r="L720" s="285"/>
      <c r="M720" s="61">
        <v>33</v>
      </c>
      <c r="N720" s="253">
        <v>24035.15</v>
      </c>
      <c r="O720" s="61">
        <v>100</v>
      </c>
      <c r="P720" s="286">
        <v>5341.16</v>
      </c>
      <c r="Q720" s="286"/>
      <c r="R720" s="286"/>
      <c r="S720" s="253">
        <v>728.34</v>
      </c>
      <c r="T720" s="253">
        <v>6069.5</v>
      </c>
      <c r="V720" s="60">
        <f t="shared" si="72"/>
        <v>52116</v>
      </c>
      <c r="W720" s="58">
        <f t="shared" si="73"/>
        <v>8.2944444444444443</v>
      </c>
      <c r="X720" s="58">
        <f t="shared" si="74"/>
        <v>24.705555555555556</v>
      </c>
      <c r="Y720" s="58">
        <f t="shared" si="71"/>
        <v>24.705555555555556</v>
      </c>
    </row>
    <row r="721" spans="1:25" x14ac:dyDescent="0.25">
      <c r="A721" s="283">
        <v>1119</v>
      </c>
      <c r="B721" s="283"/>
      <c r="D721" s="284">
        <v>40071</v>
      </c>
      <c r="E721" s="284"/>
      <c r="F721" s="284"/>
      <c r="G721" s="284"/>
      <c r="I721" s="285" t="s">
        <v>224</v>
      </c>
      <c r="J721" s="285"/>
      <c r="K721" s="285"/>
      <c r="L721" s="285"/>
      <c r="M721" s="61">
        <v>33</v>
      </c>
      <c r="N721" s="253">
        <v>720.67</v>
      </c>
      <c r="O721" s="61">
        <v>100</v>
      </c>
      <c r="P721" s="286">
        <v>160.16</v>
      </c>
      <c r="Q721" s="286"/>
      <c r="R721" s="286"/>
      <c r="S721" s="253">
        <v>21.84</v>
      </c>
      <c r="T721" s="253">
        <v>182</v>
      </c>
      <c r="V721" s="60">
        <f t="shared" si="72"/>
        <v>52116</v>
      </c>
      <c r="W721" s="58">
        <f t="shared" si="73"/>
        <v>8.2944444444444443</v>
      </c>
      <c r="X721" s="58">
        <f t="shared" si="74"/>
        <v>24.705555555555556</v>
      </c>
      <c r="Y721" s="58">
        <f t="shared" si="71"/>
        <v>24.705555555555556</v>
      </c>
    </row>
    <row r="722" spans="1:25" x14ac:dyDescent="0.25">
      <c r="A722" s="283">
        <v>1120</v>
      </c>
      <c r="B722" s="283"/>
      <c r="D722" s="284">
        <v>40086</v>
      </c>
      <c r="E722" s="284"/>
      <c r="F722" s="284"/>
      <c r="G722" s="284"/>
      <c r="I722" s="285" t="s">
        <v>224</v>
      </c>
      <c r="J722" s="285"/>
      <c r="K722" s="285"/>
      <c r="L722" s="285"/>
      <c r="M722" s="61">
        <v>33</v>
      </c>
      <c r="N722" s="253">
        <v>10469.459999999999</v>
      </c>
      <c r="O722" s="61">
        <v>100</v>
      </c>
      <c r="P722" s="286">
        <v>2300.14</v>
      </c>
      <c r="Q722" s="286"/>
      <c r="R722" s="286"/>
      <c r="S722" s="253">
        <v>317.26</v>
      </c>
      <c r="T722" s="253">
        <v>2617.4</v>
      </c>
      <c r="V722" s="60">
        <f t="shared" si="72"/>
        <v>52131</v>
      </c>
      <c r="W722" s="58">
        <f t="shared" si="73"/>
        <v>8.25</v>
      </c>
      <c r="X722" s="58">
        <f t="shared" si="74"/>
        <v>24.75</v>
      </c>
      <c r="Y722" s="58">
        <f t="shared" si="71"/>
        <v>24.75</v>
      </c>
    </row>
    <row r="723" spans="1:25" x14ac:dyDescent="0.25">
      <c r="A723" s="283">
        <v>1126</v>
      </c>
      <c r="B723" s="283"/>
      <c r="D723" s="284">
        <v>40117</v>
      </c>
      <c r="E723" s="284"/>
      <c r="F723" s="284"/>
      <c r="G723" s="284"/>
      <c r="I723" s="285" t="s">
        <v>224</v>
      </c>
      <c r="J723" s="285"/>
      <c r="K723" s="285"/>
      <c r="L723" s="285"/>
      <c r="M723" s="61">
        <v>33</v>
      </c>
      <c r="N723" s="253">
        <v>219.07</v>
      </c>
      <c r="O723" s="61">
        <v>100</v>
      </c>
      <c r="P723" s="286">
        <v>47.59</v>
      </c>
      <c r="Q723" s="286"/>
      <c r="R723" s="286"/>
      <c r="S723" s="253">
        <v>6.6400000000000006</v>
      </c>
      <c r="T723" s="253">
        <v>54.230000000000004</v>
      </c>
      <c r="V723" s="60">
        <f t="shared" si="72"/>
        <v>52162</v>
      </c>
      <c r="W723" s="58">
        <f t="shared" si="73"/>
        <v>8.1666666666666661</v>
      </c>
      <c r="X723" s="58">
        <f t="shared" si="74"/>
        <v>24.833333333333336</v>
      </c>
      <c r="Y723" s="58">
        <f t="shared" si="71"/>
        <v>24.833333333333336</v>
      </c>
    </row>
    <row r="724" spans="1:25" x14ac:dyDescent="0.25">
      <c r="A724" s="283">
        <v>1131</v>
      </c>
      <c r="B724" s="283"/>
      <c r="D724" s="284">
        <v>40147</v>
      </c>
      <c r="E724" s="284"/>
      <c r="F724" s="284"/>
      <c r="G724" s="284"/>
      <c r="I724" s="285" t="s">
        <v>224</v>
      </c>
      <c r="J724" s="285"/>
      <c r="K724" s="285"/>
      <c r="L724" s="285"/>
      <c r="M724" s="61">
        <v>33</v>
      </c>
      <c r="N724" s="253">
        <v>6178.63</v>
      </c>
      <c r="O724" s="61">
        <v>100</v>
      </c>
      <c r="P724" s="286">
        <v>1326.21</v>
      </c>
      <c r="Q724" s="286"/>
      <c r="R724" s="286"/>
      <c r="S724" s="253">
        <v>187.23</v>
      </c>
      <c r="T724" s="253">
        <v>1513.44</v>
      </c>
      <c r="V724" s="60">
        <f t="shared" si="72"/>
        <v>52192</v>
      </c>
      <c r="W724" s="58">
        <f t="shared" si="73"/>
        <v>8.0833333333333339</v>
      </c>
      <c r="X724" s="58">
        <f t="shared" si="74"/>
        <v>24.916666666666664</v>
      </c>
      <c r="Y724" s="58">
        <f t="shared" si="71"/>
        <v>24.916666666666664</v>
      </c>
    </row>
    <row r="725" spans="1:25" x14ac:dyDescent="0.25">
      <c r="A725" s="283">
        <v>1137</v>
      </c>
      <c r="B725" s="283"/>
      <c r="D725" s="284">
        <v>40178</v>
      </c>
      <c r="E725" s="284"/>
      <c r="F725" s="284"/>
      <c r="G725" s="284"/>
      <c r="I725" s="285" t="s">
        <v>224</v>
      </c>
      <c r="J725" s="285"/>
      <c r="K725" s="285"/>
      <c r="L725" s="285"/>
      <c r="M725" s="61">
        <v>33</v>
      </c>
      <c r="N725" s="253">
        <v>6555.96</v>
      </c>
      <c r="O725" s="61">
        <v>100</v>
      </c>
      <c r="P725" s="286">
        <v>1390.69</v>
      </c>
      <c r="Q725" s="286"/>
      <c r="R725" s="286"/>
      <c r="S725" s="253">
        <v>198.67000000000002</v>
      </c>
      <c r="T725" s="253">
        <v>1589.3600000000001</v>
      </c>
      <c r="V725" s="60">
        <f t="shared" si="72"/>
        <v>52223</v>
      </c>
      <c r="W725" s="58">
        <f t="shared" si="73"/>
        <v>8</v>
      </c>
      <c r="X725" s="58">
        <f t="shared" si="74"/>
        <v>25</v>
      </c>
      <c r="Y725" s="58">
        <f t="shared" si="71"/>
        <v>25</v>
      </c>
    </row>
    <row r="726" spans="1:25" x14ac:dyDescent="0.25">
      <c r="A726" s="283">
        <v>1145</v>
      </c>
      <c r="B726" s="283"/>
      <c r="D726" s="284">
        <v>40117</v>
      </c>
      <c r="E726" s="284"/>
      <c r="F726" s="284"/>
      <c r="G726" s="284"/>
      <c r="I726" s="285" t="s">
        <v>224</v>
      </c>
      <c r="J726" s="285"/>
      <c r="K726" s="285"/>
      <c r="L726" s="285"/>
      <c r="M726" s="61">
        <v>33</v>
      </c>
      <c r="N726" s="253">
        <v>7224.72</v>
      </c>
      <c r="O726" s="61">
        <v>100</v>
      </c>
      <c r="P726" s="286">
        <v>1569</v>
      </c>
      <c r="Q726" s="286"/>
      <c r="R726" s="286"/>
      <c r="S726" s="253">
        <v>218.93</v>
      </c>
      <c r="T726" s="253">
        <v>1787.93</v>
      </c>
      <c r="V726" s="60">
        <f t="shared" si="72"/>
        <v>52162</v>
      </c>
      <c r="W726" s="58">
        <f t="shared" si="73"/>
        <v>8.1666666666666661</v>
      </c>
      <c r="X726" s="58">
        <f t="shared" si="74"/>
        <v>24.833333333333336</v>
      </c>
      <c r="Y726" s="58">
        <f t="shared" si="71"/>
        <v>24.833333333333336</v>
      </c>
    </row>
    <row r="727" spans="1:25" x14ac:dyDescent="0.25">
      <c r="A727" s="283">
        <v>1148</v>
      </c>
      <c r="B727" s="283"/>
      <c r="D727" s="284">
        <v>40209</v>
      </c>
      <c r="E727" s="284"/>
      <c r="F727" s="284"/>
      <c r="G727" s="284"/>
      <c r="I727" s="285" t="s">
        <v>224</v>
      </c>
      <c r="J727" s="285"/>
      <c r="K727" s="285"/>
      <c r="L727" s="285"/>
      <c r="M727" s="61">
        <v>33</v>
      </c>
      <c r="N727" s="253">
        <v>3084.73</v>
      </c>
      <c r="O727" s="61">
        <v>100</v>
      </c>
      <c r="P727" s="286">
        <v>646.57000000000005</v>
      </c>
      <c r="Q727" s="286"/>
      <c r="R727" s="286"/>
      <c r="S727" s="253">
        <v>93.48</v>
      </c>
      <c r="T727" s="253">
        <v>740.05000000000007</v>
      </c>
      <c r="V727" s="60">
        <f t="shared" si="72"/>
        <v>52254</v>
      </c>
      <c r="W727" s="58">
        <f t="shared" si="73"/>
        <v>7.916666666666667</v>
      </c>
      <c r="X727" s="58">
        <f t="shared" si="74"/>
        <v>25.083333333333332</v>
      </c>
      <c r="Y727" s="58">
        <f t="shared" si="71"/>
        <v>25.083333333333332</v>
      </c>
    </row>
    <row r="728" spans="1:25" x14ac:dyDescent="0.25">
      <c r="A728" s="283">
        <v>1154</v>
      </c>
      <c r="B728" s="283"/>
      <c r="D728" s="284">
        <v>40237</v>
      </c>
      <c r="E728" s="284"/>
      <c r="F728" s="284"/>
      <c r="G728" s="284"/>
      <c r="I728" s="285" t="s">
        <v>224</v>
      </c>
      <c r="J728" s="285"/>
      <c r="K728" s="285"/>
      <c r="L728" s="285"/>
      <c r="M728" s="61">
        <v>33</v>
      </c>
      <c r="N728" s="253">
        <v>30.490000000000002</v>
      </c>
      <c r="O728" s="61">
        <v>100</v>
      </c>
      <c r="P728" s="286">
        <v>6.29</v>
      </c>
      <c r="Q728" s="286"/>
      <c r="R728" s="286"/>
      <c r="S728" s="253">
        <v>0.92</v>
      </c>
      <c r="T728" s="253">
        <v>7.21</v>
      </c>
      <c r="V728" s="60">
        <f t="shared" si="72"/>
        <v>52282</v>
      </c>
      <c r="W728" s="58">
        <f t="shared" si="73"/>
        <v>7.8361111111111112</v>
      </c>
      <c r="X728" s="58">
        <f t="shared" si="74"/>
        <v>25.163888888888888</v>
      </c>
      <c r="Y728" s="58">
        <f t="shared" si="71"/>
        <v>25.163888888888888</v>
      </c>
    </row>
    <row r="729" spans="1:25" x14ac:dyDescent="0.25">
      <c r="A729" s="283">
        <v>1157</v>
      </c>
      <c r="B729" s="283"/>
      <c r="D729" s="284">
        <v>40268</v>
      </c>
      <c r="E729" s="284"/>
      <c r="F729" s="284"/>
      <c r="G729" s="284"/>
      <c r="I729" s="285" t="s">
        <v>224</v>
      </c>
      <c r="J729" s="285"/>
      <c r="K729" s="285"/>
      <c r="L729" s="285"/>
      <c r="M729" s="61">
        <v>33</v>
      </c>
      <c r="N729" s="253">
        <v>2066.29</v>
      </c>
      <c r="O729" s="61">
        <v>100</v>
      </c>
      <c r="P729" s="286">
        <v>422.62</v>
      </c>
      <c r="Q729" s="286"/>
      <c r="R729" s="286"/>
      <c r="S729" s="253">
        <v>62.61</v>
      </c>
      <c r="T729" s="253">
        <v>485.23</v>
      </c>
      <c r="V729" s="60">
        <f t="shared" si="72"/>
        <v>52313</v>
      </c>
      <c r="W729" s="58">
        <f t="shared" si="73"/>
        <v>7.75</v>
      </c>
      <c r="X729" s="58">
        <f t="shared" si="74"/>
        <v>25.25</v>
      </c>
      <c r="Y729" s="58">
        <f t="shared" si="71"/>
        <v>25.25</v>
      </c>
    </row>
    <row r="730" spans="1:25" x14ac:dyDescent="0.25">
      <c r="A730" s="283">
        <v>1162</v>
      </c>
      <c r="B730" s="283"/>
      <c r="D730" s="284">
        <v>40298</v>
      </c>
      <c r="E730" s="284"/>
      <c r="F730" s="284"/>
      <c r="G730" s="284"/>
      <c r="I730" s="285" t="s">
        <v>224</v>
      </c>
      <c r="J730" s="285"/>
      <c r="K730" s="285"/>
      <c r="L730" s="285"/>
      <c r="M730" s="61">
        <v>33</v>
      </c>
      <c r="N730" s="253">
        <v>12204.54</v>
      </c>
      <c r="O730" s="61">
        <v>100</v>
      </c>
      <c r="P730" s="286">
        <v>2465.5300000000002</v>
      </c>
      <c r="Q730" s="286"/>
      <c r="R730" s="286"/>
      <c r="S730" s="253">
        <v>369.83</v>
      </c>
      <c r="T730" s="253">
        <v>2835.36</v>
      </c>
      <c r="V730" s="60">
        <f t="shared" si="72"/>
        <v>52343</v>
      </c>
      <c r="W730" s="58">
        <f t="shared" si="73"/>
        <v>7.666666666666667</v>
      </c>
      <c r="X730" s="58">
        <f t="shared" si="74"/>
        <v>25.333333333333332</v>
      </c>
      <c r="Y730" s="58">
        <f t="shared" si="71"/>
        <v>25.333333333333332</v>
      </c>
    </row>
    <row r="731" spans="1:25" x14ac:dyDescent="0.25">
      <c r="A731" s="283">
        <v>1167</v>
      </c>
      <c r="B731" s="283"/>
      <c r="D731" s="284">
        <v>40329</v>
      </c>
      <c r="E731" s="284"/>
      <c r="F731" s="284"/>
      <c r="G731" s="284"/>
      <c r="I731" s="285" t="s">
        <v>224</v>
      </c>
      <c r="J731" s="285"/>
      <c r="K731" s="285"/>
      <c r="L731" s="285"/>
      <c r="M731" s="61">
        <v>33</v>
      </c>
      <c r="N731" s="253">
        <v>2610.81</v>
      </c>
      <c r="O731" s="61">
        <v>100</v>
      </c>
      <c r="P731" s="286">
        <v>520.87</v>
      </c>
      <c r="Q731" s="286"/>
      <c r="R731" s="286"/>
      <c r="S731" s="253">
        <v>79.12</v>
      </c>
      <c r="T731" s="253">
        <v>599.99</v>
      </c>
      <c r="V731" s="60">
        <f t="shared" si="72"/>
        <v>52374</v>
      </c>
      <c r="W731" s="58">
        <f t="shared" si="73"/>
        <v>7.583333333333333</v>
      </c>
      <c r="X731" s="58">
        <f t="shared" si="74"/>
        <v>25.416666666666668</v>
      </c>
      <c r="Y731" s="58">
        <f t="shared" si="71"/>
        <v>25.416666666666668</v>
      </c>
    </row>
    <row r="732" spans="1:25" x14ac:dyDescent="0.25">
      <c r="A732" s="283">
        <v>1172</v>
      </c>
      <c r="B732" s="283"/>
      <c r="D732" s="284">
        <v>40359</v>
      </c>
      <c r="E732" s="284"/>
      <c r="F732" s="284"/>
      <c r="G732" s="284"/>
      <c r="I732" s="285" t="s">
        <v>224</v>
      </c>
      <c r="J732" s="285"/>
      <c r="K732" s="285"/>
      <c r="L732" s="285"/>
      <c r="M732" s="61">
        <v>33</v>
      </c>
      <c r="N732" s="253">
        <v>9549.7800000000007</v>
      </c>
      <c r="O732" s="61">
        <v>100</v>
      </c>
      <c r="P732" s="286">
        <v>1881.04</v>
      </c>
      <c r="Q732" s="286"/>
      <c r="R732" s="286"/>
      <c r="S732" s="253">
        <v>289.39</v>
      </c>
      <c r="T732" s="253">
        <v>2170.4299999999998</v>
      </c>
      <c r="V732" s="60">
        <f t="shared" si="72"/>
        <v>52404</v>
      </c>
      <c r="W732" s="58">
        <f t="shared" si="73"/>
        <v>7.5</v>
      </c>
      <c r="X732" s="58">
        <f t="shared" si="74"/>
        <v>25.5</v>
      </c>
      <c r="Y732" s="58">
        <f t="shared" si="71"/>
        <v>25.5</v>
      </c>
    </row>
    <row r="733" spans="1:25" x14ac:dyDescent="0.25">
      <c r="A733" s="283">
        <v>1175</v>
      </c>
      <c r="B733" s="283"/>
      <c r="D733" s="284">
        <v>40390</v>
      </c>
      <c r="E733" s="284"/>
      <c r="F733" s="284"/>
      <c r="G733" s="284"/>
      <c r="I733" s="285" t="s">
        <v>224</v>
      </c>
      <c r="J733" s="285"/>
      <c r="K733" s="285"/>
      <c r="L733" s="285"/>
      <c r="M733" s="61">
        <v>33</v>
      </c>
      <c r="N733" s="253">
        <v>2074.4699999999998</v>
      </c>
      <c r="O733" s="61">
        <v>100</v>
      </c>
      <c r="P733" s="286">
        <v>403.35</v>
      </c>
      <c r="Q733" s="286"/>
      <c r="R733" s="286"/>
      <c r="S733" s="253">
        <v>62.86</v>
      </c>
      <c r="T733" s="253">
        <v>466.21000000000004</v>
      </c>
      <c r="V733" s="60">
        <f t="shared" si="72"/>
        <v>52435</v>
      </c>
      <c r="W733" s="58">
        <f t="shared" si="73"/>
        <v>7.416666666666667</v>
      </c>
      <c r="X733" s="58">
        <f t="shared" si="74"/>
        <v>25.583333333333332</v>
      </c>
      <c r="Y733" s="58">
        <f t="shared" si="71"/>
        <v>25.583333333333332</v>
      </c>
    </row>
    <row r="734" spans="1:25" x14ac:dyDescent="0.25">
      <c r="A734" s="283">
        <v>1180</v>
      </c>
      <c r="B734" s="283"/>
      <c r="D734" s="284">
        <v>40421</v>
      </c>
      <c r="E734" s="284"/>
      <c r="F734" s="284"/>
      <c r="G734" s="284"/>
      <c r="I734" s="285" t="s">
        <v>224</v>
      </c>
      <c r="J734" s="285"/>
      <c r="K734" s="285"/>
      <c r="L734" s="285"/>
      <c r="M734" s="61">
        <v>33</v>
      </c>
      <c r="N734" s="253">
        <v>3916.58</v>
      </c>
      <c r="O734" s="61">
        <v>100</v>
      </c>
      <c r="P734" s="286">
        <v>751.64</v>
      </c>
      <c r="Q734" s="286"/>
      <c r="R734" s="286"/>
      <c r="S734" s="253">
        <v>118.68</v>
      </c>
      <c r="T734" s="253">
        <v>870.32</v>
      </c>
      <c r="V734" s="60">
        <f t="shared" si="72"/>
        <v>52466</v>
      </c>
      <c r="W734" s="58">
        <f t="shared" si="73"/>
        <v>7.333333333333333</v>
      </c>
      <c r="X734" s="58">
        <f t="shared" si="74"/>
        <v>25.666666666666668</v>
      </c>
      <c r="Y734" s="58">
        <f t="shared" si="71"/>
        <v>25.666666666666668</v>
      </c>
    </row>
    <row r="735" spans="1:25" x14ac:dyDescent="0.25">
      <c r="A735" s="283">
        <v>1183</v>
      </c>
      <c r="B735" s="283"/>
      <c r="D735" s="284">
        <v>40451</v>
      </c>
      <c r="E735" s="284"/>
      <c r="F735" s="284"/>
      <c r="G735" s="284"/>
      <c r="I735" s="285" t="s">
        <v>224</v>
      </c>
      <c r="J735" s="285"/>
      <c r="K735" s="285"/>
      <c r="L735" s="285"/>
      <c r="M735" s="61">
        <v>33</v>
      </c>
      <c r="N735" s="253">
        <v>-3020.4</v>
      </c>
      <c r="O735" s="61">
        <v>100</v>
      </c>
      <c r="P735" s="286">
        <v>-572.05999999999995</v>
      </c>
      <c r="Q735" s="286"/>
      <c r="R735" s="286"/>
      <c r="S735" s="253">
        <v>-91.53</v>
      </c>
      <c r="T735" s="253">
        <v>-663.59</v>
      </c>
      <c r="V735" s="60">
        <f t="shared" si="72"/>
        <v>52496</v>
      </c>
      <c r="W735" s="58">
        <f t="shared" si="73"/>
        <v>7.25</v>
      </c>
      <c r="X735" s="58">
        <f t="shared" si="74"/>
        <v>25.75</v>
      </c>
      <c r="Y735" s="58">
        <f t="shared" si="71"/>
        <v>25.75</v>
      </c>
    </row>
    <row r="736" spans="1:25" x14ac:dyDescent="0.25">
      <c r="A736" s="283">
        <v>1191</v>
      </c>
      <c r="B736" s="283"/>
      <c r="D736" s="284">
        <v>40482</v>
      </c>
      <c r="E736" s="284"/>
      <c r="F736" s="284"/>
      <c r="G736" s="284"/>
      <c r="I736" s="285" t="s">
        <v>224</v>
      </c>
      <c r="J736" s="285"/>
      <c r="K736" s="285"/>
      <c r="L736" s="285"/>
      <c r="M736" s="61">
        <v>33</v>
      </c>
      <c r="N736" s="253">
        <v>7251.26</v>
      </c>
      <c r="O736" s="61">
        <v>100</v>
      </c>
      <c r="P736" s="286">
        <v>1355.06</v>
      </c>
      <c r="Q736" s="286"/>
      <c r="R736" s="286"/>
      <c r="S736" s="253">
        <v>219.74</v>
      </c>
      <c r="T736" s="253">
        <v>1574.8</v>
      </c>
      <c r="V736" s="60">
        <f t="shared" si="72"/>
        <v>52527</v>
      </c>
      <c r="W736" s="58">
        <f t="shared" si="73"/>
        <v>7.166666666666667</v>
      </c>
      <c r="X736" s="58">
        <f t="shared" si="74"/>
        <v>25.833333333333332</v>
      </c>
      <c r="Y736" s="58">
        <f t="shared" si="71"/>
        <v>25.833333333333332</v>
      </c>
    </row>
    <row r="737" spans="1:25" x14ac:dyDescent="0.25">
      <c r="A737" s="283">
        <v>1201</v>
      </c>
      <c r="B737" s="283"/>
      <c r="D737" s="284">
        <v>40512</v>
      </c>
      <c r="E737" s="284"/>
      <c r="F737" s="284"/>
      <c r="G737" s="284"/>
      <c r="I737" s="285" t="s">
        <v>224</v>
      </c>
      <c r="J737" s="285"/>
      <c r="K737" s="285"/>
      <c r="L737" s="285"/>
      <c r="M737" s="61">
        <v>33</v>
      </c>
      <c r="N737" s="253">
        <v>-1892.48</v>
      </c>
      <c r="O737" s="61">
        <v>100</v>
      </c>
      <c r="P737" s="286">
        <v>-1892.48</v>
      </c>
      <c r="Q737" s="286"/>
      <c r="R737" s="286"/>
      <c r="S737" s="253">
        <v>0</v>
      </c>
      <c r="T737" s="253">
        <v>-1892.48</v>
      </c>
      <c r="V737" s="60">
        <f t="shared" si="72"/>
        <v>52557</v>
      </c>
      <c r="W737" s="58">
        <f t="shared" si="73"/>
        <v>7.083333333333333</v>
      </c>
      <c r="X737" s="58">
        <f t="shared" si="74"/>
        <v>25.916666666666668</v>
      </c>
      <c r="Y737" s="58">
        <f>IF(X737=0,0,X737)</f>
        <v>25.916666666666668</v>
      </c>
    </row>
    <row r="738" spans="1:25" x14ac:dyDescent="0.25">
      <c r="A738" s="283">
        <v>1207</v>
      </c>
      <c r="B738" s="283"/>
      <c r="D738" s="284">
        <v>40543</v>
      </c>
      <c r="E738" s="284"/>
      <c r="F738" s="284"/>
      <c r="G738" s="284"/>
      <c r="I738" s="285" t="s">
        <v>224</v>
      </c>
      <c r="J738" s="285"/>
      <c r="K738" s="285"/>
      <c r="L738" s="285"/>
      <c r="M738" s="61">
        <v>33</v>
      </c>
      <c r="N738" s="253">
        <v>5519.78</v>
      </c>
      <c r="O738" s="61">
        <v>100</v>
      </c>
      <c r="P738" s="286">
        <v>1003.62</v>
      </c>
      <c r="Q738" s="286"/>
      <c r="R738" s="286"/>
      <c r="S738" s="253">
        <v>167.27</v>
      </c>
      <c r="T738" s="253">
        <v>1170.8900000000001</v>
      </c>
      <c r="V738" s="60">
        <f t="shared" si="72"/>
        <v>52588</v>
      </c>
      <c r="W738" s="58">
        <f t="shared" si="73"/>
        <v>7</v>
      </c>
      <c r="X738" s="58">
        <f t="shared" si="74"/>
        <v>26</v>
      </c>
      <c r="Y738" s="58">
        <f>IF(X738=0,0,X738)</f>
        <v>26</v>
      </c>
    </row>
    <row r="739" spans="1:25" x14ac:dyDescent="0.25">
      <c r="A739" s="283">
        <v>1210</v>
      </c>
      <c r="B739" s="283"/>
      <c r="D739" s="284">
        <v>40543</v>
      </c>
      <c r="E739" s="284"/>
      <c r="F739" s="284"/>
      <c r="G739" s="284"/>
      <c r="I739" s="285" t="s">
        <v>247</v>
      </c>
      <c r="J739" s="285"/>
      <c r="K739" s="285"/>
      <c r="L739" s="285"/>
      <c r="M739" s="61">
        <v>33</v>
      </c>
      <c r="N739" s="253">
        <v>382.2</v>
      </c>
      <c r="O739" s="61">
        <v>100</v>
      </c>
      <c r="P739" s="286">
        <v>382.2</v>
      </c>
      <c r="Q739" s="286"/>
      <c r="R739" s="286"/>
      <c r="S739" s="253">
        <v>0</v>
      </c>
      <c r="T739" s="253">
        <v>382.2</v>
      </c>
      <c r="V739" s="60">
        <f t="shared" si="72"/>
        <v>52588</v>
      </c>
      <c r="W739" s="58">
        <f t="shared" si="73"/>
        <v>7</v>
      </c>
      <c r="X739" s="58">
        <f t="shared" si="74"/>
        <v>26</v>
      </c>
      <c r="Y739" s="58">
        <f t="shared" ref="Y739:Y771" si="75">IF(X739=0,0,X739)</f>
        <v>26</v>
      </c>
    </row>
    <row r="740" spans="1:25" x14ac:dyDescent="0.25">
      <c r="A740" s="283">
        <v>1211</v>
      </c>
      <c r="B740" s="283"/>
      <c r="D740" s="284">
        <v>40574</v>
      </c>
      <c r="E740" s="284"/>
      <c r="F740" s="284"/>
      <c r="G740" s="284"/>
      <c r="I740" s="285" t="s">
        <v>224</v>
      </c>
      <c r="J740" s="285"/>
      <c r="K740" s="285"/>
      <c r="L740" s="285"/>
      <c r="M740" s="61">
        <v>33</v>
      </c>
      <c r="N740" s="253">
        <v>9760.48</v>
      </c>
      <c r="O740" s="61">
        <v>100</v>
      </c>
      <c r="P740" s="286">
        <v>1749.97</v>
      </c>
      <c r="Q740" s="286"/>
      <c r="R740" s="286"/>
      <c r="S740" s="253">
        <v>295.77</v>
      </c>
      <c r="T740" s="253">
        <v>2045.74</v>
      </c>
      <c r="V740" s="60">
        <f t="shared" si="72"/>
        <v>52619</v>
      </c>
      <c r="W740" s="58">
        <f t="shared" si="73"/>
        <v>6.916666666666667</v>
      </c>
      <c r="X740" s="58">
        <f t="shared" si="74"/>
        <v>26.083333333333332</v>
      </c>
      <c r="Y740" s="58">
        <f t="shared" si="75"/>
        <v>26.083333333333332</v>
      </c>
    </row>
    <row r="741" spans="1:25" x14ac:dyDescent="0.25">
      <c r="A741" s="283">
        <v>1217</v>
      </c>
      <c r="B741" s="283"/>
      <c r="D741" s="284">
        <v>40602</v>
      </c>
      <c r="E741" s="284"/>
      <c r="F741" s="284"/>
      <c r="G741" s="284"/>
      <c r="I741" s="285" t="s">
        <v>224</v>
      </c>
      <c r="J741" s="285"/>
      <c r="K741" s="285"/>
      <c r="L741" s="285"/>
      <c r="M741" s="61">
        <v>33</v>
      </c>
      <c r="N741" s="253">
        <v>1167.5899999999999</v>
      </c>
      <c r="O741" s="61">
        <v>100</v>
      </c>
      <c r="P741" s="286">
        <v>206.38</v>
      </c>
      <c r="Q741" s="286"/>
      <c r="R741" s="286"/>
      <c r="S741" s="253">
        <v>35.380000000000003</v>
      </c>
      <c r="T741" s="253">
        <v>241.76</v>
      </c>
      <c r="V741" s="60">
        <f t="shared" si="72"/>
        <v>52647</v>
      </c>
      <c r="W741" s="58">
        <f t="shared" si="73"/>
        <v>6.8361111111111112</v>
      </c>
      <c r="X741" s="58">
        <f t="shared" si="74"/>
        <v>26.163888888888888</v>
      </c>
      <c r="Y741" s="58">
        <f t="shared" si="75"/>
        <v>26.163888888888888</v>
      </c>
    </row>
    <row r="742" spans="1:25" x14ac:dyDescent="0.25">
      <c r="A742" s="283">
        <v>1221</v>
      </c>
      <c r="B742" s="283"/>
      <c r="D742" s="284">
        <v>40633</v>
      </c>
      <c r="E742" s="284"/>
      <c r="F742" s="284"/>
      <c r="G742" s="284"/>
      <c r="I742" s="285" t="s">
        <v>224</v>
      </c>
      <c r="J742" s="285"/>
      <c r="K742" s="285"/>
      <c r="L742" s="285"/>
      <c r="M742" s="61">
        <v>33</v>
      </c>
      <c r="N742" s="253">
        <v>1647.7</v>
      </c>
      <c r="O742" s="61">
        <v>100</v>
      </c>
      <c r="P742" s="286">
        <v>287.10000000000002</v>
      </c>
      <c r="Q742" s="286"/>
      <c r="R742" s="286"/>
      <c r="S742" s="253">
        <v>49.93</v>
      </c>
      <c r="T742" s="253">
        <v>337.03000000000003</v>
      </c>
      <c r="V742" s="60">
        <f t="shared" si="72"/>
        <v>52678</v>
      </c>
      <c r="W742" s="58">
        <f t="shared" si="73"/>
        <v>6.75</v>
      </c>
      <c r="X742" s="58">
        <f t="shared" si="74"/>
        <v>26.25</v>
      </c>
      <c r="Y742" s="58">
        <f t="shared" si="75"/>
        <v>26.25</v>
      </c>
    </row>
    <row r="743" spans="1:25" x14ac:dyDescent="0.25">
      <c r="A743" s="283">
        <v>1224</v>
      </c>
      <c r="B743" s="283"/>
      <c r="D743" s="284">
        <v>40663</v>
      </c>
      <c r="E743" s="284"/>
      <c r="F743" s="284"/>
      <c r="G743" s="284"/>
      <c r="I743" s="285" t="s">
        <v>224</v>
      </c>
      <c r="J743" s="285"/>
      <c r="K743" s="285"/>
      <c r="L743" s="285"/>
      <c r="M743" s="61">
        <v>33</v>
      </c>
      <c r="N743" s="253">
        <v>3444</v>
      </c>
      <c r="O743" s="61">
        <v>100</v>
      </c>
      <c r="P743" s="286">
        <v>591.37</v>
      </c>
      <c r="Q743" s="286"/>
      <c r="R743" s="286"/>
      <c r="S743" s="253">
        <v>104.36</v>
      </c>
      <c r="T743" s="253">
        <v>695.73</v>
      </c>
      <c r="V743" s="60">
        <f t="shared" si="72"/>
        <v>52708</v>
      </c>
      <c r="W743" s="58">
        <f t="shared" si="73"/>
        <v>6.666666666666667</v>
      </c>
      <c r="X743" s="58">
        <f t="shared" si="74"/>
        <v>26.333333333333332</v>
      </c>
      <c r="Y743" s="58">
        <f t="shared" si="75"/>
        <v>26.333333333333332</v>
      </c>
    </row>
    <row r="744" spans="1:25" x14ac:dyDescent="0.25">
      <c r="A744" s="283">
        <v>1235</v>
      </c>
      <c r="B744" s="283"/>
      <c r="D744" s="284">
        <v>40694</v>
      </c>
      <c r="E744" s="284"/>
      <c r="F744" s="284"/>
      <c r="G744" s="284"/>
      <c r="I744" s="285" t="s">
        <v>224</v>
      </c>
      <c r="J744" s="285"/>
      <c r="K744" s="285"/>
      <c r="L744" s="285"/>
      <c r="M744" s="61">
        <v>33</v>
      </c>
      <c r="N744" s="253">
        <v>-3260.26</v>
      </c>
      <c r="O744" s="61">
        <v>100</v>
      </c>
      <c r="P744" s="286">
        <v>-551.63</v>
      </c>
      <c r="Q744" s="286"/>
      <c r="R744" s="286"/>
      <c r="S744" s="253">
        <v>-98.8</v>
      </c>
      <c r="T744" s="253">
        <v>-650.42999999999995</v>
      </c>
      <c r="V744" s="60">
        <f t="shared" si="72"/>
        <v>52739</v>
      </c>
      <c r="W744" s="58">
        <f t="shared" si="73"/>
        <v>6.583333333333333</v>
      </c>
      <c r="X744" s="58">
        <f t="shared" si="74"/>
        <v>26.416666666666668</v>
      </c>
      <c r="Y744" s="58">
        <f t="shared" si="75"/>
        <v>26.416666666666668</v>
      </c>
    </row>
    <row r="745" spans="1:25" x14ac:dyDescent="0.25">
      <c r="A745" s="283">
        <v>1238</v>
      </c>
      <c r="B745" s="283"/>
      <c r="D745" s="284">
        <v>40724</v>
      </c>
      <c r="E745" s="284"/>
      <c r="F745" s="284"/>
      <c r="G745" s="284"/>
      <c r="I745" s="285" t="s">
        <v>224</v>
      </c>
      <c r="J745" s="285"/>
      <c r="K745" s="285"/>
      <c r="L745" s="285"/>
      <c r="M745" s="61">
        <v>33</v>
      </c>
      <c r="N745" s="253">
        <v>1258.67</v>
      </c>
      <c r="O745" s="61">
        <v>100</v>
      </c>
      <c r="P745" s="286">
        <v>209.77</v>
      </c>
      <c r="Q745" s="286"/>
      <c r="R745" s="286"/>
      <c r="S745" s="253">
        <v>38.14</v>
      </c>
      <c r="T745" s="253">
        <v>247.91</v>
      </c>
      <c r="V745" s="60">
        <f t="shared" si="72"/>
        <v>52769</v>
      </c>
      <c r="W745" s="58">
        <f t="shared" si="73"/>
        <v>6.5</v>
      </c>
      <c r="X745" s="58">
        <f t="shared" si="74"/>
        <v>26.5</v>
      </c>
      <c r="Y745" s="58">
        <f t="shared" si="75"/>
        <v>26.5</v>
      </c>
    </row>
    <row r="746" spans="1:25" x14ac:dyDescent="0.25">
      <c r="A746" s="283">
        <v>1243</v>
      </c>
      <c r="B746" s="283"/>
      <c r="D746" s="284">
        <v>40755</v>
      </c>
      <c r="E746" s="284"/>
      <c r="F746" s="284"/>
      <c r="G746" s="284"/>
      <c r="I746" s="285" t="s">
        <v>224</v>
      </c>
      <c r="J746" s="285"/>
      <c r="K746" s="285"/>
      <c r="L746" s="285"/>
      <c r="M746" s="61">
        <v>33</v>
      </c>
      <c r="N746" s="253">
        <v>1159.72</v>
      </c>
      <c r="O746" s="61">
        <v>100</v>
      </c>
      <c r="P746" s="286">
        <v>190.34</v>
      </c>
      <c r="Q746" s="286"/>
      <c r="R746" s="286"/>
      <c r="S746" s="253">
        <v>35.14</v>
      </c>
      <c r="T746" s="253">
        <v>225.48000000000002</v>
      </c>
      <c r="V746" s="60">
        <f t="shared" si="72"/>
        <v>52800</v>
      </c>
      <c r="W746" s="58">
        <f t="shared" si="73"/>
        <v>6.416666666666667</v>
      </c>
      <c r="X746" s="58">
        <f t="shared" si="74"/>
        <v>26.583333333333332</v>
      </c>
      <c r="Y746" s="58">
        <f t="shared" si="75"/>
        <v>26.583333333333332</v>
      </c>
    </row>
    <row r="747" spans="1:25" x14ac:dyDescent="0.25">
      <c r="A747" s="283">
        <v>1250</v>
      </c>
      <c r="B747" s="283"/>
      <c r="D747" s="284">
        <v>40786</v>
      </c>
      <c r="E747" s="284"/>
      <c r="F747" s="284"/>
      <c r="G747" s="284"/>
      <c r="I747" s="285" t="s">
        <v>224</v>
      </c>
      <c r="J747" s="285"/>
      <c r="K747" s="285"/>
      <c r="L747" s="285"/>
      <c r="M747" s="61">
        <v>33</v>
      </c>
      <c r="N747" s="253">
        <v>-12737.44</v>
      </c>
      <c r="O747" s="61">
        <v>100</v>
      </c>
      <c r="P747" s="286">
        <v>-2058.56</v>
      </c>
      <c r="Q747" s="286"/>
      <c r="R747" s="286"/>
      <c r="S747" s="253">
        <v>-385.98</v>
      </c>
      <c r="T747" s="253">
        <v>-2444.54</v>
      </c>
      <c r="V747" s="60">
        <f t="shared" si="72"/>
        <v>52831</v>
      </c>
      <c r="W747" s="58">
        <f t="shared" si="73"/>
        <v>6.333333333333333</v>
      </c>
      <c r="X747" s="58">
        <f t="shared" si="74"/>
        <v>26.666666666666668</v>
      </c>
      <c r="Y747" s="58">
        <f t="shared" si="75"/>
        <v>26.666666666666668</v>
      </c>
    </row>
    <row r="748" spans="1:25" x14ac:dyDescent="0.25">
      <c r="A748" s="283">
        <v>1253</v>
      </c>
      <c r="B748" s="283"/>
      <c r="D748" s="284">
        <v>40816</v>
      </c>
      <c r="E748" s="284"/>
      <c r="F748" s="284"/>
      <c r="G748" s="284"/>
      <c r="I748" s="285" t="s">
        <v>224</v>
      </c>
      <c r="J748" s="285"/>
      <c r="K748" s="285"/>
      <c r="L748" s="285"/>
      <c r="M748" s="61">
        <v>33</v>
      </c>
      <c r="N748" s="253">
        <v>1091.72</v>
      </c>
      <c r="O748" s="61">
        <v>100</v>
      </c>
      <c r="P748" s="286">
        <v>173.67000000000002</v>
      </c>
      <c r="Q748" s="286"/>
      <c r="R748" s="286"/>
      <c r="S748" s="253">
        <v>33.08</v>
      </c>
      <c r="T748" s="253">
        <v>206.75</v>
      </c>
      <c r="V748" s="60">
        <f t="shared" si="72"/>
        <v>52861</v>
      </c>
      <c r="W748" s="58">
        <f t="shared" si="73"/>
        <v>6.25</v>
      </c>
      <c r="X748" s="58">
        <f t="shared" si="74"/>
        <v>26.75</v>
      </c>
      <c r="Y748" s="58">
        <f t="shared" si="75"/>
        <v>26.75</v>
      </c>
    </row>
    <row r="749" spans="1:25" x14ac:dyDescent="0.25">
      <c r="A749" s="283">
        <v>1258</v>
      </c>
      <c r="B749" s="283"/>
      <c r="D749" s="284">
        <v>40847</v>
      </c>
      <c r="E749" s="284"/>
      <c r="F749" s="284"/>
      <c r="G749" s="284"/>
      <c r="I749" s="285" t="s">
        <v>248</v>
      </c>
      <c r="J749" s="285"/>
      <c r="K749" s="285"/>
      <c r="L749" s="285"/>
      <c r="M749" s="61">
        <v>33</v>
      </c>
      <c r="N749" s="253">
        <v>10754.77</v>
      </c>
      <c r="O749" s="61">
        <v>100</v>
      </c>
      <c r="P749" s="286">
        <v>1710.98</v>
      </c>
      <c r="Q749" s="286"/>
      <c r="R749" s="286"/>
      <c r="S749" s="253">
        <v>325.89999999999998</v>
      </c>
      <c r="T749" s="253">
        <v>2036.88</v>
      </c>
      <c r="V749" s="60">
        <f t="shared" si="72"/>
        <v>52892</v>
      </c>
      <c r="W749" s="58">
        <f t="shared" si="73"/>
        <v>6.166666666666667</v>
      </c>
      <c r="X749" s="58">
        <f t="shared" si="74"/>
        <v>26.833333333333332</v>
      </c>
      <c r="Y749" s="58">
        <f t="shared" si="75"/>
        <v>26.833333333333332</v>
      </c>
    </row>
    <row r="750" spans="1:25" x14ac:dyDescent="0.25">
      <c r="A750" s="283">
        <v>1263</v>
      </c>
      <c r="B750" s="283"/>
      <c r="D750" s="284">
        <v>40877</v>
      </c>
      <c r="E750" s="284"/>
      <c r="F750" s="284"/>
      <c r="G750" s="284"/>
      <c r="I750" s="285" t="s">
        <v>224</v>
      </c>
      <c r="J750" s="285"/>
      <c r="K750" s="285"/>
      <c r="L750" s="285"/>
      <c r="M750" s="61">
        <v>33</v>
      </c>
      <c r="N750" s="253">
        <v>73.489999999999995</v>
      </c>
      <c r="O750" s="61">
        <v>100</v>
      </c>
      <c r="P750" s="286">
        <v>11.34</v>
      </c>
      <c r="Q750" s="286"/>
      <c r="R750" s="286"/>
      <c r="S750" s="253">
        <v>2.23</v>
      </c>
      <c r="T750" s="253">
        <v>13.57</v>
      </c>
      <c r="V750" s="60">
        <f t="shared" si="72"/>
        <v>52922</v>
      </c>
      <c r="W750" s="58">
        <f t="shared" si="73"/>
        <v>6.083333333333333</v>
      </c>
      <c r="X750" s="58">
        <f t="shared" si="74"/>
        <v>26.916666666666668</v>
      </c>
      <c r="Y750" s="58">
        <f t="shared" si="75"/>
        <v>26.916666666666668</v>
      </c>
    </row>
    <row r="751" spans="1:25" x14ac:dyDescent="0.25">
      <c r="A751" s="283">
        <v>1270</v>
      </c>
      <c r="B751" s="283"/>
      <c r="D751" s="284">
        <v>40908</v>
      </c>
      <c r="E751" s="284"/>
      <c r="F751" s="284"/>
      <c r="G751" s="284"/>
      <c r="I751" s="285" t="s">
        <v>224</v>
      </c>
      <c r="J751" s="285"/>
      <c r="K751" s="285"/>
      <c r="L751" s="285"/>
      <c r="M751" s="61">
        <v>33</v>
      </c>
      <c r="N751" s="253">
        <v>2278.5700000000002</v>
      </c>
      <c r="O751" s="61">
        <v>100</v>
      </c>
      <c r="P751" s="286">
        <v>345.25</v>
      </c>
      <c r="Q751" s="286"/>
      <c r="R751" s="286"/>
      <c r="S751" s="253">
        <v>69.05</v>
      </c>
      <c r="T751" s="253">
        <v>414.3</v>
      </c>
      <c r="V751" s="60">
        <f t="shared" si="72"/>
        <v>52953</v>
      </c>
      <c r="W751" s="58">
        <f t="shared" si="73"/>
        <v>6</v>
      </c>
      <c r="X751" s="58">
        <f t="shared" si="74"/>
        <v>27</v>
      </c>
      <c r="Y751" s="58">
        <f t="shared" si="75"/>
        <v>27</v>
      </c>
    </row>
    <row r="752" spans="1:25" x14ac:dyDescent="0.25">
      <c r="A752" s="283">
        <v>1276</v>
      </c>
      <c r="B752" s="283"/>
      <c r="D752" s="284">
        <v>40939</v>
      </c>
      <c r="E752" s="284"/>
      <c r="F752" s="284"/>
      <c r="G752" s="284"/>
      <c r="I752" s="285" t="s">
        <v>224</v>
      </c>
      <c r="J752" s="285"/>
      <c r="K752" s="285"/>
      <c r="L752" s="285"/>
      <c r="M752" s="61">
        <v>33</v>
      </c>
      <c r="N752" s="253">
        <v>9181.56</v>
      </c>
      <c r="O752" s="61">
        <v>100</v>
      </c>
      <c r="P752" s="286">
        <v>1367.96</v>
      </c>
      <c r="Q752" s="286"/>
      <c r="R752" s="286"/>
      <c r="S752" s="253">
        <v>278.23</v>
      </c>
      <c r="T752" s="253">
        <v>1646.19</v>
      </c>
      <c r="V752" s="60">
        <f t="shared" si="72"/>
        <v>52984</v>
      </c>
      <c r="W752" s="58">
        <f t="shared" si="73"/>
        <v>5.916666666666667</v>
      </c>
      <c r="X752" s="58">
        <f t="shared" si="74"/>
        <v>27.083333333333332</v>
      </c>
      <c r="Y752" s="58">
        <f t="shared" si="75"/>
        <v>27.083333333333332</v>
      </c>
    </row>
    <row r="753" spans="1:25" x14ac:dyDescent="0.25">
      <c r="A753" s="283">
        <v>1277</v>
      </c>
      <c r="B753" s="283"/>
      <c r="D753" s="284">
        <v>41213</v>
      </c>
      <c r="E753" s="284"/>
      <c r="F753" s="284"/>
      <c r="G753" s="284"/>
      <c r="I753" s="285" t="s">
        <v>224</v>
      </c>
      <c r="J753" s="285"/>
      <c r="K753" s="285"/>
      <c r="L753" s="285"/>
      <c r="M753" s="61">
        <v>33</v>
      </c>
      <c r="N753" s="253">
        <v>-6674.47</v>
      </c>
      <c r="O753" s="61">
        <v>100</v>
      </c>
      <c r="P753" s="286">
        <v>-842.75</v>
      </c>
      <c r="Q753" s="286"/>
      <c r="R753" s="286"/>
      <c r="S753" s="253">
        <v>-202.26</v>
      </c>
      <c r="T753" s="253">
        <v>-1045.01</v>
      </c>
      <c r="V753" s="60">
        <f t="shared" si="72"/>
        <v>53258</v>
      </c>
      <c r="W753" s="58">
        <f t="shared" si="73"/>
        <v>5.166666666666667</v>
      </c>
      <c r="X753" s="58">
        <f t="shared" si="74"/>
        <v>27.833333333333332</v>
      </c>
      <c r="Y753" s="58">
        <f t="shared" si="75"/>
        <v>27.833333333333332</v>
      </c>
    </row>
    <row r="754" spans="1:25" x14ac:dyDescent="0.25">
      <c r="A754" s="283">
        <v>1283</v>
      </c>
      <c r="B754" s="283"/>
      <c r="D754" s="284">
        <v>40968</v>
      </c>
      <c r="E754" s="284"/>
      <c r="F754" s="284"/>
      <c r="G754" s="284"/>
      <c r="I754" s="285" t="s">
        <v>224</v>
      </c>
      <c r="J754" s="285"/>
      <c r="K754" s="285"/>
      <c r="L754" s="285"/>
      <c r="M754" s="61">
        <v>33</v>
      </c>
      <c r="N754" s="253">
        <v>3600.66</v>
      </c>
      <c r="O754" s="61">
        <v>100</v>
      </c>
      <c r="P754" s="286">
        <v>527.36</v>
      </c>
      <c r="Q754" s="286"/>
      <c r="R754" s="286"/>
      <c r="S754" s="253">
        <v>109.11</v>
      </c>
      <c r="T754" s="253">
        <v>636.47</v>
      </c>
      <c r="V754" s="60">
        <f t="shared" si="72"/>
        <v>53013</v>
      </c>
      <c r="W754" s="58">
        <f t="shared" si="73"/>
        <v>5.8361111111111112</v>
      </c>
      <c r="X754" s="58">
        <f t="shared" si="74"/>
        <v>27.163888888888888</v>
      </c>
      <c r="Y754" s="58">
        <f t="shared" si="75"/>
        <v>27.163888888888888</v>
      </c>
    </row>
    <row r="755" spans="1:25" x14ac:dyDescent="0.25">
      <c r="A755" s="283">
        <v>1286</v>
      </c>
      <c r="B755" s="283"/>
      <c r="D755" s="284">
        <v>40999</v>
      </c>
      <c r="E755" s="284"/>
      <c r="F755" s="284"/>
      <c r="G755" s="284"/>
      <c r="I755" s="285" t="s">
        <v>224</v>
      </c>
      <c r="J755" s="285"/>
      <c r="K755" s="285"/>
      <c r="L755" s="285"/>
      <c r="M755" s="61">
        <v>33</v>
      </c>
      <c r="N755" s="253">
        <v>8028.83</v>
      </c>
      <c r="O755" s="61">
        <v>100</v>
      </c>
      <c r="P755" s="286">
        <v>1155.68</v>
      </c>
      <c r="Q755" s="286"/>
      <c r="R755" s="286"/>
      <c r="S755" s="253">
        <v>243.3</v>
      </c>
      <c r="T755" s="253">
        <v>1398.98</v>
      </c>
      <c r="V755" s="60">
        <f t="shared" si="72"/>
        <v>53044</v>
      </c>
      <c r="W755" s="58">
        <f t="shared" si="73"/>
        <v>5.75</v>
      </c>
      <c r="X755" s="58">
        <f t="shared" si="74"/>
        <v>27.25</v>
      </c>
      <c r="Y755" s="58">
        <f t="shared" si="75"/>
        <v>27.25</v>
      </c>
    </row>
    <row r="756" spans="1:25" x14ac:dyDescent="0.25">
      <c r="A756" s="283">
        <v>1293</v>
      </c>
      <c r="B756" s="283"/>
      <c r="D756" s="284">
        <v>41029</v>
      </c>
      <c r="E756" s="284"/>
      <c r="F756" s="284"/>
      <c r="G756" s="284"/>
      <c r="I756" s="285" t="s">
        <v>224</v>
      </c>
      <c r="J756" s="285"/>
      <c r="K756" s="285"/>
      <c r="L756" s="285"/>
      <c r="M756" s="61">
        <v>33</v>
      </c>
      <c r="N756" s="253">
        <v>1071.8</v>
      </c>
      <c r="O756" s="61">
        <v>100</v>
      </c>
      <c r="P756" s="286">
        <v>151.57</v>
      </c>
      <c r="Q756" s="286"/>
      <c r="R756" s="286"/>
      <c r="S756" s="253">
        <v>32.479999999999997</v>
      </c>
      <c r="T756" s="253">
        <v>184.05</v>
      </c>
      <c r="V756" s="60">
        <f t="shared" si="72"/>
        <v>53074</v>
      </c>
      <c r="W756" s="58">
        <f t="shared" si="73"/>
        <v>5.666666666666667</v>
      </c>
      <c r="X756" s="58">
        <f t="shared" si="74"/>
        <v>27.333333333333332</v>
      </c>
      <c r="Y756" s="58">
        <f t="shared" si="75"/>
        <v>27.333333333333332</v>
      </c>
    </row>
    <row r="757" spans="1:25" x14ac:dyDescent="0.25">
      <c r="A757" s="283">
        <v>1296</v>
      </c>
      <c r="B757" s="283"/>
      <c r="D757" s="284">
        <v>41060</v>
      </c>
      <c r="E757" s="284"/>
      <c r="F757" s="284"/>
      <c r="G757" s="284"/>
      <c r="I757" s="285" t="s">
        <v>224</v>
      </c>
      <c r="J757" s="285"/>
      <c r="K757" s="285"/>
      <c r="L757" s="285"/>
      <c r="M757" s="61">
        <v>33</v>
      </c>
      <c r="N757" s="253">
        <v>2125.34</v>
      </c>
      <c r="O757" s="61">
        <v>100</v>
      </c>
      <c r="P757" s="286">
        <v>295.17</v>
      </c>
      <c r="Q757" s="286"/>
      <c r="R757" s="286"/>
      <c r="S757" s="253">
        <v>64.400000000000006</v>
      </c>
      <c r="T757" s="253">
        <v>359.57</v>
      </c>
      <c r="V757" s="60">
        <f t="shared" si="72"/>
        <v>53105</v>
      </c>
      <c r="W757" s="58">
        <f t="shared" si="73"/>
        <v>5.583333333333333</v>
      </c>
      <c r="X757" s="58">
        <f t="shared" si="74"/>
        <v>27.416666666666668</v>
      </c>
      <c r="Y757" s="58">
        <f t="shared" si="75"/>
        <v>27.416666666666668</v>
      </c>
    </row>
    <row r="758" spans="1:25" x14ac:dyDescent="0.25">
      <c r="A758" s="283">
        <v>1301</v>
      </c>
      <c r="B758" s="283"/>
      <c r="D758" s="284">
        <v>41090</v>
      </c>
      <c r="E758" s="284"/>
      <c r="F758" s="284"/>
      <c r="G758" s="284"/>
      <c r="I758" s="285" t="s">
        <v>224</v>
      </c>
      <c r="J758" s="285"/>
      <c r="K758" s="285"/>
      <c r="L758" s="285"/>
      <c r="M758" s="61">
        <v>33</v>
      </c>
      <c r="N758" s="253">
        <v>532.67999999999995</v>
      </c>
      <c r="O758" s="61">
        <v>100</v>
      </c>
      <c r="P758" s="286">
        <v>72.63</v>
      </c>
      <c r="Q758" s="286"/>
      <c r="R758" s="286"/>
      <c r="S758" s="253">
        <v>16.14</v>
      </c>
      <c r="T758" s="253">
        <v>88.77</v>
      </c>
      <c r="V758" s="60">
        <f t="shared" si="72"/>
        <v>53135</v>
      </c>
      <c r="W758" s="58">
        <f t="shared" si="73"/>
        <v>5.5</v>
      </c>
      <c r="X758" s="58">
        <f t="shared" si="74"/>
        <v>27.5</v>
      </c>
      <c r="Y758" s="58">
        <f t="shared" si="75"/>
        <v>27.5</v>
      </c>
    </row>
    <row r="759" spans="1:25" x14ac:dyDescent="0.25">
      <c r="A759" s="283">
        <v>1308</v>
      </c>
      <c r="B759" s="283"/>
      <c r="D759" s="284">
        <v>41121</v>
      </c>
      <c r="E759" s="284"/>
      <c r="F759" s="284"/>
      <c r="G759" s="284"/>
      <c r="I759" s="285" t="s">
        <v>224</v>
      </c>
      <c r="J759" s="285"/>
      <c r="K759" s="285"/>
      <c r="L759" s="285"/>
      <c r="M759" s="61">
        <v>33</v>
      </c>
      <c r="N759" s="253">
        <v>2538.19</v>
      </c>
      <c r="O759" s="61">
        <v>100</v>
      </c>
      <c r="P759" s="286">
        <v>339.69</v>
      </c>
      <c r="Q759" s="286"/>
      <c r="R759" s="286"/>
      <c r="S759" s="253">
        <v>76.91</v>
      </c>
      <c r="T759" s="253">
        <v>416.6</v>
      </c>
      <c r="V759" s="60">
        <f t="shared" si="72"/>
        <v>53166</v>
      </c>
      <c r="W759" s="58">
        <f t="shared" si="73"/>
        <v>5.416666666666667</v>
      </c>
      <c r="X759" s="58">
        <f t="shared" si="74"/>
        <v>27.583333333333332</v>
      </c>
      <c r="Y759" s="58">
        <f t="shared" si="75"/>
        <v>27.583333333333332</v>
      </c>
    </row>
    <row r="760" spans="1:25" x14ac:dyDescent="0.25">
      <c r="A760" s="283">
        <v>1314</v>
      </c>
      <c r="B760" s="283"/>
      <c r="D760" s="284">
        <v>41152</v>
      </c>
      <c r="E760" s="284"/>
      <c r="F760" s="284"/>
      <c r="G760" s="284"/>
      <c r="I760" s="285" t="s">
        <v>224</v>
      </c>
      <c r="J760" s="285"/>
      <c r="K760" s="285"/>
      <c r="L760" s="285"/>
      <c r="M760" s="61">
        <v>33</v>
      </c>
      <c r="N760" s="253">
        <v>4841.2700000000004</v>
      </c>
      <c r="O760" s="61">
        <v>100</v>
      </c>
      <c r="P760" s="286">
        <v>635.74</v>
      </c>
      <c r="Q760" s="286"/>
      <c r="R760" s="286"/>
      <c r="S760" s="253">
        <v>146.71</v>
      </c>
      <c r="T760" s="253">
        <v>782.45</v>
      </c>
      <c r="V760" s="60">
        <f t="shared" si="72"/>
        <v>53197</v>
      </c>
      <c r="W760" s="58">
        <f t="shared" si="73"/>
        <v>5.333333333333333</v>
      </c>
      <c r="X760" s="58">
        <f t="shared" si="74"/>
        <v>27.666666666666668</v>
      </c>
      <c r="Y760" s="58">
        <f t="shared" si="75"/>
        <v>27.666666666666668</v>
      </c>
    </row>
    <row r="761" spans="1:25" x14ac:dyDescent="0.25">
      <c r="A761" s="283">
        <v>1324</v>
      </c>
      <c r="B761" s="283"/>
      <c r="D761" s="284">
        <v>41182</v>
      </c>
      <c r="E761" s="284"/>
      <c r="F761" s="284"/>
      <c r="G761" s="284"/>
      <c r="I761" s="285" t="s">
        <v>224</v>
      </c>
      <c r="J761" s="285"/>
      <c r="K761" s="285"/>
      <c r="L761" s="285"/>
      <c r="M761" s="61">
        <v>33</v>
      </c>
      <c r="N761" s="253">
        <v>3494.94</v>
      </c>
      <c r="O761" s="61">
        <v>100</v>
      </c>
      <c r="P761" s="286">
        <v>450.12</v>
      </c>
      <c r="Q761" s="286"/>
      <c r="R761" s="286"/>
      <c r="S761" s="253">
        <v>105.91</v>
      </c>
      <c r="T761" s="253">
        <v>556.03</v>
      </c>
      <c r="V761" s="60">
        <f t="shared" si="72"/>
        <v>53227</v>
      </c>
      <c r="W761" s="58">
        <f t="shared" si="73"/>
        <v>5.25</v>
      </c>
      <c r="X761" s="58">
        <f t="shared" si="74"/>
        <v>27.75</v>
      </c>
      <c r="Y761" s="58">
        <f t="shared" si="75"/>
        <v>27.75</v>
      </c>
    </row>
    <row r="762" spans="1:25" x14ac:dyDescent="0.25">
      <c r="A762" s="283">
        <v>1327</v>
      </c>
      <c r="B762" s="283"/>
      <c r="D762" s="284">
        <v>41156</v>
      </c>
      <c r="E762" s="284"/>
      <c r="F762" s="284"/>
      <c r="G762" s="284"/>
      <c r="I762" s="285" t="s">
        <v>224</v>
      </c>
      <c r="J762" s="285"/>
      <c r="K762" s="285"/>
      <c r="L762" s="285"/>
      <c r="M762" s="61">
        <v>33</v>
      </c>
      <c r="N762" s="253">
        <v>4433.25</v>
      </c>
      <c r="O762" s="61">
        <v>100</v>
      </c>
      <c r="P762" s="286">
        <v>582.14</v>
      </c>
      <c r="Q762" s="286"/>
      <c r="R762" s="286"/>
      <c r="S762" s="253">
        <v>134.34</v>
      </c>
      <c r="T762" s="253">
        <v>716.48</v>
      </c>
      <c r="V762" s="60">
        <f t="shared" si="72"/>
        <v>53201</v>
      </c>
      <c r="W762" s="58">
        <f t="shared" si="73"/>
        <v>5.3250000000000002</v>
      </c>
      <c r="X762" s="58">
        <f t="shared" si="74"/>
        <v>27.675000000000001</v>
      </c>
      <c r="Y762" s="58">
        <f t="shared" si="75"/>
        <v>27.675000000000001</v>
      </c>
    </row>
    <row r="763" spans="1:25" x14ac:dyDescent="0.25">
      <c r="A763" s="283">
        <v>1333</v>
      </c>
      <c r="B763" s="283"/>
      <c r="D763" s="284">
        <v>41213</v>
      </c>
      <c r="E763" s="284"/>
      <c r="F763" s="284"/>
      <c r="G763" s="284"/>
      <c r="I763" s="285" t="s">
        <v>224</v>
      </c>
      <c r="J763" s="285"/>
      <c r="K763" s="285"/>
      <c r="L763" s="285"/>
      <c r="M763" s="61">
        <v>33</v>
      </c>
      <c r="N763" s="253">
        <v>2483.2399999999998</v>
      </c>
      <c r="O763" s="61">
        <v>100</v>
      </c>
      <c r="P763" s="286">
        <v>313.54000000000002</v>
      </c>
      <c r="Q763" s="286"/>
      <c r="R763" s="286"/>
      <c r="S763" s="253">
        <v>75.25</v>
      </c>
      <c r="T763" s="253">
        <v>388.79</v>
      </c>
      <c r="V763" s="60">
        <f t="shared" si="72"/>
        <v>53258</v>
      </c>
      <c r="W763" s="58">
        <f t="shared" si="73"/>
        <v>5.166666666666667</v>
      </c>
      <c r="X763" s="58">
        <f t="shared" si="74"/>
        <v>27.833333333333332</v>
      </c>
      <c r="Y763" s="58">
        <f t="shared" si="75"/>
        <v>27.833333333333332</v>
      </c>
    </row>
    <row r="764" spans="1:25" x14ac:dyDescent="0.25">
      <c r="A764" s="283">
        <v>1339</v>
      </c>
      <c r="B764" s="283"/>
      <c r="D764" s="284">
        <v>41243</v>
      </c>
      <c r="E764" s="284"/>
      <c r="F764" s="284"/>
      <c r="G764" s="284"/>
      <c r="I764" s="285" t="s">
        <v>224</v>
      </c>
      <c r="J764" s="285"/>
      <c r="K764" s="285"/>
      <c r="L764" s="285"/>
      <c r="M764" s="61">
        <v>33</v>
      </c>
      <c r="N764" s="253">
        <v>396</v>
      </c>
      <c r="O764" s="61">
        <v>100</v>
      </c>
      <c r="P764" s="286">
        <v>49</v>
      </c>
      <c r="Q764" s="286"/>
      <c r="R764" s="286"/>
      <c r="S764" s="253">
        <v>12</v>
      </c>
      <c r="T764" s="253">
        <v>61</v>
      </c>
      <c r="V764" s="60">
        <f t="shared" si="72"/>
        <v>53288</v>
      </c>
      <c r="W764" s="58">
        <f t="shared" si="73"/>
        <v>5.083333333333333</v>
      </c>
      <c r="X764" s="58">
        <f t="shared" si="74"/>
        <v>27.916666666666668</v>
      </c>
      <c r="Y764" s="58">
        <f t="shared" si="75"/>
        <v>27.916666666666668</v>
      </c>
    </row>
    <row r="765" spans="1:25" x14ac:dyDescent="0.25">
      <c r="A765" s="283">
        <v>1340</v>
      </c>
      <c r="B765" s="283"/>
      <c r="D765" s="284">
        <v>41243</v>
      </c>
      <c r="E765" s="284"/>
      <c r="F765" s="284"/>
      <c r="G765" s="284"/>
      <c r="I765" s="285" t="s">
        <v>224</v>
      </c>
      <c r="J765" s="285"/>
      <c r="K765" s="285"/>
      <c r="L765" s="285"/>
      <c r="M765" s="61">
        <v>33</v>
      </c>
      <c r="N765" s="253">
        <v>894</v>
      </c>
      <c r="O765" s="61">
        <v>100</v>
      </c>
      <c r="P765" s="286">
        <v>110.62</v>
      </c>
      <c r="Q765" s="286"/>
      <c r="R765" s="286"/>
      <c r="S765" s="253">
        <v>27.09</v>
      </c>
      <c r="T765" s="253">
        <v>137.71</v>
      </c>
      <c r="V765" s="60">
        <f t="shared" si="72"/>
        <v>53288</v>
      </c>
      <c r="W765" s="58">
        <f t="shared" si="73"/>
        <v>5.083333333333333</v>
      </c>
      <c r="X765" s="58">
        <f t="shared" si="74"/>
        <v>27.916666666666668</v>
      </c>
      <c r="Y765" s="58">
        <f t="shared" si="75"/>
        <v>27.916666666666668</v>
      </c>
    </row>
    <row r="766" spans="1:25" x14ac:dyDescent="0.25">
      <c r="A766" s="283">
        <v>1350</v>
      </c>
      <c r="B766" s="283"/>
      <c r="D766" s="284">
        <v>41274</v>
      </c>
      <c r="E766" s="284"/>
      <c r="F766" s="284"/>
      <c r="G766" s="284"/>
      <c r="I766" s="285" t="s">
        <v>224</v>
      </c>
      <c r="J766" s="285"/>
      <c r="K766" s="285"/>
      <c r="L766" s="285"/>
      <c r="M766" s="61">
        <v>33</v>
      </c>
      <c r="N766" s="253">
        <v>894.23</v>
      </c>
      <c r="O766" s="61">
        <v>100</v>
      </c>
      <c r="P766" s="286">
        <v>108.4</v>
      </c>
      <c r="Q766" s="286"/>
      <c r="R766" s="286"/>
      <c r="S766" s="253">
        <v>27.1</v>
      </c>
      <c r="T766" s="253">
        <v>135.5</v>
      </c>
      <c r="V766" s="60">
        <f t="shared" si="72"/>
        <v>53319</v>
      </c>
      <c r="W766" s="58">
        <f t="shared" si="73"/>
        <v>5</v>
      </c>
      <c r="X766" s="58">
        <f t="shared" si="74"/>
        <v>28</v>
      </c>
      <c r="Y766" s="58">
        <f t="shared" si="75"/>
        <v>28</v>
      </c>
    </row>
    <row r="767" spans="1:25" x14ac:dyDescent="0.25">
      <c r="A767" s="283">
        <v>1351</v>
      </c>
      <c r="B767" s="283"/>
      <c r="D767" s="284">
        <v>41274</v>
      </c>
      <c r="E767" s="284"/>
      <c r="F767" s="284"/>
      <c r="G767" s="284"/>
      <c r="I767" s="285" t="s">
        <v>224</v>
      </c>
      <c r="J767" s="285"/>
      <c r="K767" s="285"/>
      <c r="L767" s="285"/>
      <c r="M767" s="61">
        <v>33</v>
      </c>
      <c r="N767" s="253">
        <v>2864.61</v>
      </c>
      <c r="O767" s="61">
        <v>100</v>
      </c>
      <c r="P767" s="286">
        <v>347.24</v>
      </c>
      <c r="Q767" s="286"/>
      <c r="R767" s="286"/>
      <c r="S767" s="253">
        <v>86.81</v>
      </c>
      <c r="T767" s="253">
        <v>434.05</v>
      </c>
      <c r="V767" s="60">
        <f t="shared" si="72"/>
        <v>53319</v>
      </c>
      <c r="W767" s="58">
        <f t="shared" si="73"/>
        <v>5</v>
      </c>
      <c r="X767" s="58">
        <f t="shared" si="74"/>
        <v>28</v>
      </c>
      <c r="Y767" s="58">
        <f t="shared" si="75"/>
        <v>28</v>
      </c>
    </row>
    <row r="768" spans="1:25" x14ac:dyDescent="0.25">
      <c r="A768" s="283">
        <v>1352</v>
      </c>
      <c r="B768" s="283"/>
      <c r="D768" s="284">
        <v>41274</v>
      </c>
      <c r="E768" s="284"/>
      <c r="F768" s="284"/>
      <c r="G768" s="284"/>
      <c r="I768" s="285" t="s">
        <v>224</v>
      </c>
      <c r="J768" s="285"/>
      <c r="K768" s="285"/>
      <c r="L768" s="285"/>
      <c r="M768" s="61">
        <v>33</v>
      </c>
      <c r="N768" s="253">
        <v>155.62</v>
      </c>
      <c r="O768" s="61">
        <v>100</v>
      </c>
      <c r="P768" s="286">
        <v>41.480000000000004</v>
      </c>
      <c r="Q768" s="286"/>
      <c r="R768" s="286"/>
      <c r="S768" s="253">
        <v>10.370000000000001</v>
      </c>
      <c r="T768" s="253">
        <v>51.85</v>
      </c>
      <c r="V768" s="60">
        <f t="shared" ref="V768:V827" si="76">D768+(M768*365)</f>
        <v>53319</v>
      </c>
      <c r="W768" s="58">
        <f t="shared" ref="W768:W827" si="77">YEARFRAC(D768,$W$8)</f>
        <v>5</v>
      </c>
      <c r="X768" s="58">
        <f t="shared" ref="X768:X827" si="78">IF(W768&gt;M768,0,M768-W768)</f>
        <v>28</v>
      </c>
      <c r="Y768" s="58">
        <f t="shared" si="75"/>
        <v>28</v>
      </c>
    </row>
    <row r="769" spans="1:25" x14ac:dyDescent="0.25">
      <c r="A769" s="283">
        <v>1363</v>
      </c>
      <c r="B769" s="283"/>
      <c r="D769" s="284">
        <v>41274</v>
      </c>
      <c r="E769" s="284"/>
      <c r="F769" s="284"/>
      <c r="G769" s="284"/>
      <c r="I769" s="285" t="s">
        <v>224</v>
      </c>
      <c r="J769" s="285"/>
      <c r="K769" s="285"/>
      <c r="L769" s="285"/>
      <c r="M769" s="61">
        <v>33</v>
      </c>
      <c r="N769" s="253">
        <v>1299.28</v>
      </c>
      <c r="O769" s="61">
        <v>100</v>
      </c>
      <c r="P769" s="286">
        <v>157.47999999999999</v>
      </c>
      <c r="Q769" s="286"/>
      <c r="R769" s="286"/>
      <c r="S769" s="253">
        <v>39.369999999999997</v>
      </c>
      <c r="T769" s="253">
        <v>196.85</v>
      </c>
      <c r="V769" s="60">
        <f t="shared" si="76"/>
        <v>53319</v>
      </c>
      <c r="W769" s="58">
        <f t="shared" si="77"/>
        <v>5</v>
      </c>
      <c r="X769" s="58">
        <f t="shared" si="78"/>
        <v>28</v>
      </c>
      <c r="Y769" s="58">
        <f t="shared" si="75"/>
        <v>28</v>
      </c>
    </row>
    <row r="770" spans="1:25" x14ac:dyDescent="0.25">
      <c r="A770" s="283">
        <v>1370</v>
      </c>
      <c r="B770" s="283"/>
      <c r="D770" s="284">
        <v>41333</v>
      </c>
      <c r="E770" s="284"/>
      <c r="F770" s="284"/>
      <c r="G770" s="284"/>
      <c r="I770" s="285" t="s">
        <v>224</v>
      </c>
      <c r="J770" s="285"/>
      <c r="K770" s="285"/>
      <c r="L770" s="285"/>
      <c r="M770" s="61">
        <v>33</v>
      </c>
      <c r="N770" s="253">
        <v>-11958.210000000001</v>
      </c>
      <c r="O770" s="61">
        <v>100</v>
      </c>
      <c r="P770" s="286">
        <v>-1389.08</v>
      </c>
      <c r="Q770" s="286"/>
      <c r="R770" s="286"/>
      <c r="S770" s="253">
        <v>-362.37</v>
      </c>
      <c r="T770" s="253">
        <v>-1751.45</v>
      </c>
      <c r="V770" s="60">
        <f t="shared" si="76"/>
        <v>53378</v>
      </c>
      <c r="W770" s="58">
        <f t="shared" si="77"/>
        <v>4.8361111111111112</v>
      </c>
      <c r="X770" s="58">
        <f t="shared" si="78"/>
        <v>28.163888888888888</v>
      </c>
      <c r="Y770" s="58">
        <f t="shared" si="75"/>
        <v>28.163888888888888</v>
      </c>
    </row>
    <row r="771" spans="1:25" x14ac:dyDescent="0.25">
      <c r="A771" s="283">
        <v>1376</v>
      </c>
      <c r="B771" s="283"/>
      <c r="D771" s="284">
        <v>41338</v>
      </c>
      <c r="E771" s="284"/>
      <c r="F771" s="284"/>
      <c r="G771" s="284"/>
      <c r="I771" s="285" t="s">
        <v>224</v>
      </c>
      <c r="J771" s="285"/>
      <c r="K771" s="285"/>
      <c r="L771" s="285"/>
      <c r="M771" s="61">
        <v>33</v>
      </c>
      <c r="N771" s="253">
        <v>8362.5</v>
      </c>
      <c r="O771" s="61">
        <v>100</v>
      </c>
      <c r="P771" s="286">
        <v>971.4</v>
      </c>
      <c r="Q771" s="286"/>
      <c r="R771" s="286"/>
      <c r="S771" s="253">
        <v>253.41</v>
      </c>
      <c r="T771" s="253">
        <v>1224.81</v>
      </c>
      <c r="V771" s="60">
        <f t="shared" si="76"/>
        <v>53383</v>
      </c>
      <c r="W771" s="58">
        <f t="shared" si="77"/>
        <v>4.822222222222222</v>
      </c>
      <c r="X771" s="58">
        <f t="shared" si="78"/>
        <v>28.177777777777777</v>
      </c>
      <c r="Y771" s="58">
        <f t="shared" si="75"/>
        <v>28.177777777777777</v>
      </c>
    </row>
    <row r="772" spans="1:25" x14ac:dyDescent="0.25">
      <c r="A772" s="283">
        <v>1381</v>
      </c>
      <c r="B772" s="283"/>
      <c r="D772" s="284">
        <v>41364</v>
      </c>
      <c r="E772" s="284"/>
      <c r="F772" s="284"/>
      <c r="G772" s="284"/>
      <c r="I772" s="285" t="s">
        <v>224</v>
      </c>
      <c r="J772" s="285"/>
      <c r="K772" s="285"/>
      <c r="L772" s="285"/>
      <c r="M772" s="61">
        <v>33</v>
      </c>
      <c r="N772" s="253">
        <v>5209.2</v>
      </c>
      <c r="O772" s="61">
        <v>100</v>
      </c>
      <c r="P772" s="286">
        <v>591.94000000000005</v>
      </c>
      <c r="Q772" s="286"/>
      <c r="R772" s="286"/>
      <c r="S772" s="253">
        <v>157.85</v>
      </c>
      <c r="T772" s="253">
        <v>749.79</v>
      </c>
      <c r="V772" s="60">
        <f t="shared" si="76"/>
        <v>53409</v>
      </c>
      <c r="W772" s="58">
        <f t="shared" si="77"/>
        <v>4.75</v>
      </c>
      <c r="X772" s="58">
        <f t="shared" si="78"/>
        <v>28.25</v>
      </c>
      <c r="Y772" s="58">
        <f t="shared" ref="Y772:Y803" si="79">IF(X772=0,0,X772)</f>
        <v>28.25</v>
      </c>
    </row>
    <row r="773" spans="1:25" x14ac:dyDescent="0.25">
      <c r="A773" s="283">
        <v>1382</v>
      </c>
      <c r="B773" s="283"/>
      <c r="D773" s="284">
        <v>41394</v>
      </c>
      <c r="E773" s="284"/>
      <c r="F773" s="284"/>
      <c r="G773" s="284"/>
      <c r="I773" s="285" t="s">
        <v>224</v>
      </c>
      <c r="J773" s="285"/>
      <c r="K773" s="285"/>
      <c r="L773" s="285"/>
      <c r="M773" s="61">
        <v>33</v>
      </c>
      <c r="N773" s="253">
        <v>1258.6400000000001</v>
      </c>
      <c r="O773" s="61">
        <v>100</v>
      </c>
      <c r="P773" s="286">
        <v>139.85</v>
      </c>
      <c r="Q773" s="286"/>
      <c r="R773" s="286"/>
      <c r="S773" s="253">
        <v>38.14</v>
      </c>
      <c r="T773" s="253">
        <v>177.99</v>
      </c>
      <c r="V773" s="60">
        <f t="shared" si="76"/>
        <v>53439</v>
      </c>
      <c r="W773" s="58">
        <f t="shared" si="77"/>
        <v>4.666666666666667</v>
      </c>
      <c r="X773" s="58">
        <f t="shared" si="78"/>
        <v>28.333333333333332</v>
      </c>
      <c r="Y773" s="58">
        <f t="shared" si="79"/>
        <v>28.333333333333332</v>
      </c>
    </row>
    <row r="774" spans="1:25" x14ac:dyDescent="0.25">
      <c r="A774" s="283">
        <v>1389</v>
      </c>
      <c r="B774" s="283"/>
      <c r="D774" s="284">
        <v>41425</v>
      </c>
      <c r="E774" s="284"/>
      <c r="F774" s="284"/>
      <c r="G774" s="284"/>
      <c r="I774" s="285" t="s">
        <v>224</v>
      </c>
      <c r="J774" s="285"/>
      <c r="K774" s="285"/>
      <c r="L774" s="285"/>
      <c r="M774" s="61">
        <v>33</v>
      </c>
      <c r="N774" s="253">
        <v>27847.27</v>
      </c>
      <c r="O774" s="61">
        <v>100</v>
      </c>
      <c r="P774" s="286">
        <v>3023.83</v>
      </c>
      <c r="Q774" s="286"/>
      <c r="R774" s="286"/>
      <c r="S774" s="253">
        <v>843.86</v>
      </c>
      <c r="T774" s="253">
        <v>3867.69</v>
      </c>
      <c r="V774" s="60">
        <f t="shared" si="76"/>
        <v>53470</v>
      </c>
      <c r="W774" s="58">
        <f t="shared" si="77"/>
        <v>4.583333333333333</v>
      </c>
      <c r="X774" s="58">
        <f t="shared" si="78"/>
        <v>28.416666666666668</v>
      </c>
      <c r="Y774" s="58">
        <f t="shared" si="79"/>
        <v>28.416666666666668</v>
      </c>
    </row>
    <row r="775" spans="1:25" x14ac:dyDescent="0.25">
      <c r="A775" s="283">
        <v>1397</v>
      </c>
      <c r="B775" s="283"/>
      <c r="D775" s="284">
        <v>41455</v>
      </c>
      <c r="E775" s="284"/>
      <c r="F775" s="284"/>
      <c r="G775" s="284"/>
      <c r="I775" s="285" t="s">
        <v>224</v>
      </c>
      <c r="J775" s="285"/>
      <c r="K775" s="285"/>
      <c r="L775" s="285"/>
      <c r="M775" s="61">
        <v>33</v>
      </c>
      <c r="N775" s="253">
        <v>14115.75</v>
      </c>
      <c r="O775" s="61">
        <v>100</v>
      </c>
      <c r="P775" s="286">
        <v>1497.13</v>
      </c>
      <c r="Q775" s="286"/>
      <c r="R775" s="286"/>
      <c r="S775" s="253">
        <v>427.75</v>
      </c>
      <c r="T775" s="253">
        <v>1924.88</v>
      </c>
      <c r="V775" s="60">
        <f t="shared" si="76"/>
        <v>53500</v>
      </c>
      <c r="W775" s="58">
        <f t="shared" si="77"/>
        <v>4.5</v>
      </c>
      <c r="X775" s="58">
        <f t="shared" si="78"/>
        <v>28.5</v>
      </c>
      <c r="Y775" s="58">
        <f t="shared" si="79"/>
        <v>28.5</v>
      </c>
    </row>
    <row r="776" spans="1:25" x14ac:dyDescent="0.25">
      <c r="A776" s="283">
        <v>1401</v>
      </c>
      <c r="B776" s="283"/>
      <c r="D776" s="284">
        <v>41486</v>
      </c>
      <c r="E776" s="284"/>
      <c r="F776" s="284"/>
      <c r="G776" s="284"/>
      <c r="I776" s="285" t="s">
        <v>224</v>
      </c>
      <c r="J776" s="285"/>
      <c r="K776" s="285"/>
      <c r="L776" s="285"/>
      <c r="M776" s="61">
        <v>33</v>
      </c>
      <c r="N776" s="253">
        <v>9944.81</v>
      </c>
      <c r="O776" s="61">
        <v>100</v>
      </c>
      <c r="P776" s="286">
        <v>1029.6500000000001</v>
      </c>
      <c r="Q776" s="286"/>
      <c r="R776" s="286"/>
      <c r="S776" s="253">
        <v>301.36</v>
      </c>
      <c r="T776" s="253">
        <v>1331.01</v>
      </c>
      <c r="V776" s="60">
        <f t="shared" si="76"/>
        <v>53531</v>
      </c>
      <c r="W776" s="58">
        <f t="shared" si="77"/>
        <v>4.416666666666667</v>
      </c>
      <c r="X776" s="58">
        <f t="shared" si="78"/>
        <v>28.583333333333332</v>
      </c>
      <c r="Y776" s="58">
        <f t="shared" si="79"/>
        <v>28.583333333333332</v>
      </c>
    </row>
    <row r="777" spans="1:25" x14ac:dyDescent="0.25">
      <c r="A777" s="283">
        <v>1406</v>
      </c>
      <c r="B777" s="283"/>
      <c r="D777" s="284">
        <v>41517</v>
      </c>
      <c r="E777" s="284"/>
      <c r="F777" s="284"/>
      <c r="G777" s="284"/>
      <c r="I777" s="285" t="s">
        <v>224</v>
      </c>
      <c r="J777" s="285"/>
      <c r="K777" s="285"/>
      <c r="L777" s="285"/>
      <c r="M777" s="61">
        <v>33</v>
      </c>
      <c r="N777" s="253">
        <v>280.24</v>
      </c>
      <c r="O777" s="61">
        <v>100</v>
      </c>
      <c r="P777" s="286">
        <v>28.3</v>
      </c>
      <c r="Q777" s="286"/>
      <c r="R777" s="286"/>
      <c r="S777" s="253">
        <v>8.49</v>
      </c>
      <c r="T777" s="253">
        <v>36.79</v>
      </c>
      <c r="V777" s="60">
        <f t="shared" si="76"/>
        <v>53562</v>
      </c>
      <c r="W777" s="58">
        <f t="shared" si="77"/>
        <v>4.333333333333333</v>
      </c>
      <c r="X777" s="58">
        <f t="shared" si="78"/>
        <v>28.666666666666668</v>
      </c>
      <c r="Y777" s="58">
        <f t="shared" si="79"/>
        <v>28.666666666666668</v>
      </c>
    </row>
    <row r="778" spans="1:25" x14ac:dyDescent="0.25">
      <c r="A778" s="283">
        <v>1413</v>
      </c>
      <c r="B778" s="283"/>
      <c r="D778" s="284">
        <v>41547</v>
      </c>
      <c r="E778" s="284"/>
      <c r="F778" s="284"/>
      <c r="G778" s="284"/>
      <c r="I778" s="285" t="s">
        <v>224</v>
      </c>
      <c r="J778" s="285"/>
      <c r="K778" s="285"/>
      <c r="L778" s="285"/>
      <c r="M778" s="61">
        <v>33</v>
      </c>
      <c r="N778" s="253">
        <v>7041.88</v>
      </c>
      <c r="O778" s="61">
        <v>100</v>
      </c>
      <c r="P778" s="286">
        <v>693.52</v>
      </c>
      <c r="Q778" s="286"/>
      <c r="R778" s="286"/>
      <c r="S778" s="253">
        <v>213.39000000000001</v>
      </c>
      <c r="T778" s="253">
        <v>906.91</v>
      </c>
      <c r="V778" s="60">
        <f t="shared" si="76"/>
        <v>53592</v>
      </c>
      <c r="W778" s="58">
        <f t="shared" si="77"/>
        <v>4.25</v>
      </c>
      <c r="X778" s="58">
        <f t="shared" si="78"/>
        <v>28.75</v>
      </c>
      <c r="Y778" s="58">
        <f t="shared" si="79"/>
        <v>28.75</v>
      </c>
    </row>
    <row r="779" spans="1:25" x14ac:dyDescent="0.25">
      <c r="A779" s="283">
        <v>1418</v>
      </c>
      <c r="B779" s="283"/>
      <c r="D779" s="284">
        <v>41578</v>
      </c>
      <c r="E779" s="284"/>
      <c r="F779" s="284"/>
      <c r="G779" s="284"/>
      <c r="I779" s="285" t="s">
        <v>224</v>
      </c>
      <c r="J779" s="285"/>
      <c r="K779" s="285"/>
      <c r="L779" s="285"/>
      <c r="M779" s="61">
        <v>33</v>
      </c>
      <c r="N779" s="253">
        <v>1175.6099999999999</v>
      </c>
      <c r="O779" s="61">
        <v>100</v>
      </c>
      <c r="P779" s="286">
        <v>112.8</v>
      </c>
      <c r="Q779" s="286"/>
      <c r="R779" s="286"/>
      <c r="S779" s="253">
        <v>35.619999999999997</v>
      </c>
      <c r="T779" s="253">
        <v>148.41999999999999</v>
      </c>
      <c r="V779" s="60">
        <f t="shared" si="76"/>
        <v>53623</v>
      </c>
      <c r="W779" s="58">
        <f t="shared" si="77"/>
        <v>4.166666666666667</v>
      </c>
      <c r="X779" s="58">
        <f t="shared" si="78"/>
        <v>28.833333333333332</v>
      </c>
      <c r="Y779" s="58">
        <f t="shared" si="79"/>
        <v>28.833333333333332</v>
      </c>
    </row>
    <row r="780" spans="1:25" x14ac:dyDescent="0.25">
      <c r="A780" s="283">
        <v>1423</v>
      </c>
      <c r="B780" s="283"/>
      <c r="D780" s="284">
        <v>41608</v>
      </c>
      <c r="E780" s="284"/>
      <c r="F780" s="284"/>
      <c r="G780" s="284"/>
      <c r="I780" s="285" t="s">
        <v>224</v>
      </c>
      <c r="J780" s="285"/>
      <c r="K780" s="285"/>
      <c r="L780" s="285"/>
      <c r="M780" s="61">
        <v>33</v>
      </c>
      <c r="N780" s="253">
        <v>768.65</v>
      </c>
      <c r="O780" s="61">
        <v>100</v>
      </c>
      <c r="P780" s="286">
        <v>71.81</v>
      </c>
      <c r="Q780" s="286"/>
      <c r="R780" s="286"/>
      <c r="S780" s="253">
        <v>23.29</v>
      </c>
      <c r="T780" s="253">
        <v>95.100000000000009</v>
      </c>
      <c r="V780" s="60">
        <f t="shared" si="76"/>
        <v>53653</v>
      </c>
      <c r="W780" s="58">
        <f t="shared" si="77"/>
        <v>4.083333333333333</v>
      </c>
      <c r="X780" s="58">
        <f t="shared" si="78"/>
        <v>28.916666666666668</v>
      </c>
      <c r="Y780" s="58">
        <f t="shared" si="79"/>
        <v>28.916666666666668</v>
      </c>
    </row>
    <row r="781" spans="1:25" x14ac:dyDescent="0.25">
      <c r="A781" s="283">
        <v>1430</v>
      </c>
      <c r="B781" s="283"/>
      <c r="D781" s="284">
        <v>41305</v>
      </c>
      <c r="E781" s="284"/>
      <c r="F781" s="284"/>
      <c r="G781" s="284"/>
      <c r="I781" s="285" t="s">
        <v>224</v>
      </c>
      <c r="J781" s="285"/>
      <c r="K781" s="285"/>
      <c r="L781" s="285"/>
      <c r="M781" s="61">
        <v>33</v>
      </c>
      <c r="N781" s="253">
        <v>-11380.44</v>
      </c>
      <c r="O781" s="61">
        <v>100</v>
      </c>
      <c r="P781" s="286">
        <v>-1350.7</v>
      </c>
      <c r="Q781" s="286"/>
      <c r="R781" s="286"/>
      <c r="S781" s="253">
        <v>-344.86</v>
      </c>
      <c r="T781" s="253">
        <v>-1695.56</v>
      </c>
      <c r="V781" s="60">
        <f t="shared" si="76"/>
        <v>53350</v>
      </c>
      <c r="W781" s="58">
        <f t="shared" si="77"/>
        <v>4.916666666666667</v>
      </c>
      <c r="X781" s="58">
        <f t="shared" si="78"/>
        <v>28.083333333333332</v>
      </c>
      <c r="Y781" s="58">
        <f t="shared" si="79"/>
        <v>28.083333333333332</v>
      </c>
    </row>
    <row r="782" spans="1:25" x14ac:dyDescent="0.25">
      <c r="A782" s="283">
        <v>1431</v>
      </c>
      <c r="B782" s="283"/>
      <c r="D782" s="284">
        <v>41639</v>
      </c>
      <c r="E782" s="284"/>
      <c r="F782" s="284"/>
      <c r="G782" s="284"/>
      <c r="I782" s="285" t="s">
        <v>224</v>
      </c>
      <c r="J782" s="285"/>
      <c r="K782" s="285"/>
      <c r="L782" s="285"/>
      <c r="M782" s="61">
        <v>33</v>
      </c>
      <c r="N782" s="253">
        <v>858.65</v>
      </c>
      <c r="O782" s="61">
        <v>100</v>
      </c>
      <c r="P782" s="286">
        <v>78.06</v>
      </c>
      <c r="Q782" s="286"/>
      <c r="R782" s="286"/>
      <c r="S782" s="253">
        <v>26.02</v>
      </c>
      <c r="T782" s="253">
        <v>104.08</v>
      </c>
      <c r="V782" s="60">
        <f t="shared" si="76"/>
        <v>53684</v>
      </c>
      <c r="W782" s="58">
        <f t="shared" si="77"/>
        <v>4</v>
      </c>
      <c r="X782" s="58">
        <f t="shared" si="78"/>
        <v>29</v>
      </c>
      <c r="Y782" s="58">
        <f t="shared" si="79"/>
        <v>29</v>
      </c>
    </row>
    <row r="783" spans="1:25" x14ac:dyDescent="0.25">
      <c r="A783" s="283">
        <v>1439</v>
      </c>
      <c r="B783" s="283"/>
      <c r="D783" s="284">
        <v>41670</v>
      </c>
      <c r="E783" s="284"/>
      <c r="F783" s="284"/>
      <c r="G783" s="284"/>
      <c r="I783" s="285" t="s">
        <v>224</v>
      </c>
      <c r="J783" s="285"/>
      <c r="K783" s="285"/>
      <c r="L783" s="285"/>
      <c r="M783" s="61">
        <v>33</v>
      </c>
      <c r="N783" s="253">
        <v>1145.25</v>
      </c>
      <c r="O783" s="61">
        <v>100</v>
      </c>
      <c r="P783" s="286">
        <v>101.21000000000001</v>
      </c>
      <c r="Q783" s="286"/>
      <c r="R783" s="286"/>
      <c r="S783" s="253">
        <v>34.700000000000003</v>
      </c>
      <c r="T783" s="253">
        <v>135.91</v>
      </c>
      <c r="V783" s="60">
        <f t="shared" si="76"/>
        <v>53715</v>
      </c>
      <c r="W783" s="58">
        <f t="shared" si="77"/>
        <v>3.9166666666666665</v>
      </c>
      <c r="X783" s="58">
        <f t="shared" si="78"/>
        <v>29.083333333333332</v>
      </c>
      <c r="Y783" s="58">
        <f t="shared" si="79"/>
        <v>29.083333333333332</v>
      </c>
    </row>
    <row r="784" spans="1:25" x14ac:dyDescent="0.25">
      <c r="A784" s="283">
        <v>1444</v>
      </c>
      <c r="B784" s="283"/>
      <c r="D784" s="284">
        <v>41698</v>
      </c>
      <c r="E784" s="284"/>
      <c r="F784" s="284"/>
      <c r="G784" s="284"/>
      <c r="I784" s="285" t="s">
        <v>224</v>
      </c>
      <c r="J784" s="285"/>
      <c r="K784" s="285"/>
      <c r="L784" s="285"/>
      <c r="M784" s="61">
        <v>33</v>
      </c>
      <c r="N784" s="253">
        <v>5608.63</v>
      </c>
      <c r="O784" s="61">
        <v>100</v>
      </c>
      <c r="P784" s="286">
        <v>481.55</v>
      </c>
      <c r="Q784" s="286"/>
      <c r="R784" s="286"/>
      <c r="S784" s="253">
        <v>169.96</v>
      </c>
      <c r="T784" s="253">
        <v>651.51</v>
      </c>
      <c r="V784" s="60">
        <f t="shared" si="76"/>
        <v>53743</v>
      </c>
      <c r="W784" s="58">
        <f t="shared" si="77"/>
        <v>3.8361111111111112</v>
      </c>
      <c r="X784" s="58">
        <f t="shared" si="78"/>
        <v>29.163888888888888</v>
      </c>
      <c r="Y784" s="58">
        <f t="shared" si="79"/>
        <v>29.163888888888888</v>
      </c>
    </row>
    <row r="785" spans="1:25" x14ac:dyDescent="0.25">
      <c r="A785" s="283">
        <v>1448</v>
      </c>
      <c r="B785" s="283"/>
      <c r="D785" s="284">
        <v>41729</v>
      </c>
      <c r="E785" s="284"/>
      <c r="F785" s="284"/>
      <c r="G785" s="284"/>
      <c r="I785" s="285" t="s">
        <v>224</v>
      </c>
      <c r="J785" s="285"/>
      <c r="K785" s="285"/>
      <c r="L785" s="285"/>
      <c r="M785" s="61">
        <v>33</v>
      </c>
      <c r="N785" s="253">
        <v>668.7</v>
      </c>
      <c r="O785" s="61">
        <v>100</v>
      </c>
      <c r="P785" s="286">
        <v>55.72</v>
      </c>
      <c r="Q785" s="286"/>
      <c r="R785" s="286"/>
      <c r="S785" s="253">
        <v>20.260000000000002</v>
      </c>
      <c r="T785" s="253">
        <v>75.98</v>
      </c>
      <c r="V785" s="60">
        <f t="shared" si="76"/>
        <v>53774</v>
      </c>
      <c r="W785" s="58">
        <f t="shared" si="77"/>
        <v>3.75</v>
      </c>
      <c r="X785" s="58">
        <f t="shared" si="78"/>
        <v>29.25</v>
      </c>
      <c r="Y785" s="58">
        <f t="shared" si="79"/>
        <v>29.25</v>
      </c>
    </row>
    <row r="786" spans="1:25" x14ac:dyDescent="0.25">
      <c r="A786" s="283">
        <v>1454</v>
      </c>
      <c r="B786" s="283"/>
      <c r="D786" s="284">
        <v>41759</v>
      </c>
      <c r="E786" s="284"/>
      <c r="F786" s="284"/>
      <c r="G786" s="284"/>
      <c r="I786" s="285" t="s">
        <v>224</v>
      </c>
      <c r="J786" s="285"/>
      <c r="K786" s="285"/>
      <c r="L786" s="285"/>
      <c r="M786" s="61">
        <v>33</v>
      </c>
      <c r="N786" s="253">
        <v>1657.6100000000001</v>
      </c>
      <c r="O786" s="61">
        <v>100</v>
      </c>
      <c r="P786" s="286">
        <v>133.94999999999999</v>
      </c>
      <c r="Q786" s="286"/>
      <c r="R786" s="286"/>
      <c r="S786" s="253">
        <v>50.230000000000004</v>
      </c>
      <c r="T786" s="253">
        <v>184.18</v>
      </c>
      <c r="V786" s="60">
        <f t="shared" si="76"/>
        <v>53804</v>
      </c>
      <c r="W786" s="58">
        <f t="shared" si="77"/>
        <v>3.6666666666666665</v>
      </c>
      <c r="X786" s="58">
        <f t="shared" si="78"/>
        <v>29.333333333333332</v>
      </c>
      <c r="Y786" s="58">
        <f t="shared" si="79"/>
        <v>29.333333333333332</v>
      </c>
    </row>
    <row r="787" spans="1:25" x14ac:dyDescent="0.25">
      <c r="A787" s="283">
        <v>1459</v>
      </c>
      <c r="B787" s="283"/>
      <c r="D787" s="284">
        <v>41790</v>
      </c>
      <c r="E787" s="284"/>
      <c r="F787" s="284"/>
      <c r="G787" s="284"/>
      <c r="I787" s="285" t="s">
        <v>224</v>
      </c>
      <c r="J787" s="285"/>
      <c r="K787" s="285"/>
      <c r="L787" s="285"/>
      <c r="M787" s="61">
        <v>33</v>
      </c>
      <c r="N787" s="253">
        <v>14475.06</v>
      </c>
      <c r="O787" s="61">
        <v>100</v>
      </c>
      <c r="P787" s="286">
        <v>1133.1500000000001</v>
      </c>
      <c r="Q787" s="286"/>
      <c r="R787" s="286"/>
      <c r="S787" s="253">
        <v>438.64</v>
      </c>
      <c r="T787" s="253">
        <v>1571.79</v>
      </c>
      <c r="V787" s="60">
        <f t="shared" si="76"/>
        <v>53835</v>
      </c>
      <c r="W787" s="58">
        <f t="shared" si="77"/>
        <v>3.5833333333333335</v>
      </c>
      <c r="X787" s="58">
        <f t="shared" si="78"/>
        <v>29.416666666666668</v>
      </c>
      <c r="Y787" s="58">
        <f t="shared" si="79"/>
        <v>29.416666666666668</v>
      </c>
    </row>
    <row r="788" spans="1:25" x14ac:dyDescent="0.25">
      <c r="A788" s="283">
        <v>1468</v>
      </c>
      <c r="B788" s="283"/>
      <c r="D788" s="284">
        <v>41851</v>
      </c>
      <c r="E788" s="284"/>
      <c r="F788" s="284"/>
      <c r="G788" s="284"/>
      <c r="I788" s="285" t="s">
        <v>224</v>
      </c>
      <c r="J788" s="285"/>
      <c r="K788" s="285"/>
      <c r="L788" s="285"/>
      <c r="M788" s="61">
        <v>33</v>
      </c>
      <c r="N788" s="253">
        <v>11528.45</v>
      </c>
      <c r="O788" s="61">
        <v>100</v>
      </c>
      <c r="P788" s="286">
        <v>844.26</v>
      </c>
      <c r="Q788" s="286"/>
      <c r="R788" s="286"/>
      <c r="S788" s="253">
        <v>349.35</v>
      </c>
      <c r="T788" s="253">
        <v>1193.6099999999999</v>
      </c>
      <c r="V788" s="60">
        <f t="shared" si="76"/>
        <v>53896</v>
      </c>
      <c r="W788" s="58">
        <f t="shared" si="77"/>
        <v>3.4166666666666665</v>
      </c>
      <c r="X788" s="58">
        <f t="shared" si="78"/>
        <v>29.583333333333332</v>
      </c>
      <c r="Y788" s="58">
        <f t="shared" si="79"/>
        <v>29.583333333333332</v>
      </c>
    </row>
    <row r="789" spans="1:25" x14ac:dyDescent="0.25">
      <c r="A789" s="283">
        <v>1471</v>
      </c>
      <c r="B789" s="283"/>
      <c r="D789" s="284">
        <v>41882</v>
      </c>
      <c r="E789" s="284"/>
      <c r="F789" s="284"/>
      <c r="G789" s="284"/>
      <c r="I789" s="285" t="s">
        <v>224</v>
      </c>
      <c r="J789" s="285"/>
      <c r="K789" s="285"/>
      <c r="L789" s="285"/>
      <c r="M789" s="61">
        <v>33</v>
      </c>
      <c r="N789" s="253">
        <v>120731.66</v>
      </c>
      <c r="O789" s="61">
        <v>100</v>
      </c>
      <c r="P789" s="286">
        <v>8536.59</v>
      </c>
      <c r="Q789" s="286"/>
      <c r="R789" s="286"/>
      <c r="S789" s="253">
        <v>3658.54</v>
      </c>
      <c r="T789" s="253">
        <v>12195.130000000001</v>
      </c>
      <c r="V789" s="60">
        <f t="shared" si="76"/>
        <v>53927</v>
      </c>
      <c r="W789" s="58">
        <f t="shared" si="77"/>
        <v>3.3333333333333335</v>
      </c>
      <c r="X789" s="58">
        <f t="shared" si="78"/>
        <v>29.666666666666668</v>
      </c>
      <c r="Y789" s="58">
        <f t="shared" si="79"/>
        <v>29.666666666666668</v>
      </c>
    </row>
    <row r="790" spans="1:25" x14ac:dyDescent="0.25">
      <c r="A790" s="283">
        <v>1476</v>
      </c>
      <c r="B790" s="283"/>
      <c r="D790" s="284">
        <v>41912</v>
      </c>
      <c r="E790" s="284"/>
      <c r="F790" s="284"/>
      <c r="G790" s="284"/>
      <c r="I790" s="285" t="s">
        <v>224</v>
      </c>
      <c r="J790" s="285"/>
      <c r="K790" s="285"/>
      <c r="L790" s="285"/>
      <c r="M790" s="61">
        <v>33</v>
      </c>
      <c r="N790" s="253">
        <v>62525.599999999999</v>
      </c>
      <c r="O790" s="61">
        <v>100</v>
      </c>
      <c r="P790" s="286">
        <v>4263.12</v>
      </c>
      <c r="Q790" s="286"/>
      <c r="R790" s="286"/>
      <c r="S790" s="253">
        <v>1894.72</v>
      </c>
      <c r="T790" s="253">
        <v>6157.84</v>
      </c>
      <c r="V790" s="60">
        <f t="shared" si="76"/>
        <v>53957</v>
      </c>
      <c r="W790" s="58">
        <f t="shared" si="77"/>
        <v>3.25</v>
      </c>
      <c r="X790" s="58">
        <f t="shared" si="78"/>
        <v>29.75</v>
      </c>
      <c r="Y790" s="58">
        <f t="shared" si="79"/>
        <v>29.75</v>
      </c>
    </row>
    <row r="791" spans="1:25" x14ac:dyDescent="0.25">
      <c r="A791" s="283">
        <v>1481</v>
      </c>
      <c r="B791" s="283"/>
      <c r="D791" s="284">
        <v>41943</v>
      </c>
      <c r="E791" s="284"/>
      <c r="F791" s="284"/>
      <c r="G791" s="284"/>
      <c r="I791" s="285" t="s">
        <v>224</v>
      </c>
      <c r="J791" s="285"/>
      <c r="K791" s="285"/>
      <c r="L791" s="285"/>
      <c r="M791" s="61">
        <v>33</v>
      </c>
      <c r="N791" s="253">
        <v>24877.83</v>
      </c>
      <c r="O791" s="61">
        <v>100</v>
      </c>
      <c r="P791" s="286">
        <v>1633.39</v>
      </c>
      <c r="Q791" s="286"/>
      <c r="R791" s="286"/>
      <c r="S791" s="253">
        <v>753.87</v>
      </c>
      <c r="T791" s="253">
        <v>2387.2600000000002</v>
      </c>
      <c r="V791" s="60">
        <f t="shared" si="76"/>
        <v>53988</v>
      </c>
      <c r="W791" s="58">
        <f t="shared" si="77"/>
        <v>3.1666666666666665</v>
      </c>
      <c r="X791" s="58">
        <f t="shared" si="78"/>
        <v>29.833333333333332</v>
      </c>
      <c r="Y791" s="58">
        <f t="shared" si="79"/>
        <v>29.833333333333332</v>
      </c>
    </row>
    <row r="792" spans="1:25" x14ac:dyDescent="0.25">
      <c r="A792" s="283">
        <v>1486</v>
      </c>
      <c r="B792" s="283"/>
      <c r="D792" s="284">
        <v>41973</v>
      </c>
      <c r="E792" s="284"/>
      <c r="F792" s="284"/>
      <c r="G792" s="284"/>
      <c r="I792" s="285" t="s">
        <v>224</v>
      </c>
      <c r="J792" s="285"/>
      <c r="K792" s="285"/>
      <c r="L792" s="285"/>
      <c r="M792" s="61">
        <v>33</v>
      </c>
      <c r="N792" s="253">
        <v>11301.28</v>
      </c>
      <c r="O792" s="61">
        <v>100</v>
      </c>
      <c r="P792" s="286">
        <v>713.46</v>
      </c>
      <c r="Q792" s="286"/>
      <c r="R792" s="286"/>
      <c r="S792" s="253">
        <v>342.46</v>
      </c>
      <c r="T792" s="253">
        <v>1055.92</v>
      </c>
      <c r="V792" s="60">
        <f t="shared" si="76"/>
        <v>54018</v>
      </c>
      <c r="W792" s="58">
        <f t="shared" si="77"/>
        <v>3.0833333333333335</v>
      </c>
      <c r="X792" s="58">
        <f t="shared" si="78"/>
        <v>29.916666666666668</v>
      </c>
      <c r="Y792" s="58">
        <f t="shared" si="79"/>
        <v>29.916666666666668</v>
      </c>
    </row>
    <row r="793" spans="1:25" x14ac:dyDescent="0.25">
      <c r="A793" s="283">
        <v>1491</v>
      </c>
      <c r="B793" s="283"/>
      <c r="D793" s="284">
        <v>42004</v>
      </c>
      <c r="E793" s="284"/>
      <c r="F793" s="284"/>
      <c r="G793" s="284"/>
      <c r="I793" s="285" t="s">
        <v>224</v>
      </c>
      <c r="J793" s="285"/>
      <c r="K793" s="285"/>
      <c r="L793" s="285"/>
      <c r="M793" s="61">
        <v>33</v>
      </c>
      <c r="N793" s="253">
        <v>17346.080000000002</v>
      </c>
      <c r="O793" s="61">
        <v>100</v>
      </c>
      <c r="P793" s="286">
        <v>1051.28</v>
      </c>
      <c r="Q793" s="286"/>
      <c r="R793" s="286"/>
      <c r="S793" s="253">
        <v>525.64</v>
      </c>
      <c r="T793" s="253">
        <v>1576.92</v>
      </c>
      <c r="V793" s="60">
        <f t="shared" si="76"/>
        <v>54049</v>
      </c>
      <c r="W793" s="58">
        <f t="shared" si="77"/>
        <v>3</v>
      </c>
      <c r="X793" s="58">
        <f t="shared" si="78"/>
        <v>30</v>
      </c>
      <c r="Y793" s="58">
        <f t="shared" si="79"/>
        <v>30</v>
      </c>
    </row>
    <row r="794" spans="1:25" x14ac:dyDescent="0.25">
      <c r="A794" s="283">
        <v>1495</v>
      </c>
      <c r="B794" s="283"/>
      <c r="D794" s="284">
        <v>42035</v>
      </c>
      <c r="E794" s="284"/>
      <c r="F794" s="284"/>
      <c r="G794" s="284"/>
      <c r="I794" s="285" t="s">
        <v>224</v>
      </c>
      <c r="J794" s="285"/>
      <c r="K794" s="285"/>
      <c r="L794" s="285"/>
      <c r="M794" s="61">
        <v>33</v>
      </c>
      <c r="N794" s="253">
        <v>2656.46</v>
      </c>
      <c r="O794" s="61">
        <v>100</v>
      </c>
      <c r="P794" s="286">
        <v>154.29</v>
      </c>
      <c r="Q794" s="286"/>
      <c r="R794" s="286"/>
      <c r="S794" s="253">
        <v>80.5</v>
      </c>
      <c r="T794" s="253">
        <v>234.79</v>
      </c>
      <c r="V794" s="60">
        <f t="shared" si="76"/>
        <v>54080</v>
      </c>
      <c r="W794" s="58">
        <f t="shared" si="77"/>
        <v>2.9166666666666665</v>
      </c>
      <c r="X794" s="58">
        <f t="shared" si="78"/>
        <v>30.083333333333332</v>
      </c>
      <c r="Y794" s="58">
        <f t="shared" si="79"/>
        <v>30.083333333333332</v>
      </c>
    </row>
    <row r="795" spans="1:25" x14ac:dyDescent="0.25">
      <c r="A795" s="283">
        <v>1498</v>
      </c>
      <c r="B795" s="283"/>
      <c r="D795" s="284">
        <v>42063</v>
      </c>
      <c r="E795" s="284"/>
      <c r="F795" s="284"/>
      <c r="G795" s="284"/>
      <c r="I795" s="285" t="s">
        <v>224</v>
      </c>
      <c r="J795" s="285"/>
      <c r="K795" s="285"/>
      <c r="L795" s="285"/>
      <c r="M795" s="61">
        <v>33</v>
      </c>
      <c r="N795" s="253">
        <v>7649.7300000000005</v>
      </c>
      <c r="O795" s="61">
        <v>100</v>
      </c>
      <c r="P795" s="286">
        <v>424.98</v>
      </c>
      <c r="Q795" s="286"/>
      <c r="R795" s="286"/>
      <c r="S795" s="253">
        <v>231.81</v>
      </c>
      <c r="T795" s="253">
        <v>656.79</v>
      </c>
      <c r="V795" s="60">
        <f t="shared" si="76"/>
        <v>54108</v>
      </c>
      <c r="W795" s="58">
        <f t="shared" si="77"/>
        <v>2.8361111111111112</v>
      </c>
      <c r="X795" s="58">
        <f t="shared" si="78"/>
        <v>30.163888888888888</v>
      </c>
      <c r="Y795" s="58">
        <f t="shared" si="79"/>
        <v>30.163888888888888</v>
      </c>
    </row>
    <row r="796" spans="1:25" x14ac:dyDescent="0.25">
      <c r="A796" s="283">
        <v>1502</v>
      </c>
      <c r="B796" s="283"/>
      <c r="D796" s="284">
        <v>42094</v>
      </c>
      <c r="E796" s="284"/>
      <c r="F796" s="284"/>
      <c r="G796" s="284"/>
      <c r="I796" s="285" t="s">
        <v>224</v>
      </c>
      <c r="J796" s="285"/>
      <c r="K796" s="285"/>
      <c r="L796" s="285"/>
      <c r="M796" s="61">
        <v>33</v>
      </c>
      <c r="N796" s="253">
        <v>1010.36</v>
      </c>
      <c r="O796" s="61">
        <v>100</v>
      </c>
      <c r="P796" s="286">
        <v>53.59</v>
      </c>
      <c r="Q796" s="286"/>
      <c r="R796" s="286"/>
      <c r="S796" s="253">
        <v>30.62</v>
      </c>
      <c r="T796" s="253">
        <v>84.210000000000008</v>
      </c>
      <c r="V796" s="60">
        <f t="shared" si="76"/>
        <v>54139</v>
      </c>
      <c r="W796" s="58">
        <f t="shared" si="77"/>
        <v>2.75</v>
      </c>
      <c r="X796" s="58">
        <f t="shared" si="78"/>
        <v>30.25</v>
      </c>
      <c r="Y796" s="58">
        <f t="shared" si="79"/>
        <v>30.25</v>
      </c>
    </row>
    <row r="797" spans="1:25" x14ac:dyDescent="0.25">
      <c r="A797" s="283">
        <v>1506</v>
      </c>
      <c r="B797" s="283"/>
      <c r="D797" s="284">
        <v>42124</v>
      </c>
      <c r="E797" s="284"/>
      <c r="F797" s="284"/>
      <c r="G797" s="284"/>
      <c r="I797" s="285" t="s">
        <v>224</v>
      </c>
      <c r="J797" s="285"/>
      <c r="K797" s="285"/>
      <c r="L797" s="285"/>
      <c r="M797" s="61">
        <v>33</v>
      </c>
      <c r="N797" s="253">
        <v>2736.58</v>
      </c>
      <c r="O797" s="61">
        <v>100</v>
      </c>
      <c r="P797" s="286">
        <v>138.22</v>
      </c>
      <c r="Q797" s="286"/>
      <c r="R797" s="286"/>
      <c r="S797" s="253">
        <v>82.93</v>
      </c>
      <c r="T797" s="253">
        <v>221.15</v>
      </c>
      <c r="V797" s="60">
        <f t="shared" si="76"/>
        <v>54169</v>
      </c>
      <c r="W797" s="58">
        <f t="shared" si="77"/>
        <v>2.6666666666666665</v>
      </c>
      <c r="X797" s="58">
        <f t="shared" si="78"/>
        <v>30.333333333333332</v>
      </c>
      <c r="Y797" s="58">
        <f t="shared" si="79"/>
        <v>30.333333333333332</v>
      </c>
    </row>
    <row r="798" spans="1:25" x14ac:dyDescent="0.25">
      <c r="A798" s="283">
        <v>1510</v>
      </c>
      <c r="B798" s="283"/>
      <c r="D798" s="284">
        <v>42155</v>
      </c>
      <c r="E798" s="284"/>
      <c r="F798" s="284"/>
      <c r="G798" s="284"/>
      <c r="I798" s="285" t="s">
        <v>224</v>
      </c>
      <c r="J798" s="285"/>
      <c r="K798" s="285"/>
      <c r="L798" s="285"/>
      <c r="M798" s="61">
        <v>33</v>
      </c>
      <c r="N798" s="253">
        <v>2995.61</v>
      </c>
      <c r="O798" s="61">
        <v>100</v>
      </c>
      <c r="P798" s="286">
        <v>143.72999999999999</v>
      </c>
      <c r="Q798" s="286"/>
      <c r="R798" s="286"/>
      <c r="S798" s="253">
        <v>90.78</v>
      </c>
      <c r="T798" s="253">
        <v>234.51</v>
      </c>
      <c r="V798" s="60">
        <f t="shared" si="76"/>
        <v>54200</v>
      </c>
      <c r="W798" s="58">
        <f t="shared" si="77"/>
        <v>2.5833333333333335</v>
      </c>
      <c r="X798" s="58">
        <f t="shared" si="78"/>
        <v>30.416666666666668</v>
      </c>
      <c r="Y798" s="58">
        <f t="shared" si="79"/>
        <v>30.416666666666668</v>
      </c>
    </row>
    <row r="799" spans="1:25" x14ac:dyDescent="0.25">
      <c r="A799" s="283">
        <v>1515</v>
      </c>
      <c r="B799" s="283"/>
      <c r="D799" s="284">
        <v>42185</v>
      </c>
      <c r="E799" s="284"/>
      <c r="F799" s="284"/>
      <c r="G799" s="284"/>
      <c r="I799" s="285" t="s">
        <v>224</v>
      </c>
      <c r="J799" s="285"/>
      <c r="K799" s="285"/>
      <c r="L799" s="285"/>
      <c r="M799" s="61">
        <v>33</v>
      </c>
      <c r="N799" s="253">
        <v>4632.01</v>
      </c>
      <c r="O799" s="61">
        <v>100</v>
      </c>
      <c r="P799" s="286">
        <v>210.54</v>
      </c>
      <c r="Q799" s="286"/>
      <c r="R799" s="286"/>
      <c r="S799" s="253">
        <v>140.36000000000001</v>
      </c>
      <c r="T799" s="253">
        <v>350.90000000000003</v>
      </c>
      <c r="V799" s="60">
        <f t="shared" si="76"/>
        <v>54230</v>
      </c>
      <c r="W799" s="58">
        <f t="shared" si="77"/>
        <v>2.5</v>
      </c>
      <c r="X799" s="58">
        <f t="shared" si="78"/>
        <v>30.5</v>
      </c>
      <c r="Y799" s="58">
        <f t="shared" si="79"/>
        <v>30.5</v>
      </c>
    </row>
    <row r="800" spans="1:25" x14ac:dyDescent="0.25">
      <c r="A800" s="283">
        <v>1519</v>
      </c>
      <c r="B800" s="283"/>
      <c r="D800" s="284">
        <v>42216</v>
      </c>
      <c r="E800" s="284"/>
      <c r="F800" s="284"/>
      <c r="G800" s="284"/>
      <c r="I800" s="285" t="s">
        <v>224</v>
      </c>
      <c r="J800" s="285"/>
      <c r="K800" s="285"/>
      <c r="L800" s="285"/>
      <c r="M800" s="61">
        <v>33</v>
      </c>
      <c r="N800" s="253">
        <v>1337</v>
      </c>
      <c r="O800" s="61">
        <v>100</v>
      </c>
      <c r="P800" s="286">
        <v>57.4</v>
      </c>
      <c r="Q800" s="286"/>
      <c r="R800" s="286"/>
      <c r="S800" s="253">
        <v>40.520000000000003</v>
      </c>
      <c r="T800" s="253">
        <v>97.92</v>
      </c>
      <c r="V800" s="60">
        <f t="shared" si="76"/>
        <v>54261</v>
      </c>
      <c r="W800" s="58">
        <f t="shared" si="77"/>
        <v>2.4166666666666665</v>
      </c>
      <c r="X800" s="58">
        <f t="shared" si="78"/>
        <v>30.583333333333332</v>
      </c>
      <c r="Y800" s="58">
        <f t="shared" si="79"/>
        <v>30.583333333333332</v>
      </c>
    </row>
    <row r="801" spans="1:25" x14ac:dyDescent="0.25">
      <c r="A801" s="283">
        <v>1522</v>
      </c>
      <c r="B801" s="283"/>
      <c r="D801" s="284">
        <v>42247</v>
      </c>
      <c r="E801" s="284"/>
      <c r="F801" s="284"/>
      <c r="G801" s="284"/>
      <c r="I801" s="285" t="s">
        <v>224</v>
      </c>
      <c r="J801" s="285"/>
      <c r="K801" s="285"/>
      <c r="L801" s="285"/>
      <c r="M801" s="61">
        <v>33</v>
      </c>
      <c r="N801" s="253">
        <v>2264.27</v>
      </c>
      <c r="O801" s="61">
        <v>100</v>
      </c>
      <c r="P801" s="286">
        <v>91.48</v>
      </c>
      <c r="Q801" s="286"/>
      <c r="R801" s="286"/>
      <c r="S801" s="253">
        <v>68.61</v>
      </c>
      <c r="T801" s="253">
        <v>160.09</v>
      </c>
      <c r="V801" s="60">
        <f t="shared" si="76"/>
        <v>54292</v>
      </c>
      <c r="W801" s="58">
        <f t="shared" si="77"/>
        <v>2.3333333333333335</v>
      </c>
      <c r="X801" s="58">
        <f t="shared" si="78"/>
        <v>30.666666666666668</v>
      </c>
      <c r="Y801" s="58">
        <f t="shared" si="79"/>
        <v>30.666666666666668</v>
      </c>
    </row>
    <row r="802" spans="1:25" x14ac:dyDescent="0.25">
      <c r="A802" s="283">
        <v>1526</v>
      </c>
      <c r="B802" s="283"/>
      <c r="D802" s="284">
        <v>42277</v>
      </c>
      <c r="E802" s="284"/>
      <c r="F802" s="284"/>
      <c r="G802" s="284"/>
      <c r="I802" s="285" t="s">
        <v>224</v>
      </c>
      <c r="J802" s="285"/>
      <c r="K802" s="285"/>
      <c r="L802" s="285"/>
      <c r="M802" s="61">
        <v>33</v>
      </c>
      <c r="N802" s="253">
        <v>3267.55</v>
      </c>
      <c r="O802" s="61">
        <v>100</v>
      </c>
      <c r="P802" s="286">
        <v>123.78</v>
      </c>
      <c r="Q802" s="286"/>
      <c r="R802" s="286"/>
      <c r="S802" s="253">
        <v>99.02</v>
      </c>
      <c r="T802" s="253">
        <v>222.8</v>
      </c>
      <c r="V802" s="60">
        <f t="shared" si="76"/>
        <v>54322</v>
      </c>
      <c r="W802" s="58">
        <f t="shared" si="77"/>
        <v>2.25</v>
      </c>
      <c r="X802" s="58">
        <f t="shared" si="78"/>
        <v>30.75</v>
      </c>
      <c r="Y802" s="58">
        <f t="shared" si="79"/>
        <v>30.75</v>
      </c>
    </row>
    <row r="803" spans="1:25" x14ac:dyDescent="0.25">
      <c r="A803" s="283">
        <v>1530</v>
      </c>
      <c r="B803" s="283"/>
      <c r="D803" s="284">
        <v>42308</v>
      </c>
      <c r="E803" s="284"/>
      <c r="F803" s="284"/>
      <c r="G803" s="284"/>
      <c r="I803" s="285" t="s">
        <v>224</v>
      </c>
      <c r="J803" s="285"/>
      <c r="K803" s="285"/>
      <c r="L803" s="285"/>
      <c r="M803" s="61">
        <v>33</v>
      </c>
      <c r="N803" s="253">
        <v>12969.130000000001</v>
      </c>
      <c r="O803" s="61">
        <v>100</v>
      </c>
      <c r="P803" s="286">
        <v>458.5</v>
      </c>
      <c r="Q803" s="286"/>
      <c r="R803" s="286"/>
      <c r="S803" s="253">
        <v>393</v>
      </c>
      <c r="T803" s="253">
        <v>851.5</v>
      </c>
      <c r="V803" s="60">
        <f t="shared" si="76"/>
        <v>54353</v>
      </c>
      <c r="W803" s="58">
        <f t="shared" si="77"/>
        <v>2.1666666666666665</v>
      </c>
      <c r="X803" s="58">
        <f t="shared" si="78"/>
        <v>30.833333333333332</v>
      </c>
      <c r="Y803" s="58">
        <f t="shared" si="79"/>
        <v>30.833333333333332</v>
      </c>
    </row>
    <row r="804" spans="1:25" x14ac:dyDescent="0.25">
      <c r="A804" s="283">
        <v>1537</v>
      </c>
      <c r="B804" s="283"/>
      <c r="D804" s="284">
        <v>42338</v>
      </c>
      <c r="E804" s="284"/>
      <c r="F804" s="284"/>
      <c r="G804" s="284"/>
      <c r="I804" s="285" t="s">
        <v>224</v>
      </c>
      <c r="J804" s="285"/>
      <c r="K804" s="285"/>
      <c r="L804" s="285"/>
      <c r="M804" s="61">
        <v>33</v>
      </c>
      <c r="N804" s="253">
        <v>2640.71</v>
      </c>
      <c r="O804" s="61">
        <v>100</v>
      </c>
      <c r="P804" s="286">
        <v>86.69</v>
      </c>
      <c r="Q804" s="286"/>
      <c r="R804" s="286"/>
      <c r="S804" s="253">
        <v>80.02</v>
      </c>
      <c r="T804" s="253">
        <v>166.71</v>
      </c>
      <c r="V804" s="60">
        <f t="shared" si="76"/>
        <v>54383</v>
      </c>
      <c r="W804" s="58">
        <f t="shared" si="77"/>
        <v>2.0833333333333335</v>
      </c>
      <c r="X804" s="58">
        <f t="shared" si="78"/>
        <v>30.916666666666668</v>
      </c>
      <c r="Y804" s="58">
        <f t="shared" ref="Y804:Y827" si="80">IF(X804=0,0,X804)</f>
        <v>30.916666666666668</v>
      </c>
    </row>
    <row r="805" spans="1:25" x14ac:dyDescent="0.25">
      <c r="A805" s="283">
        <v>1542</v>
      </c>
      <c r="B805" s="283"/>
      <c r="D805" s="284">
        <v>42369</v>
      </c>
      <c r="E805" s="284"/>
      <c r="F805" s="284"/>
      <c r="G805" s="284"/>
      <c r="I805" s="285" t="s">
        <v>224</v>
      </c>
      <c r="J805" s="285"/>
      <c r="K805" s="285"/>
      <c r="L805" s="285"/>
      <c r="M805" s="61">
        <v>33</v>
      </c>
      <c r="N805" s="253">
        <v>10553.07</v>
      </c>
      <c r="O805" s="61">
        <v>100</v>
      </c>
      <c r="P805" s="286">
        <v>319.79000000000002</v>
      </c>
      <c r="Q805" s="286"/>
      <c r="R805" s="286"/>
      <c r="S805" s="253">
        <v>319.79000000000002</v>
      </c>
      <c r="T805" s="253">
        <v>639.58000000000004</v>
      </c>
      <c r="V805" s="60">
        <f t="shared" si="76"/>
        <v>54414</v>
      </c>
      <c r="W805" s="58">
        <f t="shared" si="77"/>
        <v>2</v>
      </c>
      <c r="X805" s="58">
        <f t="shared" si="78"/>
        <v>31</v>
      </c>
      <c r="Y805" s="58">
        <f t="shared" si="80"/>
        <v>31</v>
      </c>
    </row>
    <row r="806" spans="1:25" x14ac:dyDescent="0.25">
      <c r="A806" s="283">
        <v>1550</v>
      </c>
      <c r="B806" s="283"/>
      <c r="D806" s="284">
        <v>42460</v>
      </c>
      <c r="E806" s="284"/>
      <c r="F806" s="284"/>
      <c r="G806" s="284"/>
      <c r="I806" s="285" t="s">
        <v>224</v>
      </c>
      <c r="J806" s="285"/>
      <c r="K806" s="285"/>
      <c r="L806" s="285"/>
      <c r="M806" s="61">
        <v>33</v>
      </c>
      <c r="N806" s="253">
        <v>1687.5</v>
      </c>
      <c r="O806" s="61">
        <v>100</v>
      </c>
      <c r="P806" s="286">
        <v>38.36</v>
      </c>
      <c r="Q806" s="286"/>
      <c r="R806" s="286"/>
      <c r="S806" s="253">
        <v>51.14</v>
      </c>
      <c r="T806" s="253">
        <v>89.5</v>
      </c>
      <c r="V806" s="60">
        <f t="shared" si="76"/>
        <v>54505</v>
      </c>
      <c r="W806" s="58">
        <f t="shared" si="77"/>
        <v>1.75</v>
      </c>
      <c r="X806" s="58">
        <f t="shared" si="78"/>
        <v>31.25</v>
      </c>
      <c r="Y806" s="58">
        <f t="shared" si="80"/>
        <v>31.25</v>
      </c>
    </row>
    <row r="807" spans="1:25" x14ac:dyDescent="0.25">
      <c r="A807" s="283">
        <v>1558</v>
      </c>
      <c r="B807" s="283"/>
      <c r="D807" s="284">
        <v>42490</v>
      </c>
      <c r="E807" s="284"/>
      <c r="F807" s="284"/>
      <c r="G807" s="284"/>
      <c r="I807" s="285" t="s">
        <v>224</v>
      </c>
      <c r="J807" s="285"/>
      <c r="K807" s="285"/>
      <c r="L807" s="285"/>
      <c r="M807" s="61">
        <v>33</v>
      </c>
      <c r="N807" s="253">
        <v>1125</v>
      </c>
      <c r="O807" s="61">
        <v>100</v>
      </c>
      <c r="P807" s="286">
        <v>22.73</v>
      </c>
      <c r="Q807" s="286"/>
      <c r="R807" s="286"/>
      <c r="S807" s="253">
        <v>34.090000000000003</v>
      </c>
      <c r="T807" s="253">
        <v>56.82</v>
      </c>
      <c r="V807" s="60">
        <f t="shared" si="76"/>
        <v>54535</v>
      </c>
      <c r="W807" s="58">
        <f t="shared" si="77"/>
        <v>1.6666666666666667</v>
      </c>
      <c r="X807" s="58">
        <f t="shared" si="78"/>
        <v>31.333333333333332</v>
      </c>
      <c r="Y807" s="58">
        <f t="shared" si="80"/>
        <v>31.333333333333332</v>
      </c>
    </row>
    <row r="808" spans="1:25" x14ac:dyDescent="0.25">
      <c r="A808" s="283">
        <v>1563</v>
      </c>
      <c r="B808" s="283"/>
      <c r="D808" s="284">
        <v>42521</v>
      </c>
      <c r="E808" s="284"/>
      <c r="F808" s="284"/>
      <c r="G808" s="284"/>
      <c r="I808" s="285" t="s">
        <v>224</v>
      </c>
      <c r="J808" s="285"/>
      <c r="K808" s="285"/>
      <c r="L808" s="285"/>
      <c r="M808" s="61">
        <v>33</v>
      </c>
      <c r="N808" s="253">
        <v>1267.6199999999999</v>
      </c>
      <c r="O808" s="61">
        <v>100</v>
      </c>
      <c r="P808" s="286">
        <v>22.41</v>
      </c>
      <c r="Q808" s="286"/>
      <c r="R808" s="286"/>
      <c r="S808" s="253">
        <v>38.409999999999997</v>
      </c>
      <c r="T808" s="253">
        <v>60.82</v>
      </c>
      <c r="V808" s="60">
        <f t="shared" si="76"/>
        <v>54566</v>
      </c>
      <c r="W808" s="58">
        <f t="shared" si="77"/>
        <v>1.5833333333333333</v>
      </c>
      <c r="X808" s="58">
        <f t="shared" si="78"/>
        <v>31.416666666666668</v>
      </c>
      <c r="Y808" s="58">
        <f t="shared" si="80"/>
        <v>31.416666666666668</v>
      </c>
    </row>
    <row r="809" spans="1:25" x14ac:dyDescent="0.25">
      <c r="A809" s="283">
        <v>1570</v>
      </c>
      <c r="B809" s="283"/>
      <c r="D809" s="284">
        <v>42551</v>
      </c>
      <c r="E809" s="284"/>
      <c r="F809" s="284"/>
      <c r="G809" s="284"/>
      <c r="I809" s="285" t="s">
        <v>224</v>
      </c>
      <c r="J809" s="285"/>
      <c r="K809" s="285"/>
      <c r="L809" s="285"/>
      <c r="M809" s="61">
        <v>33</v>
      </c>
      <c r="N809" s="253">
        <v>2083.37</v>
      </c>
      <c r="O809" s="61">
        <v>100</v>
      </c>
      <c r="P809" s="286">
        <v>31.57</v>
      </c>
      <c r="Q809" s="286"/>
      <c r="R809" s="286"/>
      <c r="S809" s="253">
        <v>63.13</v>
      </c>
      <c r="T809" s="253">
        <v>94.7</v>
      </c>
      <c r="V809" s="60">
        <f t="shared" si="76"/>
        <v>54596</v>
      </c>
      <c r="W809" s="58">
        <f t="shared" si="77"/>
        <v>1.5</v>
      </c>
      <c r="X809" s="58">
        <f t="shared" si="78"/>
        <v>31.5</v>
      </c>
      <c r="Y809" s="58">
        <f t="shared" si="80"/>
        <v>31.5</v>
      </c>
    </row>
    <row r="810" spans="1:25" x14ac:dyDescent="0.25">
      <c r="A810" s="283">
        <v>1571</v>
      </c>
      <c r="B810" s="283"/>
      <c r="D810" s="284">
        <v>42582</v>
      </c>
      <c r="E810" s="284"/>
      <c r="F810" s="284"/>
      <c r="G810" s="284"/>
      <c r="I810" s="285" t="s">
        <v>224</v>
      </c>
      <c r="J810" s="285"/>
      <c r="K810" s="285"/>
      <c r="L810" s="285"/>
      <c r="M810" s="61">
        <v>33</v>
      </c>
      <c r="N810" s="253">
        <v>1298.08</v>
      </c>
      <c r="O810" s="61">
        <v>100</v>
      </c>
      <c r="P810" s="286">
        <v>16.39</v>
      </c>
      <c r="Q810" s="286"/>
      <c r="R810" s="286"/>
      <c r="S810" s="253">
        <v>39.340000000000003</v>
      </c>
      <c r="T810" s="253">
        <v>55.730000000000004</v>
      </c>
      <c r="V810" s="60">
        <f t="shared" si="76"/>
        <v>54627</v>
      </c>
      <c r="W810" s="58">
        <f t="shared" si="77"/>
        <v>1.4166666666666667</v>
      </c>
      <c r="X810" s="58">
        <f t="shared" si="78"/>
        <v>31.583333333333332</v>
      </c>
      <c r="Y810" s="58">
        <f t="shared" si="80"/>
        <v>31.583333333333332</v>
      </c>
    </row>
    <row r="811" spans="1:25" x14ac:dyDescent="0.25">
      <c r="A811" s="283">
        <v>1577</v>
      </c>
      <c r="B811" s="283"/>
      <c r="D811" s="284">
        <v>42613</v>
      </c>
      <c r="E811" s="284"/>
      <c r="F811" s="284"/>
      <c r="G811" s="284"/>
      <c r="I811" s="285" t="s">
        <v>224</v>
      </c>
      <c r="J811" s="285"/>
      <c r="K811" s="285"/>
      <c r="L811" s="285"/>
      <c r="M811" s="61">
        <v>33</v>
      </c>
      <c r="N811" s="253">
        <v>10324.540000000001</v>
      </c>
      <c r="O811" s="61">
        <v>100</v>
      </c>
      <c r="P811" s="286">
        <v>104.29</v>
      </c>
      <c r="Q811" s="286"/>
      <c r="R811" s="286"/>
      <c r="S811" s="253">
        <v>312.86</v>
      </c>
      <c r="T811" s="253">
        <v>417.15000000000003</v>
      </c>
      <c r="V811" s="60">
        <f t="shared" si="76"/>
        <v>54658</v>
      </c>
      <c r="W811" s="58">
        <f t="shared" si="77"/>
        <v>1.3333333333333333</v>
      </c>
      <c r="X811" s="58">
        <f t="shared" si="78"/>
        <v>31.666666666666668</v>
      </c>
      <c r="Y811" s="58">
        <f t="shared" si="80"/>
        <v>31.666666666666668</v>
      </c>
    </row>
    <row r="812" spans="1:25" x14ac:dyDescent="0.25">
      <c r="A812" s="283">
        <v>1584</v>
      </c>
      <c r="B812" s="283"/>
      <c r="D812" s="284">
        <v>42643</v>
      </c>
      <c r="E812" s="284"/>
      <c r="F812" s="284"/>
      <c r="G812" s="284"/>
      <c r="I812" s="285" t="s">
        <v>224</v>
      </c>
      <c r="J812" s="285"/>
      <c r="K812" s="285"/>
      <c r="L812" s="285"/>
      <c r="M812" s="61">
        <v>33</v>
      </c>
      <c r="N812" s="253">
        <v>19357.84</v>
      </c>
      <c r="O812" s="61">
        <v>100</v>
      </c>
      <c r="P812" s="286">
        <v>146.65</v>
      </c>
      <c r="Q812" s="286"/>
      <c r="R812" s="286"/>
      <c r="S812" s="253">
        <v>586.6</v>
      </c>
      <c r="T812" s="253">
        <v>733.25</v>
      </c>
      <c r="V812" s="60">
        <f t="shared" si="76"/>
        <v>54688</v>
      </c>
      <c r="W812" s="58">
        <f t="shared" si="77"/>
        <v>1.25</v>
      </c>
      <c r="X812" s="58">
        <f t="shared" si="78"/>
        <v>31.75</v>
      </c>
      <c r="Y812" s="58">
        <f t="shared" si="80"/>
        <v>31.75</v>
      </c>
    </row>
    <row r="813" spans="1:25" x14ac:dyDescent="0.25">
      <c r="A813" s="283">
        <v>1588</v>
      </c>
      <c r="B813" s="283"/>
      <c r="D813" s="284">
        <v>42674</v>
      </c>
      <c r="E813" s="284"/>
      <c r="F813" s="284"/>
      <c r="G813" s="284"/>
      <c r="I813" s="285" t="s">
        <v>224</v>
      </c>
      <c r="J813" s="285"/>
      <c r="K813" s="285"/>
      <c r="L813" s="285"/>
      <c r="M813" s="61">
        <v>33</v>
      </c>
      <c r="N813" s="253">
        <v>98291.73</v>
      </c>
      <c r="O813" s="61">
        <v>100</v>
      </c>
      <c r="P813" s="286">
        <v>496.42</v>
      </c>
      <c r="Q813" s="286"/>
      <c r="R813" s="286"/>
      <c r="S813" s="253">
        <v>2978.54</v>
      </c>
      <c r="T813" s="253">
        <v>3474.96</v>
      </c>
      <c r="V813" s="60">
        <f t="shared" si="76"/>
        <v>54719</v>
      </c>
      <c r="W813" s="58">
        <f t="shared" si="77"/>
        <v>1.1666666666666667</v>
      </c>
      <c r="X813" s="58">
        <f t="shared" si="78"/>
        <v>31.833333333333332</v>
      </c>
      <c r="Y813" s="58">
        <f t="shared" si="80"/>
        <v>31.833333333333332</v>
      </c>
    </row>
    <row r="814" spans="1:25" x14ac:dyDescent="0.25">
      <c r="A814" s="283">
        <v>1595</v>
      </c>
      <c r="B814" s="283"/>
      <c r="D814" s="284">
        <v>42704</v>
      </c>
      <c r="E814" s="284"/>
      <c r="F814" s="284"/>
      <c r="G814" s="284"/>
      <c r="I814" s="285" t="s">
        <v>224</v>
      </c>
      <c r="J814" s="285"/>
      <c r="K814" s="285"/>
      <c r="L814" s="285"/>
      <c r="M814" s="61">
        <v>33</v>
      </c>
      <c r="N814" s="253">
        <v>1169.5999999999999</v>
      </c>
      <c r="O814" s="61">
        <v>100</v>
      </c>
      <c r="P814" s="286">
        <v>2.95</v>
      </c>
      <c r="Q814" s="286"/>
      <c r="R814" s="286"/>
      <c r="S814" s="253">
        <v>35.44</v>
      </c>
      <c r="T814" s="253">
        <v>38.39</v>
      </c>
      <c r="V814" s="60">
        <f t="shared" si="76"/>
        <v>54749</v>
      </c>
      <c r="W814" s="58">
        <f t="shared" si="77"/>
        <v>1.0833333333333333</v>
      </c>
      <c r="X814" s="58">
        <f t="shared" si="78"/>
        <v>31.916666666666668</v>
      </c>
      <c r="Y814" s="58">
        <f t="shared" si="80"/>
        <v>31.916666666666668</v>
      </c>
    </row>
    <row r="815" spans="1:25" x14ac:dyDescent="0.25">
      <c r="A815" s="283">
        <v>1600</v>
      </c>
      <c r="B815" s="283"/>
      <c r="D815" s="284">
        <v>42735</v>
      </c>
      <c r="E815" s="284"/>
      <c r="F815" s="284"/>
      <c r="G815" s="284"/>
      <c r="I815" s="285" t="s">
        <v>224</v>
      </c>
      <c r="J815" s="285"/>
      <c r="K815" s="285"/>
      <c r="L815" s="285"/>
      <c r="M815" s="61">
        <v>33</v>
      </c>
      <c r="N815" s="253">
        <v>7308.6</v>
      </c>
      <c r="O815" s="61">
        <v>100</v>
      </c>
      <c r="P815" s="286">
        <v>0</v>
      </c>
      <c r="Q815" s="286"/>
      <c r="R815" s="286"/>
      <c r="S815" s="253">
        <v>221.47</v>
      </c>
      <c r="T815" s="253">
        <v>221.47</v>
      </c>
      <c r="V815" s="60">
        <f t="shared" si="76"/>
        <v>54780</v>
      </c>
      <c r="W815" s="58">
        <f t="shared" si="77"/>
        <v>1</v>
      </c>
      <c r="X815" s="58">
        <f t="shared" si="78"/>
        <v>32</v>
      </c>
      <c r="Y815" s="58">
        <f t="shared" si="80"/>
        <v>32</v>
      </c>
    </row>
    <row r="816" spans="1:25" x14ac:dyDescent="0.25">
      <c r="A816" s="283">
        <v>1606</v>
      </c>
      <c r="B816" s="283"/>
      <c r="D816" s="284">
        <v>42766</v>
      </c>
      <c r="E816" s="284"/>
      <c r="F816" s="284"/>
      <c r="G816" s="284"/>
      <c r="I816" s="285" t="s">
        <v>224</v>
      </c>
      <c r="J816" s="285"/>
      <c r="K816" s="285"/>
      <c r="L816" s="285"/>
      <c r="M816" s="61">
        <v>33</v>
      </c>
      <c r="N816" s="253">
        <v>1298.08</v>
      </c>
      <c r="O816" s="61">
        <v>100</v>
      </c>
      <c r="P816" s="286">
        <v>0</v>
      </c>
      <c r="Q816" s="286"/>
      <c r="R816" s="286"/>
      <c r="S816" s="253">
        <v>36.06</v>
      </c>
      <c r="T816" s="253">
        <v>36.06</v>
      </c>
      <c r="V816" s="60">
        <f t="shared" si="76"/>
        <v>54811</v>
      </c>
      <c r="W816" s="58">
        <f t="shared" si="77"/>
        <v>0.91666666666666663</v>
      </c>
      <c r="X816" s="58">
        <f t="shared" si="78"/>
        <v>32.083333333333336</v>
      </c>
      <c r="Y816" s="58">
        <f t="shared" si="80"/>
        <v>32.083333333333336</v>
      </c>
    </row>
    <row r="817" spans="1:25" x14ac:dyDescent="0.25">
      <c r="A817" s="283">
        <v>1614</v>
      </c>
      <c r="B817" s="283"/>
      <c r="D817" s="284">
        <v>42794</v>
      </c>
      <c r="E817" s="284"/>
      <c r="F817" s="284"/>
      <c r="G817" s="284"/>
      <c r="I817" s="285" t="s">
        <v>224</v>
      </c>
      <c r="J817" s="285"/>
      <c r="K817" s="285"/>
      <c r="L817" s="285"/>
      <c r="M817" s="61">
        <v>33</v>
      </c>
      <c r="N817" s="253">
        <v>1380.66</v>
      </c>
      <c r="O817" s="61">
        <v>100</v>
      </c>
      <c r="P817" s="286">
        <v>0</v>
      </c>
      <c r="Q817" s="286"/>
      <c r="R817" s="286"/>
      <c r="S817" s="253">
        <v>34.869999999999997</v>
      </c>
      <c r="T817" s="253">
        <v>34.869999999999997</v>
      </c>
      <c r="V817" s="60">
        <f t="shared" si="76"/>
        <v>54839</v>
      </c>
      <c r="W817" s="58">
        <f t="shared" si="77"/>
        <v>0.83611111111111114</v>
      </c>
      <c r="X817" s="58">
        <f t="shared" si="78"/>
        <v>32.163888888888891</v>
      </c>
      <c r="Y817" s="58">
        <f t="shared" si="80"/>
        <v>32.163888888888891</v>
      </c>
    </row>
    <row r="818" spans="1:25" x14ac:dyDescent="0.25">
      <c r="A818" s="283">
        <v>1618</v>
      </c>
      <c r="B818" s="283"/>
      <c r="D818" s="284">
        <v>42825</v>
      </c>
      <c r="E818" s="284"/>
      <c r="F818" s="284"/>
      <c r="G818" s="284"/>
      <c r="I818" s="285" t="s">
        <v>224</v>
      </c>
      <c r="J818" s="285"/>
      <c r="K818" s="285"/>
      <c r="L818" s="285"/>
      <c r="M818" s="61">
        <v>33</v>
      </c>
      <c r="N818" s="253">
        <v>1947.1200000000001</v>
      </c>
      <c r="O818" s="61">
        <v>100</v>
      </c>
      <c r="P818" s="286">
        <v>0</v>
      </c>
      <c r="Q818" s="286"/>
      <c r="R818" s="286"/>
      <c r="S818" s="253">
        <v>44.25</v>
      </c>
      <c r="T818" s="253">
        <v>44.25</v>
      </c>
      <c r="V818" s="60">
        <f t="shared" si="76"/>
        <v>54870</v>
      </c>
      <c r="W818" s="58">
        <f t="shared" si="77"/>
        <v>0.75</v>
      </c>
      <c r="X818" s="58">
        <f t="shared" si="78"/>
        <v>32.25</v>
      </c>
      <c r="Y818" s="58">
        <f t="shared" si="80"/>
        <v>32.25</v>
      </c>
    </row>
    <row r="819" spans="1:25" x14ac:dyDescent="0.25">
      <c r="A819" s="283">
        <v>1625</v>
      </c>
      <c r="B819" s="283"/>
      <c r="D819" s="284">
        <v>42855</v>
      </c>
      <c r="E819" s="284"/>
      <c r="F819" s="284"/>
      <c r="G819" s="284"/>
      <c r="I819" s="285" t="s">
        <v>224</v>
      </c>
      <c r="J819" s="285"/>
      <c r="K819" s="285"/>
      <c r="L819" s="285"/>
      <c r="M819" s="61">
        <v>33</v>
      </c>
      <c r="N819" s="253">
        <v>1298.08</v>
      </c>
      <c r="O819" s="61">
        <v>100</v>
      </c>
      <c r="P819" s="286">
        <v>0</v>
      </c>
      <c r="Q819" s="286"/>
      <c r="R819" s="286"/>
      <c r="S819" s="253">
        <v>26.23</v>
      </c>
      <c r="T819" s="253">
        <v>26.23</v>
      </c>
      <c r="V819" s="60">
        <f t="shared" si="76"/>
        <v>54900</v>
      </c>
      <c r="W819" s="58">
        <f t="shared" si="77"/>
        <v>0.66666666666666663</v>
      </c>
      <c r="X819" s="58">
        <f t="shared" si="78"/>
        <v>32.333333333333336</v>
      </c>
      <c r="Y819" s="58">
        <f t="shared" si="80"/>
        <v>32.333333333333336</v>
      </c>
    </row>
    <row r="820" spans="1:25" x14ac:dyDescent="0.25">
      <c r="A820" s="283">
        <v>1631</v>
      </c>
      <c r="B820" s="283"/>
      <c r="D820" s="284">
        <v>42886</v>
      </c>
      <c r="E820" s="284"/>
      <c r="F820" s="284"/>
      <c r="G820" s="284"/>
      <c r="I820" s="285" t="s">
        <v>224</v>
      </c>
      <c r="J820" s="285"/>
      <c r="K820" s="285"/>
      <c r="L820" s="285"/>
      <c r="M820" s="61">
        <v>33</v>
      </c>
      <c r="N820" s="253">
        <v>2960.85</v>
      </c>
      <c r="O820" s="61">
        <v>100</v>
      </c>
      <c r="P820" s="286">
        <v>0</v>
      </c>
      <c r="Q820" s="286"/>
      <c r="R820" s="286"/>
      <c r="S820" s="253">
        <v>52.34</v>
      </c>
      <c r="T820" s="253">
        <v>52.34</v>
      </c>
      <c r="V820" s="60">
        <f t="shared" si="76"/>
        <v>54931</v>
      </c>
      <c r="W820" s="58">
        <f t="shared" si="77"/>
        <v>0.58333333333333337</v>
      </c>
      <c r="X820" s="58">
        <f t="shared" si="78"/>
        <v>32.416666666666664</v>
      </c>
      <c r="Y820" s="58">
        <f t="shared" si="80"/>
        <v>32.416666666666664</v>
      </c>
    </row>
    <row r="821" spans="1:25" x14ac:dyDescent="0.25">
      <c r="A821" s="283">
        <v>1635</v>
      </c>
      <c r="B821" s="283"/>
      <c r="D821" s="284">
        <v>42916</v>
      </c>
      <c r="E821" s="284"/>
      <c r="F821" s="284"/>
      <c r="G821" s="284"/>
      <c r="I821" s="285" t="s">
        <v>224</v>
      </c>
      <c r="J821" s="285"/>
      <c r="K821" s="285"/>
      <c r="L821" s="285"/>
      <c r="M821" s="61">
        <v>33</v>
      </c>
      <c r="N821" s="253">
        <v>11110.960000000001</v>
      </c>
      <c r="O821" s="61">
        <v>100</v>
      </c>
      <c r="P821" s="286">
        <v>0</v>
      </c>
      <c r="Q821" s="286"/>
      <c r="R821" s="286"/>
      <c r="S821" s="253">
        <v>168.35</v>
      </c>
      <c r="T821" s="253">
        <v>168.35</v>
      </c>
      <c r="V821" s="60">
        <f t="shared" si="76"/>
        <v>54961</v>
      </c>
      <c r="W821" s="58">
        <f t="shared" si="77"/>
        <v>0.5</v>
      </c>
      <c r="X821" s="58">
        <f t="shared" si="78"/>
        <v>32.5</v>
      </c>
      <c r="Y821" s="58">
        <f t="shared" si="80"/>
        <v>32.5</v>
      </c>
    </row>
    <row r="822" spans="1:25" x14ac:dyDescent="0.25">
      <c r="A822" s="283">
        <v>1638</v>
      </c>
      <c r="B822" s="283"/>
      <c r="D822" s="284">
        <v>42947</v>
      </c>
      <c r="E822" s="284"/>
      <c r="F822" s="284"/>
      <c r="G822" s="284"/>
      <c r="I822" s="285" t="s">
        <v>224</v>
      </c>
      <c r="J822" s="285"/>
      <c r="K822" s="285"/>
      <c r="L822" s="285"/>
      <c r="M822" s="61">
        <v>33</v>
      </c>
      <c r="N822" s="253">
        <v>2095.65</v>
      </c>
      <c r="O822" s="61">
        <v>100</v>
      </c>
      <c r="P822" s="286">
        <v>0</v>
      </c>
      <c r="Q822" s="286"/>
      <c r="R822" s="286"/>
      <c r="S822" s="253">
        <v>26.46</v>
      </c>
      <c r="T822" s="253">
        <v>26.46</v>
      </c>
      <c r="V822" s="60">
        <f t="shared" si="76"/>
        <v>54992</v>
      </c>
      <c r="W822" s="58">
        <f t="shared" si="77"/>
        <v>0.41666666666666669</v>
      </c>
      <c r="X822" s="58">
        <f t="shared" si="78"/>
        <v>32.583333333333336</v>
      </c>
      <c r="Y822" s="58">
        <f t="shared" si="80"/>
        <v>32.583333333333336</v>
      </c>
    </row>
    <row r="823" spans="1:25" x14ac:dyDescent="0.25">
      <c r="A823" s="283">
        <v>1642</v>
      </c>
      <c r="B823" s="283"/>
      <c r="D823" s="284">
        <v>42978</v>
      </c>
      <c r="E823" s="284"/>
      <c r="F823" s="284"/>
      <c r="G823" s="284"/>
      <c r="I823" s="285" t="s">
        <v>224</v>
      </c>
      <c r="J823" s="285"/>
      <c r="K823" s="285"/>
      <c r="L823" s="285"/>
      <c r="M823" s="61">
        <v>33</v>
      </c>
      <c r="N823" s="253">
        <v>3682.98</v>
      </c>
      <c r="O823" s="61">
        <v>100</v>
      </c>
      <c r="P823" s="286">
        <v>0</v>
      </c>
      <c r="Q823" s="286"/>
      <c r="R823" s="286"/>
      <c r="S823" s="253">
        <v>37.200000000000003</v>
      </c>
      <c r="T823" s="253">
        <v>37.200000000000003</v>
      </c>
      <c r="V823" s="60">
        <f t="shared" si="76"/>
        <v>55023</v>
      </c>
      <c r="W823" s="58">
        <f t="shared" si="77"/>
        <v>0.33333333333333331</v>
      </c>
      <c r="X823" s="58">
        <f t="shared" si="78"/>
        <v>32.666666666666664</v>
      </c>
      <c r="Y823" s="58">
        <f t="shared" si="80"/>
        <v>32.666666666666664</v>
      </c>
    </row>
    <row r="824" spans="1:25" x14ac:dyDescent="0.25">
      <c r="A824" s="283">
        <v>1648</v>
      </c>
      <c r="B824" s="283"/>
      <c r="D824" s="284">
        <v>43008</v>
      </c>
      <c r="E824" s="284"/>
      <c r="F824" s="284"/>
      <c r="G824" s="284"/>
      <c r="I824" s="285" t="s">
        <v>224</v>
      </c>
      <c r="J824" s="285"/>
      <c r="K824" s="285"/>
      <c r="L824" s="285"/>
      <c r="M824" s="61">
        <v>33</v>
      </c>
      <c r="N824" s="253">
        <v>3351.77</v>
      </c>
      <c r="O824" s="61">
        <v>100</v>
      </c>
      <c r="P824" s="286">
        <v>0</v>
      </c>
      <c r="Q824" s="286"/>
      <c r="R824" s="286"/>
      <c r="S824" s="253">
        <v>25.39</v>
      </c>
      <c r="T824" s="253">
        <v>25.39</v>
      </c>
      <c r="V824" s="60">
        <f t="shared" si="76"/>
        <v>55053</v>
      </c>
      <c r="W824" s="58">
        <f t="shared" si="77"/>
        <v>0.25</v>
      </c>
      <c r="X824" s="58">
        <f t="shared" si="78"/>
        <v>32.75</v>
      </c>
      <c r="Y824" s="58">
        <f t="shared" si="80"/>
        <v>32.75</v>
      </c>
    </row>
    <row r="825" spans="1:25" x14ac:dyDescent="0.25">
      <c r="A825" s="283">
        <v>1650</v>
      </c>
      <c r="B825" s="283"/>
      <c r="D825" s="284">
        <v>43039</v>
      </c>
      <c r="E825" s="284"/>
      <c r="F825" s="284"/>
      <c r="G825" s="284"/>
      <c r="I825" s="285" t="s">
        <v>224</v>
      </c>
      <c r="J825" s="285"/>
      <c r="K825" s="285"/>
      <c r="L825" s="285"/>
      <c r="M825" s="61">
        <v>33</v>
      </c>
      <c r="N825" s="253">
        <v>8791.85</v>
      </c>
      <c r="O825" s="61">
        <v>100</v>
      </c>
      <c r="P825" s="286">
        <v>0</v>
      </c>
      <c r="Q825" s="286"/>
      <c r="R825" s="286"/>
      <c r="S825" s="253">
        <v>44.4</v>
      </c>
      <c r="T825" s="253">
        <v>44.4</v>
      </c>
      <c r="V825" s="60">
        <f t="shared" si="76"/>
        <v>55084</v>
      </c>
      <c r="W825" s="58">
        <f t="shared" si="77"/>
        <v>0.16666666666666666</v>
      </c>
      <c r="X825" s="58">
        <f t="shared" si="78"/>
        <v>32.833333333333336</v>
      </c>
      <c r="Y825" s="58">
        <f t="shared" si="80"/>
        <v>32.833333333333336</v>
      </c>
    </row>
    <row r="826" spans="1:25" x14ac:dyDescent="0.25">
      <c r="A826" s="283">
        <v>1653</v>
      </c>
      <c r="B826" s="283"/>
      <c r="D826" s="284">
        <v>43069</v>
      </c>
      <c r="E826" s="284"/>
      <c r="F826" s="284"/>
      <c r="G826" s="284"/>
      <c r="I826" s="285" t="s">
        <v>224</v>
      </c>
      <c r="J826" s="285"/>
      <c r="K826" s="285"/>
      <c r="L826" s="285"/>
      <c r="M826" s="61">
        <v>33</v>
      </c>
      <c r="N826" s="253">
        <v>4738.1499999999996</v>
      </c>
      <c r="O826" s="61">
        <v>100</v>
      </c>
      <c r="P826" s="286">
        <v>0</v>
      </c>
      <c r="Q826" s="286"/>
      <c r="R826" s="286"/>
      <c r="S826" s="253">
        <v>11.96</v>
      </c>
      <c r="T826" s="253">
        <v>11.96</v>
      </c>
      <c r="V826" s="60">
        <f t="shared" si="76"/>
        <v>55114</v>
      </c>
      <c r="W826" s="58">
        <f t="shared" si="77"/>
        <v>8.3333333333333329E-2</v>
      </c>
      <c r="X826" s="58">
        <f t="shared" si="78"/>
        <v>32.916666666666664</v>
      </c>
      <c r="Y826" s="58">
        <f t="shared" si="80"/>
        <v>32.916666666666664</v>
      </c>
    </row>
    <row r="827" spans="1:25" x14ac:dyDescent="0.25">
      <c r="A827" s="283">
        <v>1656</v>
      </c>
      <c r="B827" s="283"/>
      <c r="D827" s="284">
        <v>43100</v>
      </c>
      <c r="E827" s="284"/>
      <c r="F827" s="284"/>
      <c r="G827" s="284"/>
      <c r="I827" s="285" t="s">
        <v>224</v>
      </c>
      <c r="J827" s="285"/>
      <c r="K827" s="285"/>
      <c r="L827" s="285"/>
      <c r="M827" s="61">
        <v>33</v>
      </c>
      <c r="N827" s="253">
        <v>5803.51</v>
      </c>
      <c r="O827" s="61">
        <v>100</v>
      </c>
      <c r="P827" s="286">
        <v>0</v>
      </c>
      <c r="Q827" s="286"/>
      <c r="R827" s="286"/>
      <c r="S827" s="253">
        <v>0</v>
      </c>
      <c r="T827" s="253">
        <v>0</v>
      </c>
      <c r="V827" s="60">
        <f t="shared" si="76"/>
        <v>55145</v>
      </c>
      <c r="W827" s="58">
        <f t="shared" si="77"/>
        <v>0</v>
      </c>
      <c r="X827" s="58">
        <f t="shared" si="78"/>
        <v>33</v>
      </c>
      <c r="Y827" s="58">
        <f t="shared" si="80"/>
        <v>33</v>
      </c>
    </row>
    <row r="829" spans="1:25" x14ac:dyDescent="0.25">
      <c r="A829" s="287" t="s">
        <v>249</v>
      </c>
      <c r="B829" s="287"/>
      <c r="C829" s="287"/>
      <c r="D829" s="287"/>
      <c r="E829" s="287"/>
      <c r="F829" s="287"/>
      <c r="N829" s="254">
        <v>5626504.2700000005</v>
      </c>
      <c r="P829" s="288">
        <v>3903882.17</v>
      </c>
      <c r="Q829" s="288"/>
      <c r="R829" s="288"/>
      <c r="S829" s="254">
        <v>107137.75</v>
      </c>
      <c r="T829" s="254">
        <v>4011019.92</v>
      </c>
      <c r="V829" s="62" t="s">
        <v>227</v>
      </c>
      <c r="W829" s="63"/>
      <c r="X829" s="64">
        <f>AVERAGE(X448:X827)</f>
        <v>20.317105263157902</v>
      </c>
      <c r="Y829" s="64">
        <f>AVERAGE(Y448:Y827)</f>
        <v>21.152054794520556</v>
      </c>
    </row>
    <row r="830" spans="1:25" x14ac:dyDescent="0.25">
      <c r="B830" s="287" t="s">
        <v>228</v>
      </c>
      <c r="C830" s="287"/>
      <c r="D830" s="287"/>
      <c r="E830" s="287"/>
      <c r="F830" s="287"/>
      <c r="G830" s="287"/>
      <c r="N830" s="250">
        <v>0</v>
      </c>
      <c r="P830" s="290">
        <v>0</v>
      </c>
      <c r="Q830" s="290"/>
      <c r="R830" s="290"/>
      <c r="S830" s="250">
        <v>0</v>
      </c>
      <c r="T830" s="250">
        <v>0</v>
      </c>
    </row>
    <row r="831" spans="1:25" ht="13.5" thickBot="1" x14ac:dyDescent="0.3">
      <c r="A831" s="287" t="s">
        <v>250</v>
      </c>
      <c r="B831" s="287"/>
      <c r="C831" s="287"/>
      <c r="D831" s="287"/>
      <c r="E831" s="287"/>
      <c r="F831" s="287"/>
      <c r="N831" s="289">
        <v>5626504.2700000005</v>
      </c>
      <c r="P831" s="289">
        <v>3903882.17</v>
      </c>
      <c r="Q831" s="289"/>
      <c r="R831" s="289"/>
      <c r="S831" s="289">
        <v>107137.75</v>
      </c>
      <c r="T831" s="289">
        <v>4011019.92</v>
      </c>
    </row>
    <row r="832" spans="1:25" ht="14.25" thickTop="1" thickBot="1" x14ac:dyDescent="0.3">
      <c r="N832" s="289"/>
      <c r="P832" s="289"/>
      <c r="Q832" s="289"/>
      <c r="R832" s="289"/>
      <c r="S832" s="289"/>
      <c r="T832" s="289"/>
    </row>
    <row r="833" spans="1:25" ht="13.5" thickTop="1" x14ac:dyDescent="0.25"/>
    <row r="834" spans="1:25" x14ac:dyDescent="0.25">
      <c r="A834" s="287" t="s">
        <v>251</v>
      </c>
      <c r="B834" s="287"/>
      <c r="C834" s="287"/>
      <c r="D834" s="287"/>
      <c r="E834" s="287"/>
      <c r="F834" s="287"/>
      <c r="G834" s="287"/>
      <c r="H834" s="287"/>
      <c r="I834" s="287"/>
      <c r="J834" s="287"/>
      <c r="K834" s="287"/>
      <c r="L834" s="287"/>
      <c r="M834" s="287"/>
      <c r="N834" s="287"/>
      <c r="O834" s="287"/>
      <c r="P834" s="287"/>
      <c r="Q834" s="287"/>
      <c r="R834" s="287"/>
      <c r="S834" s="287"/>
      <c r="T834" s="287"/>
      <c r="U834" s="287"/>
      <c r="V834" s="54" t="s">
        <v>220</v>
      </c>
      <c r="W834" s="65">
        <v>43100</v>
      </c>
      <c r="X834" s="56" t="s">
        <v>231</v>
      </c>
      <c r="Y834" s="66" t="s">
        <v>232</v>
      </c>
    </row>
    <row r="837" spans="1:25" x14ac:dyDescent="0.25">
      <c r="A837" s="283">
        <v>138</v>
      </c>
      <c r="B837" s="283"/>
      <c r="D837" s="284">
        <v>34700</v>
      </c>
      <c r="E837" s="284"/>
      <c r="F837" s="284"/>
      <c r="G837" s="284"/>
      <c r="I837" s="285" t="s">
        <v>224</v>
      </c>
      <c r="J837" s="285"/>
      <c r="K837" s="285"/>
      <c r="L837" s="285"/>
      <c r="M837" s="61">
        <v>33</v>
      </c>
      <c r="N837" s="253">
        <v>2965</v>
      </c>
      <c r="O837" s="61">
        <v>100</v>
      </c>
      <c r="P837" s="286">
        <v>1976.7</v>
      </c>
      <c r="Q837" s="286"/>
      <c r="R837" s="286"/>
      <c r="S837" s="253">
        <v>89.850000000000009</v>
      </c>
      <c r="T837" s="253">
        <v>2066.5500000000002</v>
      </c>
      <c r="V837" s="60">
        <f t="shared" ref="V837:V846" si="81">D837+(M837*365)</f>
        <v>46745</v>
      </c>
      <c r="W837" s="58">
        <f t="shared" ref="W837:W846" si="82">YEARFRAC(D837,$W$8)</f>
        <v>23</v>
      </c>
      <c r="X837" s="58">
        <f t="shared" ref="X837:X846" si="83">IF(W837&gt;M837,0,M837-W837)</f>
        <v>10</v>
      </c>
      <c r="Y837" s="58">
        <f t="shared" ref="Y837:Y846" si="84">IF(X837=0,0,X837)</f>
        <v>10</v>
      </c>
    </row>
    <row r="838" spans="1:25" x14ac:dyDescent="0.25">
      <c r="A838" s="283">
        <v>139</v>
      </c>
      <c r="B838" s="283"/>
      <c r="D838" s="284">
        <v>36160</v>
      </c>
      <c r="E838" s="284"/>
      <c r="F838" s="284"/>
      <c r="G838" s="284"/>
      <c r="I838" s="285" t="s">
        <v>224</v>
      </c>
      <c r="J838" s="285"/>
      <c r="K838" s="285"/>
      <c r="L838" s="285"/>
      <c r="M838" s="61">
        <v>33</v>
      </c>
      <c r="N838" s="253">
        <v>24100</v>
      </c>
      <c r="O838" s="61">
        <v>100</v>
      </c>
      <c r="P838" s="286">
        <v>15025.93</v>
      </c>
      <c r="Q838" s="286"/>
      <c r="R838" s="286"/>
      <c r="S838" s="253">
        <v>730.30000000000007</v>
      </c>
      <c r="T838" s="253">
        <v>15756.23</v>
      </c>
      <c r="V838" s="60">
        <f t="shared" si="81"/>
        <v>48205</v>
      </c>
      <c r="W838" s="58">
        <f t="shared" si="82"/>
        <v>19</v>
      </c>
      <c r="X838" s="58">
        <f t="shared" si="83"/>
        <v>14</v>
      </c>
      <c r="Y838" s="58">
        <f t="shared" si="84"/>
        <v>14</v>
      </c>
    </row>
    <row r="839" spans="1:25" x14ac:dyDescent="0.25">
      <c r="A839" s="283">
        <v>356</v>
      </c>
      <c r="B839" s="283"/>
      <c r="D839" s="284">
        <v>36464</v>
      </c>
      <c r="E839" s="284"/>
      <c r="F839" s="284"/>
      <c r="G839" s="284"/>
      <c r="I839" s="285" t="s">
        <v>224</v>
      </c>
      <c r="J839" s="285"/>
      <c r="K839" s="285"/>
      <c r="L839" s="285"/>
      <c r="M839" s="61">
        <v>33</v>
      </c>
      <c r="N839" s="253">
        <v>162.99</v>
      </c>
      <c r="O839" s="61">
        <v>100</v>
      </c>
      <c r="P839" s="286">
        <v>86.7</v>
      </c>
      <c r="Q839" s="286"/>
      <c r="R839" s="286"/>
      <c r="S839" s="253">
        <v>4.9400000000000004</v>
      </c>
      <c r="T839" s="253">
        <v>91.64</v>
      </c>
      <c r="V839" s="60">
        <f t="shared" si="81"/>
        <v>48509</v>
      </c>
      <c r="W839" s="58">
        <f t="shared" si="82"/>
        <v>18.166666666666668</v>
      </c>
      <c r="X839" s="58">
        <f t="shared" si="83"/>
        <v>14.833333333333332</v>
      </c>
      <c r="Y839" s="58">
        <f t="shared" si="84"/>
        <v>14.833333333333332</v>
      </c>
    </row>
    <row r="840" spans="1:25" x14ac:dyDescent="0.25">
      <c r="A840" s="283">
        <v>940</v>
      </c>
      <c r="B840" s="283"/>
      <c r="D840" s="284">
        <v>39174</v>
      </c>
      <c r="E840" s="284"/>
      <c r="F840" s="284"/>
      <c r="G840" s="284"/>
      <c r="I840" s="285" t="s">
        <v>224</v>
      </c>
      <c r="J840" s="285"/>
      <c r="K840" s="285"/>
      <c r="L840" s="285"/>
      <c r="M840" s="61">
        <v>33</v>
      </c>
      <c r="N840" s="253">
        <v>111.10000000000001</v>
      </c>
      <c r="O840" s="61">
        <v>100</v>
      </c>
      <c r="P840" s="286">
        <v>32.86</v>
      </c>
      <c r="Q840" s="286"/>
      <c r="R840" s="286"/>
      <c r="S840" s="253">
        <v>3.37</v>
      </c>
      <c r="T840" s="253">
        <v>36.229999999999997</v>
      </c>
      <c r="V840" s="60">
        <f t="shared" si="81"/>
        <v>51219</v>
      </c>
      <c r="W840" s="58">
        <f t="shared" si="82"/>
        <v>10.747222222222222</v>
      </c>
      <c r="X840" s="58">
        <f t="shared" si="83"/>
        <v>22.25277777777778</v>
      </c>
      <c r="Y840" s="58">
        <f t="shared" si="84"/>
        <v>22.25277777777778</v>
      </c>
    </row>
    <row r="841" spans="1:25" x14ac:dyDescent="0.25">
      <c r="A841" s="283">
        <v>1083</v>
      </c>
      <c r="B841" s="283"/>
      <c r="D841" s="284">
        <v>39870</v>
      </c>
      <c r="E841" s="284"/>
      <c r="F841" s="284"/>
      <c r="G841" s="284"/>
      <c r="I841" s="285" t="s">
        <v>224</v>
      </c>
      <c r="J841" s="285"/>
      <c r="K841" s="285"/>
      <c r="L841" s="285"/>
      <c r="M841" s="61">
        <v>33</v>
      </c>
      <c r="N841" s="253">
        <v>5241.28</v>
      </c>
      <c r="O841" s="61">
        <v>100</v>
      </c>
      <c r="P841" s="286">
        <v>1244.17</v>
      </c>
      <c r="Q841" s="286"/>
      <c r="R841" s="286"/>
      <c r="S841" s="253">
        <v>158.83000000000001</v>
      </c>
      <c r="T841" s="253">
        <v>1403</v>
      </c>
      <c r="V841" s="60">
        <f t="shared" si="81"/>
        <v>51915</v>
      </c>
      <c r="W841" s="58">
        <f t="shared" si="82"/>
        <v>8.8472222222222214</v>
      </c>
      <c r="X841" s="58">
        <f t="shared" si="83"/>
        <v>24.152777777777779</v>
      </c>
      <c r="Y841" s="58">
        <f t="shared" si="84"/>
        <v>24.152777777777779</v>
      </c>
    </row>
    <row r="842" spans="1:25" x14ac:dyDescent="0.25">
      <c r="A842" s="283">
        <v>1227</v>
      </c>
      <c r="B842" s="283"/>
      <c r="D842" s="284">
        <v>40660</v>
      </c>
      <c r="E842" s="284"/>
      <c r="F842" s="284"/>
      <c r="G842" s="284"/>
      <c r="I842" s="285" t="s">
        <v>224</v>
      </c>
      <c r="J842" s="285"/>
      <c r="K842" s="285"/>
      <c r="L842" s="285"/>
      <c r="M842" s="61">
        <v>33</v>
      </c>
      <c r="N842" s="253">
        <v>2017.55</v>
      </c>
      <c r="O842" s="61">
        <v>100</v>
      </c>
      <c r="P842" s="286">
        <v>346.46</v>
      </c>
      <c r="Q842" s="286"/>
      <c r="R842" s="286"/>
      <c r="S842" s="253">
        <v>61.14</v>
      </c>
      <c r="T842" s="253">
        <v>407.6</v>
      </c>
      <c r="V842" s="60">
        <f t="shared" si="81"/>
        <v>52705</v>
      </c>
      <c r="W842" s="58">
        <f t="shared" si="82"/>
        <v>6.677777777777778</v>
      </c>
      <c r="X842" s="58">
        <f t="shared" si="83"/>
        <v>26.322222222222223</v>
      </c>
      <c r="Y842" s="58">
        <f t="shared" si="84"/>
        <v>26.322222222222223</v>
      </c>
    </row>
    <row r="843" spans="1:25" x14ac:dyDescent="0.25">
      <c r="A843" s="283">
        <v>1304</v>
      </c>
      <c r="B843" s="283"/>
      <c r="D843" s="284">
        <v>40939</v>
      </c>
      <c r="E843" s="284"/>
      <c r="F843" s="284"/>
      <c r="G843" s="284"/>
      <c r="I843" s="285" t="s">
        <v>224</v>
      </c>
      <c r="J843" s="285"/>
      <c r="K843" s="285"/>
      <c r="L843" s="285"/>
      <c r="M843" s="61">
        <v>33</v>
      </c>
      <c r="N843" s="253">
        <v>288</v>
      </c>
      <c r="O843" s="61">
        <v>100</v>
      </c>
      <c r="P843" s="286">
        <v>141.6</v>
      </c>
      <c r="Q843" s="286"/>
      <c r="R843" s="286"/>
      <c r="S843" s="253">
        <v>28.8</v>
      </c>
      <c r="T843" s="253">
        <v>170.4</v>
      </c>
      <c r="V843" s="60">
        <f t="shared" si="81"/>
        <v>52984</v>
      </c>
      <c r="W843" s="58">
        <f t="shared" si="82"/>
        <v>5.916666666666667</v>
      </c>
      <c r="X843" s="58">
        <f t="shared" si="83"/>
        <v>27.083333333333332</v>
      </c>
      <c r="Y843" s="58">
        <f t="shared" si="84"/>
        <v>27.083333333333332</v>
      </c>
    </row>
    <row r="844" spans="1:25" x14ac:dyDescent="0.25">
      <c r="A844" s="283">
        <v>1315</v>
      </c>
      <c r="B844" s="283"/>
      <c r="D844" s="284">
        <v>41089</v>
      </c>
      <c r="E844" s="284"/>
      <c r="F844" s="284"/>
      <c r="G844" s="284"/>
      <c r="I844" s="285" t="s">
        <v>224</v>
      </c>
      <c r="J844" s="285"/>
      <c r="K844" s="285"/>
      <c r="L844" s="285"/>
      <c r="M844" s="61">
        <v>33</v>
      </c>
      <c r="N844" s="253">
        <v>1009.0400000000001</v>
      </c>
      <c r="O844" s="61">
        <v>100</v>
      </c>
      <c r="P844" s="286">
        <v>137.61000000000001</v>
      </c>
      <c r="Q844" s="286"/>
      <c r="R844" s="286"/>
      <c r="S844" s="253">
        <v>30.580000000000002</v>
      </c>
      <c r="T844" s="253">
        <v>168.19</v>
      </c>
      <c r="V844" s="60">
        <f t="shared" si="81"/>
        <v>53134</v>
      </c>
      <c r="W844" s="58">
        <f t="shared" si="82"/>
        <v>5.5055555555555555</v>
      </c>
      <c r="X844" s="58">
        <f t="shared" si="83"/>
        <v>27.494444444444444</v>
      </c>
      <c r="Y844" s="58">
        <f t="shared" si="84"/>
        <v>27.494444444444444</v>
      </c>
    </row>
    <row r="845" spans="1:25" x14ac:dyDescent="0.25">
      <c r="A845" s="283">
        <v>1364</v>
      </c>
      <c r="B845" s="283"/>
      <c r="D845" s="284">
        <v>41152</v>
      </c>
      <c r="E845" s="284"/>
      <c r="F845" s="284"/>
      <c r="G845" s="284"/>
      <c r="I845" s="285" t="s">
        <v>224</v>
      </c>
      <c r="J845" s="285"/>
      <c r="K845" s="285"/>
      <c r="L845" s="285"/>
      <c r="M845" s="61">
        <v>33</v>
      </c>
      <c r="N845" s="253">
        <v>1719</v>
      </c>
      <c r="O845" s="61">
        <v>100</v>
      </c>
      <c r="P845" s="286">
        <v>225.72</v>
      </c>
      <c r="Q845" s="286"/>
      <c r="R845" s="286"/>
      <c r="S845" s="253">
        <v>52.09</v>
      </c>
      <c r="T845" s="253">
        <v>277.81</v>
      </c>
      <c r="V845" s="60">
        <f t="shared" si="81"/>
        <v>53197</v>
      </c>
      <c r="W845" s="58">
        <f t="shared" si="82"/>
        <v>5.333333333333333</v>
      </c>
      <c r="X845" s="58">
        <f t="shared" si="83"/>
        <v>27.666666666666668</v>
      </c>
      <c r="Y845" s="58">
        <f t="shared" si="84"/>
        <v>27.666666666666668</v>
      </c>
    </row>
    <row r="846" spans="1:25" x14ac:dyDescent="0.25">
      <c r="A846" s="283">
        <v>1404</v>
      </c>
      <c r="B846" s="283"/>
      <c r="D846" s="284">
        <v>41486</v>
      </c>
      <c r="E846" s="284"/>
      <c r="F846" s="284"/>
      <c r="G846" s="284"/>
      <c r="I846" s="285" t="s">
        <v>224</v>
      </c>
      <c r="J846" s="285"/>
      <c r="K846" s="285"/>
      <c r="L846" s="285"/>
      <c r="M846" s="61">
        <v>33</v>
      </c>
      <c r="N846" s="253">
        <v>5868.64</v>
      </c>
      <c r="O846" s="61">
        <v>100</v>
      </c>
      <c r="P846" s="286">
        <v>607.62</v>
      </c>
      <c r="Q846" s="286"/>
      <c r="R846" s="286"/>
      <c r="S846" s="253">
        <v>177.84</v>
      </c>
      <c r="T846" s="253">
        <v>785.46</v>
      </c>
      <c r="V846" s="60">
        <f t="shared" si="81"/>
        <v>53531</v>
      </c>
      <c r="W846" s="58">
        <f t="shared" si="82"/>
        <v>4.416666666666667</v>
      </c>
      <c r="X846" s="58">
        <f t="shared" si="83"/>
        <v>28.583333333333332</v>
      </c>
      <c r="Y846" s="58">
        <f t="shared" si="84"/>
        <v>28.583333333333332</v>
      </c>
    </row>
    <row r="848" spans="1:25" x14ac:dyDescent="0.25">
      <c r="A848" s="287" t="s">
        <v>252</v>
      </c>
      <c r="B848" s="287"/>
      <c r="C848" s="287"/>
      <c r="D848" s="287"/>
      <c r="E848" s="287"/>
      <c r="F848" s="287"/>
      <c r="N848" s="254">
        <v>43482.6</v>
      </c>
      <c r="P848" s="288">
        <v>19825.37</v>
      </c>
      <c r="Q848" s="288"/>
      <c r="R848" s="288"/>
      <c r="S848" s="254">
        <v>1337.74</v>
      </c>
      <c r="T848" s="254">
        <v>21163.11</v>
      </c>
      <c r="V848" s="62" t="s">
        <v>227</v>
      </c>
      <c r="W848" s="63"/>
      <c r="X848" s="64">
        <f>AVERAGE(X837:X846)</f>
        <v>22.238888888888887</v>
      </c>
      <c r="Y848" s="64">
        <f>AVERAGE(Y837:Y846)</f>
        <v>22.238888888888887</v>
      </c>
    </row>
    <row r="849" spans="1:25" x14ac:dyDescent="0.25">
      <c r="B849" s="287" t="s">
        <v>228</v>
      </c>
      <c r="C849" s="287"/>
      <c r="D849" s="287"/>
      <c r="E849" s="287"/>
      <c r="F849" s="287"/>
      <c r="G849" s="287"/>
      <c r="N849" s="250">
        <v>0</v>
      </c>
      <c r="P849" s="290">
        <v>0</v>
      </c>
      <c r="Q849" s="290"/>
      <c r="R849" s="290"/>
      <c r="S849" s="250">
        <v>0</v>
      </c>
      <c r="T849" s="250">
        <v>0</v>
      </c>
    </row>
    <row r="850" spans="1:25" ht="13.5" thickBot="1" x14ac:dyDescent="0.3">
      <c r="A850" s="287" t="s">
        <v>253</v>
      </c>
      <c r="B850" s="287"/>
      <c r="C850" s="287"/>
      <c r="D850" s="287"/>
      <c r="E850" s="287"/>
      <c r="F850" s="287"/>
      <c r="N850" s="289">
        <v>43482.6</v>
      </c>
      <c r="P850" s="289">
        <v>19825.37</v>
      </c>
      <c r="Q850" s="289"/>
      <c r="R850" s="289"/>
      <c r="S850" s="289">
        <v>1337.74</v>
      </c>
      <c r="T850" s="289">
        <v>21163.11</v>
      </c>
    </row>
    <row r="851" spans="1:25" ht="14.25" thickTop="1" thickBot="1" x14ac:dyDescent="0.3">
      <c r="N851" s="289"/>
      <c r="P851" s="289"/>
      <c r="Q851" s="289"/>
      <c r="R851" s="289"/>
      <c r="S851" s="289"/>
      <c r="T851" s="289"/>
    </row>
    <row r="852" spans="1:25" ht="13.5" thickTop="1" x14ac:dyDescent="0.25"/>
    <row r="853" spans="1:25" x14ac:dyDescent="0.25">
      <c r="A853" s="287" t="s">
        <v>254</v>
      </c>
      <c r="B853" s="287"/>
      <c r="C853" s="287"/>
      <c r="D853" s="287"/>
      <c r="E853" s="287"/>
      <c r="F853" s="287"/>
      <c r="G853" s="287"/>
      <c r="H853" s="287"/>
      <c r="I853" s="287"/>
      <c r="J853" s="287"/>
      <c r="K853" s="287"/>
      <c r="L853" s="287"/>
      <c r="M853" s="287"/>
      <c r="N853" s="287"/>
      <c r="O853" s="287"/>
      <c r="P853" s="287"/>
      <c r="Q853" s="287"/>
      <c r="R853" s="287"/>
      <c r="S853" s="287"/>
      <c r="T853" s="287"/>
      <c r="U853" s="287"/>
      <c r="V853" s="54" t="s">
        <v>220</v>
      </c>
      <c r="W853" s="65">
        <v>43100</v>
      </c>
      <c r="X853" s="56" t="s">
        <v>231</v>
      </c>
      <c r="Y853" s="66" t="s">
        <v>232</v>
      </c>
    </row>
    <row r="856" spans="1:25" x14ac:dyDescent="0.25">
      <c r="A856" s="283">
        <v>15</v>
      </c>
      <c r="B856" s="283"/>
      <c r="D856" s="284">
        <v>39467</v>
      </c>
      <c r="E856" s="284"/>
      <c r="F856" s="284"/>
      <c r="G856" s="284"/>
      <c r="I856" s="285" t="s">
        <v>224</v>
      </c>
      <c r="J856" s="285"/>
      <c r="K856" s="285"/>
      <c r="L856" s="285"/>
      <c r="M856" s="61">
        <v>33</v>
      </c>
      <c r="N856" s="253">
        <v>41683.839999999997</v>
      </c>
      <c r="O856" s="61">
        <v>100</v>
      </c>
      <c r="P856" s="286">
        <v>11263.09</v>
      </c>
      <c r="Q856" s="286"/>
      <c r="R856" s="286"/>
      <c r="S856" s="253">
        <v>1263.1500000000001</v>
      </c>
      <c r="T856" s="253">
        <v>12526.24</v>
      </c>
      <c r="V856" s="60">
        <f t="shared" ref="V856:V919" si="85">D856+(M856*365)</f>
        <v>51512</v>
      </c>
      <c r="W856" s="58">
        <f t="shared" ref="W856:W919" si="86">YEARFRAC(D856,$W$8)</f>
        <v>9.9472222222222229</v>
      </c>
      <c r="X856" s="58">
        <f t="shared" ref="X856:X919" si="87">IF(W856&gt;M856,0,M856-W856)</f>
        <v>23.052777777777777</v>
      </c>
      <c r="Y856" s="58">
        <f>IF(X856=0,0,X856)</f>
        <v>23.052777777777777</v>
      </c>
    </row>
    <row r="857" spans="1:25" x14ac:dyDescent="0.25">
      <c r="A857" s="283">
        <v>140</v>
      </c>
      <c r="B857" s="283"/>
      <c r="D857" s="284">
        <v>34318</v>
      </c>
      <c r="E857" s="284"/>
      <c r="F857" s="284"/>
      <c r="G857" s="284"/>
      <c r="I857" s="285" t="s">
        <v>224</v>
      </c>
      <c r="J857" s="285"/>
      <c r="K857" s="285"/>
      <c r="L857" s="285"/>
      <c r="M857" s="61">
        <v>33</v>
      </c>
      <c r="N857" s="253">
        <v>15490</v>
      </c>
      <c r="O857" s="61">
        <v>100</v>
      </c>
      <c r="P857" s="286">
        <v>10835.09</v>
      </c>
      <c r="Q857" s="286"/>
      <c r="R857" s="286"/>
      <c r="S857" s="253">
        <v>469.39</v>
      </c>
      <c r="T857" s="253">
        <v>11304.48</v>
      </c>
      <c r="V857" s="60">
        <f t="shared" si="85"/>
        <v>46363</v>
      </c>
      <c r="W857" s="58">
        <f t="shared" si="86"/>
        <v>24.044444444444444</v>
      </c>
      <c r="X857" s="58">
        <f t="shared" si="87"/>
        <v>8.9555555555555557</v>
      </c>
      <c r="Y857" s="58">
        <f>IF(X857=0,0,X857)</f>
        <v>8.9555555555555557</v>
      </c>
    </row>
    <row r="858" spans="1:25" x14ac:dyDescent="0.25">
      <c r="A858" s="283">
        <v>141</v>
      </c>
      <c r="B858" s="283"/>
      <c r="C858" s="252" t="s">
        <v>245</v>
      </c>
      <c r="D858" s="284">
        <v>27576</v>
      </c>
      <c r="E858" s="284"/>
      <c r="F858" s="284"/>
      <c r="G858" s="284"/>
      <c r="I858" s="285" t="s">
        <v>224</v>
      </c>
      <c r="J858" s="285"/>
      <c r="K858" s="285"/>
      <c r="L858" s="285"/>
      <c r="M858" s="61">
        <v>33</v>
      </c>
      <c r="N858" s="253">
        <v>28448.84</v>
      </c>
      <c r="O858" s="61">
        <v>100</v>
      </c>
      <c r="P858" s="286">
        <v>28448.84</v>
      </c>
      <c r="Q858" s="286"/>
      <c r="R858" s="286"/>
      <c r="S858" s="253">
        <v>0</v>
      </c>
      <c r="T858" s="253">
        <v>28448.84</v>
      </c>
      <c r="V858" s="60">
        <f t="shared" si="85"/>
        <v>39621</v>
      </c>
      <c r="W858" s="58">
        <f t="shared" si="86"/>
        <v>42.5</v>
      </c>
      <c r="X858" s="58">
        <f t="shared" si="87"/>
        <v>0</v>
      </c>
      <c r="Y858" s="58"/>
    </row>
    <row r="859" spans="1:25" x14ac:dyDescent="0.25">
      <c r="A859" s="283">
        <v>142</v>
      </c>
      <c r="B859" s="283"/>
      <c r="C859" s="252" t="s">
        <v>245</v>
      </c>
      <c r="D859" s="284">
        <v>27942</v>
      </c>
      <c r="E859" s="284"/>
      <c r="F859" s="284"/>
      <c r="G859" s="284"/>
      <c r="I859" s="285" t="s">
        <v>224</v>
      </c>
      <c r="J859" s="285"/>
      <c r="K859" s="285"/>
      <c r="L859" s="285"/>
      <c r="M859" s="61">
        <v>33</v>
      </c>
      <c r="N859" s="253">
        <v>755</v>
      </c>
      <c r="O859" s="61">
        <v>100</v>
      </c>
      <c r="P859" s="286">
        <v>755</v>
      </c>
      <c r="Q859" s="286"/>
      <c r="R859" s="286"/>
      <c r="S859" s="253">
        <v>0</v>
      </c>
      <c r="T859" s="253">
        <v>755</v>
      </c>
      <c r="V859" s="60">
        <f t="shared" si="85"/>
        <v>39987</v>
      </c>
      <c r="W859" s="58">
        <f t="shared" si="86"/>
        <v>41.5</v>
      </c>
      <c r="X859" s="58">
        <f t="shared" si="87"/>
        <v>0</v>
      </c>
      <c r="Y859" s="58"/>
    </row>
    <row r="860" spans="1:25" x14ac:dyDescent="0.25">
      <c r="A860" s="283">
        <v>143</v>
      </c>
      <c r="B860" s="283"/>
      <c r="D860" s="284">
        <v>28307</v>
      </c>
      <c r="E860" s="284"/>
      <c r="F860" s="284"/>
      <c r="G860" s="284"/>
      <c r="I860" s="285" t="s">
        <v>224</v>
      </c>
      <c r="J860" s="285"/>
      <c r="K860" s="285"/>
      <c r="L860" s="285"/>
      <c r="M860" s="61">
        <v>33</v>
      </c>
      <c r="N860" s="253">
        <v>21418</v>
      </c>
      <c r="O860" s="61">
        <v>100</v>
      </c>
      <c r="P860" s="286">
        <v>21418</v>
      </c>
      <c r="Q860" s="286"/>
      <c r="R860" s="286"/>
      <c r="S860" s="253">
        <v>0</v>
      </c>
      <c r="T860" s="253">
        <v>21418</v>
      </c>
      <c r="V860" s="60">
        <f t="shared" si="85"/>
        <v>40352</v>
      </c>
      <c r="W860" s="58">
        <f t="shared" si="86"/>
        <v>40.5</v>
      </c>
      <c r="X860" s="58">
        <f t="shared" si="87"/>
        <v>0</v>
      </c>
      <c r="Y860" s="58"/>
    </row>
    <row r="861" spans="1:25" x14ac:dyDescent="0.25">
      <c r="A861" s="283">
        <v>144</v>
      </c>
      <c r="B861" s="283"/>
      <c r="D861" s="284">
        <v>28672</v>
      </c>
      <c r="E861" s="284"/>
      <c r="F861" s="284"/>
      <c r="G861" s="284"/>
      <c r="I861" s="285" t="s">
        <v>224</v>
      </c>
      <c r="J861" s="285"/>
      <c r="K861" s="285"/>
      <c r="L861" s="285"/>
      <c r="M861" s="61">
        <v>33</v>
      </c>
      <c r="N861" s="253">
        <v>9426</v>
      </c>
      <c r="O861" s="61">
        <v>100</v>
      </c>
      <c r="P861" s="286">
        <v>9426</v>
      </c>
      <c r="Q861" s="286"/>
      <c r="R861" s="286"/>
      <c r="S861" s="253">
        <v>0</v>
      </c>
      <c r="T861" s="253">
        <v>9426</v>
      </c>
      <c r="V861" s="60">
        <f t="shared" si="85"/>
        <v>40717</v>
      </c>
      <c r="W861" s="58">
        <f t="shared" si="86"/>
        <v>39.5</v>
      </c>
      <c r="X861" s="58">
        <f t="shared" si="87"/>
        <v>0</v>
      </c>
      <c r="Y861" s="58"/>
    </row>
    <row r="862" spans="1:25" x14ac:dyDescent="0.25">
      <c r="A862" s="283">
        <v>145</v>
      </c>
      <c r="B862" s="283"/>
      <c r="D862" s="284">
        <v>29037</v>
      </c>
      <c r="E862" s="284"/>
      <c r="F862" s="284"/>
      <c r="G862" s="284"/>
      <c r="I862" s="285" t="s">
        <v>224</v>
      </c>
      <c r="J862" s="285"/>
      <c r="K862" s="285"/>
      <c r="L862" s="285"/>
      <c r="M862" s="61">
        <v>33</v>
      </c>
      <c r="N862" s="253">
        <v>9419</v>
      </c>
      <c r="O862" s="61">
        <v>100</v>
      </c>
      <c r="P862" s="286">
        <v>9419</v>
      </c>
      <c r="Q862" s="286"/>
      <c r="R862" s="286"/>
      <c r="S862" s="253">
        <v>0</v>
      </c>
      <c r="T862" s="253">
        <v>9419</v>
      </c>
      <c r="V862" s="60">
        <f t="shared" si="85"/>
        <v>41082</v>
      </c>
      <c r="W862" s="58">
        <f t="shared" si="86"/>
        <v>38.5</v>
      </c>
      <c r="X862" s="58">
        <f t="shared" si="87"/>
        <v>0</v>
      </c>
      <c r="Y862" s="58"/>
    </row>
    <row r="863" spans="1:25" x14ac:dyDescent="0.25">
      <c r="A863" s="283">
        <v>146</v>
      </c>
      <c r="B863" s="283"/>
      <c r="D863" s="284">
        <v>29403</v>
      </c>
      <c r="E863" s="284"/>
      <c r="F863" s="284"/>
      <c r="G863" s="284"/>
      <c r="I863" s="285" t="s">
        <v>224</v>
      </c>
      <c r="J863" s="285"/>
      <c r="K863" s="285"/>
      <c r="L863" s="285"/>
      <c r="M863" s="61">
        <v>33</v>
      </c>
      <c r="N863" s="253">
        <v>10540</v>
      </c>
      <c r="O863" s="61">
        <v>100</v>
      </c>
      <c r="P863" s="286">
        <v>10540</v>
      </c>
      <c r="Q863" s="286"/>
      <c r="R863" s="286"/>
      <c r="S863" s="253">
        <v>0</v>
      </c>
      <c r="T863" s="253">
        <v>10540</v>
      </c>
      <c r="V863" s="60">
        <f t="shared" si="85"/>
        <v>41448</v>
      </c>
      <c r="W863" s="58">
        <f t="shared" si="86"/>
        <v>37.5</v>
      </c>
      <c r="X863" s="58">
        <f t="shared" si="87"/>
        <v>0</v>
      </c>
      <c r="Y863" s="58"/>
    </row>
    <row r="864" spans="1:25" x14ac:dyDescent="0.25">
      <c r="A864" s="283">
        <v>147</v>
      </c>
      <c r="B864" s="283"/>
      <c r="D864" s="284">
        <v>29768</v>
      </c>
      <c r="E864" s="284"/>
      <c r="F864" s="284"/>
      <c r="G864" s="284"/>
      <c r="I864" s="285" t="s">
        <v>224</v>
      </c>
      <c r="J864" s="285"/>
      <c r="K864" s="285"/>
      <c r="L864" s="285"/>
      <c r="M864" s="61">
        <v>33</v>
      </c>
      <c r="N864" s="253">
        <v>27725</v>
      </c>
      <c r="O864" s="61">
        <v>100</v>
      </c>
      <c r="P864" s="286">
        <v>27725</v>
      </c>
      <c r="Q864" s="286"/>
      <c r="R864" s="286"/>
      <c r="S864" s="253">
        <v>0</v>
      </c>
      <c r="T864" s="253">
        <v>27725</v>
      </c>
      <c r="V864" s="60">
        <f t="shared" si="85"/>
        <v>41813</v>
      </c>
      <c r="W864" s="58">
        <f t="shared" si="86"/>
        <v>36.5</v>
      </c>
      <c r="X864" s="58">
        <f t="shared" si="87"/>
        <v>0</v>
      </c>
      <c r="Y864" s="58"/>
    </row>
    <row r="865" spans="1:25" x14ac:dyDescent="0.25">
      <c r="A865" s="283">
        <v>148</v>
      </c>
      <c r="B865" s="283"/>
      <c r="D865" s="284">
        <v>30133</v>
      </c>
      <c r="E865" s="284"/>
      <c r="F865" s="284"/>
      <c r="G865" s="284"/>
      <c r="I865" s="285" t="s">
        <v>224</v>
      </c>
      <c r="J865" s="285"/>
      <c r="K865" s="285"/>
      <c r="L865" s="285"/>
      <c r="M865" s="61">
        <v>33</v>
      </c>
      <c r="N865" s="253">
        <v>31736</v>
      </c>
      <c r="O865" s="61">
        <v>100</v>
      </c>
      <c r="P865" s="286">
        <v>31736</v>
      </c>
      <c r="Q865" s="286"/>
      <c r="R865" s="286"/>
      <c r="S865" s="253">
        <v>0</v>
      </c>
      <c r="T865" s="253">
        <v>31736</v>
      </c>
      <c r="V865" s="60">
        <f t="shared" si="85"/>
        <v>42178</v>
      </c>
      <c r="W865" s="58">
        <f t="shared" si="86"/>
        <v>35.5</v>
      </c>
      <c r="X865" s="58">
        <f t="shared" si="87"/>
        <v>0</v>
      </c>
      <c r="Y865" s="58"/>
    </row>
    <row r="866" spans="1:25" x14ac:dyDescent="0.25">
      <c r="A866" s="283">
        <v>149</v>
      </c>
      <c r="B866" s="283"/>
      <c r="D866" s="284">
        <v>30498</v>
      </c>
      <c r="E866" s="284"/>
      <c r="F866" s="284"/>
      <c r="G866" s="284"/>
      <c r="I866" s="285" t="s">
        <v>224</v>
      </c>
      <c r="J866" s="285"/>
      <c r="K866" s="285"/>
      <c r="L866" s="285"/>
      <c r="M866" s="61">
        <v>33</v>
      </c>
      <c r="N866" s="253">
        <v>10055</v>
      </c>
      <c r="O866" s="61">
        <v>100</v>
      </c>
      <c r="P866" s="286">
        <v>10055</v>
      </c>
      <c r="Q866" s="286"/>
      <c r="R866" s="286"/>
      <c r="S866" s="253">
        <v>0</v>
      </c>
      <c r="T866" s="253">
        <v>10055</v>
      </c>
      <c r="V866" s="60">
        <f t="shared" si="85"/>
        <v>42543</v>
      </c>
      <c r="W866" s="58">
        <f t="shared" si="86"/>
        <v>34.5</v>
      </c>
      <c r="X866" s="58">
        <f t="shared" si="87"/>
        <v>0</v>
      </c>
      <c r="Y866" s="58"/>
    </row>
    <row r="867" spans="1:25" x14ac:dyDescent="0.25">
      <c r="A867" s="283">
        <v>150</v>
      </c>
      <c r="B867" s="283"/>
      <c r="D867" s="284">
        <v>30864</v>
      </c>
      <c r="E867" s="284"/>
      <c r="F867" s="284"/>
      <c r="G867" s="284"/>
      <c r="I867" s="285" t="s">
        <v>224</v>
      </c>
      <c r="J867" s="285"/>
      <c r="K867" s="285"/>
      <c r="L867" s="285"/>
      <c r="M867" s="61">
        <v>33</v>
      </c>
      <c r="N867" s="253">
        <v>18085</v>
      </c>
      <c r="O867" s="61">
        <v>100</v>
      </c>
      <c r="P867" s="286">
        <v>18085</v>
      </c>
      <c r="Q867" s="286"/>
      <c r="R867" s="286"/>
      <c r="S867" s="253">
        <v>0</v>
      </c>
      <c r="T867" s="253">
        <v>18085</v>
      </c>
      <c r="V867" s="60">
        <f t="shared" si="85"/>
        <v>42909</v>
      </c>
      <c r="W867" s="58">
        <f t="shared" si="86"/>
        <v>33.5</v>
      </c>
      <c r="X867" s="58">
        <f t="shared" si="87"/>
        <v>0</v>
      </c>
      <c r="Y867" s="58"/>
    </row>
    <row r="868" spans="1:25" x14ac:dyDescent="0.25">
      <c r="A868" s="283">
        <v>151</v>
      </c>
      <c r="B868" s="283"/>
      <c r="D868" s="284">
        <v>31594</v>
      </c>
      <c r="E868" s="284"/>
      <c r="F868" s="284"/>
      <c r="G868" s="284"/>
      <c r="I868" s="285" t="s">
        <v>224</v>
      </c>
      <c r="J868" s="285"/>
      <c r="K868" s="285"/>
      <c r="L868" s="285"/>
      <c r="M868" s="61">
        <v>33</v>
      </c>
      <c r="N868" s="253">
        <v>20060</v>
      </c>
      <c r="O868" s="61">
        <v>100</v>
      </c>
      <c r="P868" s="286">
        <v>18540.34</v>
      </c>
      <c r="Q868" s="286"/>
      <c r="R868" s="286"/>
      <c r="S868" s="253">
        <v>607.88</v>
      </c>
      <c r="T868" s="253">
        <v>19148.22</v>
      </c>
      <c r="V868" s="60">
        <f t="shared" si="85"/>
        <v>43639</v>
      </c>
      <c r="W868" s="58">
        <f t="shared" si="86"/>
        <v>31.5</v>
      </c>
      <c r="X868" s="58">
        <f t="shared" si="87"/>
        <v>1.5</v>
      </c>
      <c r="Y868" s="58">
        <f>IF(X868=0,0,X868)</f>
        <v>1.5</v>
      </c>
    </row>
    <row r="869" spans="1:25" x14ac:dyDescent="0.25">
      <c r="A869" s="283">
        <v>152</v>
      </c>
      <c r="B869" s="283"/>
      <c r="D869" s="284">
        <v>31229</v>
      </c>
      <c r="E869" s="284"/>
      <c r="F869" s="284"/>
      <c r="G869" s="284"/>
      <c r="I869" s="285" t="s">
        <v>224</v>
      </c>
      <c r="J869" s="285"/>
      <c r="K869" s="285"/>
      <c r="L869" s="285"/>
      <c r="M869" s="61">
        <v>33</v>
      </c>
      <c r="N869" s="253">
        <v>43897</v>
      </c>
      <c r="O869" s="61">
        <v>100</v>
      </c>
      <c r="P869" s="286">
        <v>43897</v>
      </c>
      <c r="Q869" s="286"/>
      <c r="R869" s="286"/>
      <c r="S869" s="253">
        <v>0</v>
      </c>
      <c r="T869" s="253">
        <v>43897</v>
      </c>
      <c r="V869" s="60">
        <f t="shared" si="85"/>
        <v>43274</v>
      </c>
      <c r="W869" s="58">
        <f t="shared" si="86"/>
        <v>32.5</v>
      </c>
      <c r="X869" s="58">
        <f t="shared" si="87"/>
        <v>0.5</v>
      </c>
      <c r="Y869" s="58">
        <f t="shared" ref="Y869:Y901" si="88">IF(X869=0,0,X869)</f>
        <v>0.5</v>
      </c>
    </row>
    <row r="870" spans="1:25" x14ac:dyDescent="0.25">
      <c r="A870" s="283">
        <v>153</v>
      </c>
      <c r="B870" s="283"/>
      <c r="D870" s="284">
        <v>31778</v>
      </c>
      <c r="E870" s="284"/>
      <c r="F870" s="284"/>
      <c r="G870" s="284"/>
      <c r="I870" s="285" t="s">
        <v>224</v>
      </c>
      <c r="J870" s="285"/>
      <c r="K870" s="285"/>
      <c r="L870" s="285"/>
      <c r="M870" s="61">
        <v>33</v>
      </c>
      <c r="N870" s="253">
        <v>9921</v>
      </c>
      <c r="O870" s="61">
        <v>100</v>
      </c>
      <c r="P870" s="286">
        <v>9019.2000000000007</v>
      </c>
      <c r="Q870" s="286"/>
      <c r="R870" s="286"/>
      <c r="S870" s="253">
        <v>300.64</v>
      </c>
      <c r="T870" s="253">
        <v>9319.84</v>
      </c>
      <c r="V870" s="60">
        <f t="shared" si="85"/>
        <v>43823</v>
      </c>
      <c r="W870" s="58">
        <f t="shared" si="86"/>
        <v>31</v>
      </c>
      <c r="X870" s="58">
        <f t="shared" si="87"/>
        <v>2</v>
      </c>
      <c r="Y870" s="58">
        <f t="shared" si="88"/>
        <v>2</v>
      </c>
    </row>
    <row r="871" spans="1:25" x14ac:dyDescent="0.25">
      <c r="A871" s="283">
        <v>154</v>
      </c>
      <c r="B871" s="283"/>
      <c r="D871" s="284">
        <v>31868</v>
      </c>
      <c r="E871" s="284"/>
      <c r="F871" s="284"/>
      <c r="G871" s="284"/>
      <c r="I871" s="285" t="s">
        <v>224</v>
      </c>
      <c r="J871" s="285"/>
      <c r="K871" s="285"/>
      <c r="L871" s="285"/>
      <c r="M871" s="61">
        <v>33</v>
      </c>
      <c r="N871" s="253">
        <v>2759</v>
      </c>
      <c r="O871" s="61">
        <v>100</v>
      </c>
      <c r="P871" s="286">
        <v>2487.39</v>
      </c>
      <c r="Q871" s="286"/>
      <c r="R871" s="286"/>
      <c r="S871" s="253">
        <v>83.61</v>
      </c>
      <c r="T871" s="253">
        <v>2571</v>
      </c>
      <c r="V871" s="60">
        <f t="shared" si="85"/>
        <v>43913</v>
      </c>
      <c r="W871" s="58">
        <f t="shared" si="86"/>
        <v>30.75</v>
      </c>
      <c r="X871" s="58">
        <f t="shared" si="87"/>
        <v>2.25</v>
      </c>
      <c r="Y871" s="58">
        <f t="shared" si="88"/>
        <v>2.25</v>
      </c>
    </row>
    <row r="872" spans="1:25" x14ac:dyDescent="0.25">
      <c r="A872" s="283">
        <v>155</v>
      </c>
      <c r="B872" s="283"/>
      <c r="D872" s="284">
        <v>31959</v>
      </c>
      <c r="E872" s="284"/>
      <c r="F872" s="284"/>
      <c r="G872" s="284"/>
      <c r="I872" s="285" t="s">
        <v>224</v>
      </c>
      <c r="J872" s="285"/>
      <c r="K872" s="285"/>
      <c r="L872" s="285"/>
      <c r="M872" s="61">
        <v>33</v>
      </c>
      <c r="N872" s="253">
        <v>6249</v>
      </c>
      <c r="O872" s="61">
        <v>100</v>
      </c>
      <c r="P872" s="286">
        <v>5586.12</v>
      </c>
      <c r="Q872" s="286"/>
      <c r="R872" s="286"/>
      <c r="S872" s="253">
        <v>189.36</v>
      </c>
      <c r="T872" s="253">
        <v>5775.4800000000005</v>
      </c>
      <c r="V872" s="60">
        <f t="shared" si="85"/>
        <v>44004</v>
      </c>
      <c r="W872" s="58">
        <f t="shared" si="86"/>
        <v>30.5</v>
      </c>
      <c r="X872" s="58">
        <f t="shared" si="87"/>
        <v>2.5</v>
      </c>
      <c r="Y872" s="58">
        <f t="shared" si="88"/>
        <v>2.5</v>
      </c>
    </row>
    <row r="873" spans="1:25" x14ac:dyDescent="0.25">
      <c r="A873" s="283">
        <v>156</v>
      </c>
      <c r="B873" s="283"/>
      <c r="D873" s="284">
        <v>32813</v>
      </c>
      <c r="E873" s="284"/>
      <c r="F873" s="284"/>
      <c r="G873" s="284"/>
      <c r="I873" s="285" t="s">
        <v>224</v>
      </c>
      <c r="J873" s="285"/>
      <c r="K873" s="285"/>
      <c r="L873" s="285"/>
      <c r="M873" s="61">
        <v>33</v>
      </c>
      <c r="N873" s="253">
        <v>22799</v>
      </c>
      <c r="O873" s="61">
        <v>100</v>
      </c>
      <c r="P873" s="286">
        <v>18768.91</v>
      </c>
      <c r="Q873" s="286"/>
      <c r="R873" s="286"/>
      <c r="S873" s="253">
        <v>690.88</v>
      </c>
      <c r="T873" s="253">
        <v>19459.79</v>
      </c>
      <c r="V873" s="60">
        <f t="shared" si="85"/>
        <v>44858</v>
      </c>
      <c r="W873" s="58">
        <f t="shared" si="86"/>
        <v>28.166666666666668</v>
      </c>
      <c r="X873" s="58">
        <f t="shared" si="87"/>
        <v>4.8333333333333321</v>
      </c>
      <c r="Y873" s="58">
        <f t="shared" si="88"/>
        <v>4.8333333333333321</v>
      </c>
    </row>
    <row r="874" spans="1:25" x14ac:dyDescent="0.25">
      <c r="A874" s="283">
        <v>157</v>
      </c>
      <c r="B874" s="283"/>
      <c r="D874" s="284">
        <v>32721</v>
      </c>
      <c r="E874" s="284"/>
      <c r="F874" s="284"/>
      <c r="G874" s="284"/>
      <c r="I874" s="285" t="s">
        <v>224</v>
      </c>
      <c r="J874" s="285"/>
      <c r="K874" s="285"/>
      <c r="L874" s="285"/>
      <c r="M874" s="61">
        <v>33</v>
      </c>
      <c r="N874" s="253">
        <v>9035</v>
      </c>
      <c r="O874" s="61">
        <v>100</v>
      </c>
      <c r="P874" s="286">
        <v>7506.41</v>
      </c>
      <c r="Q874" s="286"/>
      <c r="R874" s="286"/>
      <c r="S874" s="253">
        <v>273.79000000000002</v>
      </c>
      <c r="T874" s="253">
        <v>7780.2</v>
      </c>
      <c r="V874" s="60">
        <f t="shared" si="85"/>
        <v>44766</v>
      </c>
      <c r="W874" s="58">
        <f t="shared" si="86"/>
        <v>28.416666666666668</v>
      </c>
      <c r="X874" s="58">
        <f t="shared" si="87"/>
        <v>4.5833333333333321</v>
      </c>
      <c r="Y874" s="58">
        <f t="shared" si="88"/>
        <v>4.5833333333333321</v>
      </c>
    </row>
    <row r="875" spans="1:25" x14ac:dyDescent="0.25">
      <c r="A875" s="283">
        <v>158</v>
      </c>
      <c r="B875" s="283"/>
      <c r="D875" s="284">
        <v>32629</v>
      </c>
      <c r="E875" s="284"/>
      <c r="F875" s="284"/>
      <c r="G875" s="284"/>
      <c r="I875" s="285" t="s">
        <v>224</v>
      </c>
      <c r="J875" s="285"/>
      <c r="K875" s="285"/>
      <c r="L875" s="285"/>
      <c r="M875" s="61">
        <v>33</v>
      </c>
      <c r="N875" s="253">
        <v>641</v>
      </c>
      <c r="O875" s="61">
        <v>100</v>
      </c>
      <c r="P875" s="286">
        <v>537.29</v>
      </c>
      <c r="Q875" s="286"/>
      <c r="R875" s="286"/>
      <c r="S875" s="253">
        <v>19.420000000000002</v>
      </c>
      <c r="T875" s="253">
        <v>556.71</v>
      </c>
      <c r="V875" s="60">
        <f t="shared" si="85"/>
        <v>44674</v>
      </c>
      <c r="W875" s="58">
        <f t="shared" si="86"/>
        <v>28.666666666666668</v>
      </c>
      <c r="X875" s="58">
        <f t="shared" si="87"/>
        <v>4.3333333333333321</v>
      </c>
      <c r="Y875" s="58">
        <f t="shared" si="88"/>
        <v>4.3333333333333321</v>
      </c>
    </row>
    <row r="876" spans="1:25" x14ac:dyDescent="0.25">
      <c r="A876" s="283">
        <v>159</v>
      </c>
      <c r="B876" s="283"/>
      <c r="D876" s="284">
        <v>32629</v>
      </c>
      <c r="E876" s="284"/>
      <c r="F876" s="284"/>
      <c r="G876" s="284"/>
      <c r="I876" s="285" t="s">
        <v>224</v>
      </c>
      <c r="J876" s="285"/>
      <c r="K876" s="285"/>
      <c r="L876" s="285"/>
      <c r="M876" s="61">
        <v>33</v>
      </c>
      <c r="N876" s="253">
        <v>980</v>
      </c>
      <c r="O876" s="61">
        <v>100</v>
      </c>
      <c r="P876" s="286">
        <v>821.7</v>
      </c>
      <c r="Q876" s="286"/>
      <c r="R876" s="286"/>
      <c r="S876" s="253">
        <v>29.7</v>
      </c>
      <c r="T876" s="253">
        <v>851.4</v>
      </c>
      <c r="V876" s="60">
        <f t="shared" si="85"/>
        <v>44674</v>
      </c>
      <c r="W876" s="58">
        <f t="shared" si="86"/>
        <v>28.666666666666668</v>
      </c>
      <c r="X876" s="58">
        <f t="shared" si="87"/>
        <v>4.3333333333333321</v>
      </c>
      <c r="Y876" s="58">
        <f t="shared" si="88"/>
        <v>4.3333333333333321</v>
      </c>
    </row>
    <row r="877" spans="1:25" x14ac:dyDescent="0.25">
      <c r="A877" s="283">
        <v>160</v>
      </c>
      <c r="B877" s="283"/>
      <c r="D877" s="284">
        <v>32964</v>
      </c>
      <c r="E877" s="284"/>
      <c r="F877" s="284"/>
      <c r="G877" s="284"/>
      <c r="I877" s="285" t="s">
        <v>224</v>
      </c>
      <c r="J877" s="285"/>
      <c r="K877" s="285"/>
      <c r="L877" s="285"/>
      <c r="M877" s="61">
        <v>33</v>
      </c>
      <c r="N877" s="253">
        <v>144</v>
      </c>
      <c r="O877" s="61">
        <v>100</v>
      </c>
      <c r="P877" s="286">
        <v>116.63</v>
      </c>
      <c r="Q877" s="286"/>
      <c r="R877" s="286"/>
      <c r="S877" s="253">
        <v>4.3600000000000003</v>
      </c>
      <c r="T877" s="253">
        <v>120.99000000000001</v>
      </c>
      <c r="V877" s="60">
        <f t="shared" si="85"/>
        <v>45009</v>
      </c>
      <c r="W877" s="58">
        <f t="shared" si="86"/>
        <v>27.75</v>
      </c>
      <c r="X877" s="58">
        <f t="shared" si="87"/>
        <v>5.25</v>
      </c>
      <c r="Y877" s="58">
        <f t="shared" si="88"/>
        <v>5.25</v>
      </c>
    </row>
    <row r="878" spans="1:25" x14ac:dyDescent="0.25">
      <c r="A878" s="283">
        <v>161</v>
      </c>
      <c r="B878" s="283"/>
      <c r="D878" s="284">
        <v>33284</v>
      </c>
      <c r="E878" s="284"/>
      <c r="F878" s="284"/>
      <c r="G878" s="284"/>
      <c r="I878" s="285" t="s">
        <v>224</v>
      </c>
      <c r="J878" s="285"/>
      <c r="K878" s="285"/>
      <c r="L878" s="285"/>
      <c r="M878" s="61">
        <v>33</v>
      </c>
      <c r="N878" s="253">
        <v>10879</v>
      </c>
      <c r="O878" s="61">
        <v>100</v>
      </c>
      <c r="P878" s="286">
        <v>8543.94</v>
      </c>
      <c r="Q878" s="286"/>
      <c r="R878" s="286"/>
      <c r="S878" s="253">
        <v>329.67</v>
      </c>
      <c r="T878" s="253">
        <v>8873.61</v>
      </c>
      <c r="V878" s="60">
        <f t="shared" si="85"/>
        <v>45329</v>
      </c>
      <c r="W878" s="58">
        <f t="shared" si="86"/>
        <v>26.877777777777776</v>
      </c>
      <c r="X878" s="58">
        <f t="shared" si="87"/>
        <v>6.1222222222222236</v>
      </c>
      <c r="Y878" s="58">
        <f t="shared" si="88"/>
        <v>6.1222222222222236</v>
      </c>
    </row>
    <row r="879" spans="1:25" x14ac:dyDescent="0.25">
      <c r="A879" s="283">
        <v>162</v>
      </c>
      <c r="B879" s="283"/>
      <c r="D879" s="284">
        <v>33373</v>
      </c>
      <c r="E879" s="284"/>
      <c r="F879" s="284"/>
      <c r="G879" s="284"/>
      <c r="I879" s="285" t="s">
        <v>224</v>
      </c>
      <c r="J879" s="285"/>
      <c r="K879" s="285"/>
      <c r="L879" s="285"/>
      <c r="M879" s="61">
        <v>33</v>
      </c>
      <c r="N879" s="253">
        <v>441</v>
      </c>
      <c r="O879" s="61">
        <v>100</v>
      </c>
      <c r="P879" s="286">
        <v>342.91</v>
      </c>
      <c r="Q879" s="286"/>
      <c r="R879" s="286"/>
      <c r="S879" s="253">
        <v>13.36</v>
      </c>
      <c r="T879" s="253">
        <v>356.27</v>
      </c>
      <c r="V879" s="60">
        <f t="shared" si="85"/>
        <v>45418</v>
      </c>
      <c r="W879" s="58">
        <f t="shared" si="86"/>
        <v>26.627777777777776</v>
      </c>
      <c r="X879" s="58">
        <f t="shared" si="87"/>
        <v>6.3722222222222236</v>
      </c>
      <c r="Y879" s="58">
        <f t="shared" si="88"/>
        <v>6.3722222222222236</v>
      </c>
    </row>
    <row r="880" spans="1:25" x14ac:dyDescent="0.25">
      <c r="A880" s="283">
        <v>163</v>
      </c>
      <c r="B880" s="283"/>
      <c r="D880" s="284">
        <v>33635</v>
      </c>
      <c r="E880" s="284"/>
      <c r="F880" s="284"/>
      <c r="G880" s="284"/>
      <c r="I880" s="285" t="s">
        <v>224</v>
      </c>
      <c r="J880" s="285"/>
      <c r="K880" s="285"/>
      <c r="L880" s="285"/>
      <c r="M880" s="61">
        <v>33</v>
      </c>
      <c r="N880" s="253">
        <v>3510</v>
      </c>
      <c r="O880" s="61">
        <v>100</v>
      </c>
      <c r="P880" s="286">
        <v>2650.14</v>
      </c>
      <c r="Q880" s="286"/>
      <c r="R880" s="286"/>
      <c r="S880" s="253">
        <v>106.36</v>
      </c>
      <c r="T880" s="253">
        <v>2756.5</v>
      </c>
      <c r="V880" s="60">
        <f t="shared" si="85"/>
        <v>45680</v>
      </c>
      <c r="W880" s="58">
        <f t="shared" si="86"/>
        <v>25.916666666666668</v>
      </c>
      <c r="X880" s="58">
        <f t="shared" si="87"/>
        <v>7.0833333333333321</v>
      </c>
      <c r="Y880" s="58">
        <f t="shared" si="88"/>
        <v>7.0833333333333321</v>
      </c>
    </row>
    <row r="881" spans="1:25" x14ac:dyDescent="0.25">
      <c r="A881" s="283">
        <v>164</v>
      </c>
      <c r="B881" s="283"/>
      <c r="D881" s="284">
        <v>33635</v>
      </c>
      <c r="E881" s="284"/>
      <c r="F881" s="284"/>
      <c r="G881" s="284"/>
      <c r="I881" s="285" t="s">
        <v>224</v>
      </c>
      <c r="J881" s="285"/>
      <c r="K881" s="285"/>
      <c r="L881" s="285"/>
      <c r="M881" s="61">
        <v>33</v>
      </c>
      <c r="N881" s="253">
        <v>120</v>
      </c>
      <c r="O881" s="61">
        <v>100</v>
      </c>
      <c r="P881" s="286">
        <v>90.69</v>
      </c>
      <c r="Q881" s="286"/>
      <c r="R881" s="286"/>
      <c r="S881" s="253">
        <v>3.64</v>
      </c>
      <c r="T881" s="253">
        <v>94.33</v>
      </c>
      <c r="V881" s="60">
        <f t="shared" si="85"/>
        <v>45680</v>
      </c>
      <c r="W881" s="58">
        <f t="shared" si="86"/>
        <v>25.916666666666668</v>
      </c>
      <c r="X881" s="58">
        <f t="shared" si="87"/>
        <v>7.0833333333333321</v>
      </c>
      <c r="Y881" s="58">
        <f t="shared" si="88"/>
        <v>7.0833333333333321</v>
      </c>
    </row>
    <row r="882" spans="1:25" x14ac:dyDescent="0.25">
      <c r="A882" s="283">
        <v>165</v>
      </c>
      <c r="B882" s="283"/>
      <c r="D882" s="284">
        <v>33725</v>
      </c>
      <c r="E882" s="284"/>
      <c r="F882" s="284"/>
      <c r="G882" s="284"/>
      <c r="I882" s="285" t="s">
        <v>224</v>
      </c>
      <c r="J882" s="285"/>
      <c r="K882" s="285"/>
      <c r="L882" s="285"/>
      <c r="M882" s="61">
        <v>33</v>
      </c>
      <c r="N882" s="253">
        <v>35</v>
      </c>
      <c r="O882" s="61">
        <v>100</v>
      </c>
      <c r="P882" s="286">
        <v>26.150000000000002</v>
      </c>
      <c r="Q882" s="286"/>
      <c r="R882" s="286"/>
      <c r="S882" s="253">
        <v>1.06</v>
      </c>
      <c r="T882" s="253">
        <v>27.21</v>
      </c>
      <c r="V882" s="60">
        <f t="shared" si="85"/>
        <v>45770</v>
      </c>
      <c r="W882" s="58">
        <f t="shared" si="86"/>
        <v>25.666666666666668</v>
      </c>
      <c r="X882" s="58">
        <f t="shared" si="87"/>
        <v>7.3333333333333321</v>
      </c>
      <c r="Y882" s="58">
        <f t="shared" si="88"/>
        <v>7.3333333333333321</v>
      </c>
    </row>
    <row r="883" spans="1:25" x14ac:dyDescent="0.25">
      <c r="A883" s="283">
        <v>166</v>
      </c>
      <c r="B883" s="283"/>
      <c r="D883" s="284">
        <v>33878</v>
      </c>
      <c r="E883" s="284"/>
      <c r="F883" s="284"/>
      <c r="G883" s="284"/>
      <c r="I883" s="285" t="s">
        <v>224</v>
      </c>
      <c r="J883" s="285"/>
      <c r="K883" s="285"/>
      <c r="L883" s="285"/>
      <c r="M883" s="61">
        <v>33</v>
      </c>
      <c r="N883" s="253">
        <v>195</v>
      </c>
      <c r="O883" s="61">
        <v>100</v>
      </c>
      <c r="P883" s="286">
        <v>143.32</v>
      </c>
      <c r="Q883" s="286"/>
      <c r="R883" s="286"/>
      <c r="S883" s="253">
        <v>5.91</v>
      </c>
      <c r="T883" s="253">
        <v>149.22999999999999</v>
      </c>
      <c r="V883" s="60">
        <f t="shared" si="85"/>
        <v>45923</v>
      </c>
      <c r="W883" s="58">
        <f t="shared" si="86"/>
        <v>25.25</v>
      </c>
      <c r="X883" s="58">
        <f t="shared" si="87"/>
        <v>7.75</v>
      </c>
      <c r="Y883" s="58">
        <f t="shared" si="88"/>
        <v>7.75</v>
      </c>
    </row>
    <row r="884" spans="1:25" x14ac:dyDescent="0.25">
      <c r="A884" s="283">
        <v>167</v>
      </c>
      <c r="B884" s="283"/>
      <c r="D884" s="284">
        <v>33953</v>
      </c>
      <c r="E884" s="284"/>
      <c r="F884" s="284"/>
      <c r="G884" s="284"/>
      <c r="I884" s="285" t="s">
        <v>224</v>
      </c>
      <c r="J884" s="285"/>
      <c r="K884" s="285"/>
      <c r="L884" s="285"/>
      <c r="M884" s="61">
        <v>33</v>
      </c>
      <c r="N884" s="253">
        <v>8299</v>
      </c>
      <c r="O884" s="61">
        <v>100</v>
      </c>
      <c r="P884" s="286">
        <v>6056.4800000000005</v>
      </c>
      <c r="Q884" s="286"/>
      <c r="R884" s="286"/>
      <c r="S884" s="253">
        <v>251.48000000000002</v>
      </c>
      <c r="T884" s="253">
        <v>6307.96</v>
      </c>
      <c r="V884" s="60">
        <f t="shared" si="85"/>
        <v>45998</v>
      </c>
      <c r="W884" s="58">
        <f t="shared" si="86"/>
        <v>25.044444444444444</v>
      </c>
      <c r="X884" s="58">
        <f t="shared" si="87"/>
        <v>7.9555555555555557</v>
      </c>
      <c r="Y884" s="58">
        <f t="shared" si="88"/>
        <v>7.9555555555555557</v>
      </c>
    </row>
    <row r="885" spans="1:25" x14ac:dyDescent="0.25">
      <c r="A885" s="283">
        <v>168</v>
      </c>
      <c r="B885" s="283"/>
      <c r="D885" s="284">
        <v>33953</v>
      </c>
      <c r="E885" s="284"/>
      <c r="F885" s="284"/>
      <c r="G885" s="284"/>
      <c r="I885" s="285" t="s">
        <v>224</v>
      </c>
      <c r="J885" s="285"/>
      <c r="K885" s="285"/>
      <c r="L885" s="285"/>
      <c r="M885" s="61">
        <v>33</v>
      </c>
      <c r="N885" s="253">
        <v>806</v>
      </c>
      <c r="O885" s="61">
        <v>100</v>
      </c>
      <c r="P885" s="286">
        <v>588.12</v>
      </c>
      <c r="Q885" s="286"/>
      <c r="R885" s="286"/>
      <c r="S885" s="253">
        <v>24.42</v>
      </c>
      <c r="T885" s="253">
        <v>612.54</v>
      </c>
      <c r="V885" s="60">
        <f t="shared" si="85"/>
        <v>45998</v>
      </c>
      <c r="W885" s="58">
        <f t="shared" si="86"/>
        <v>25.044444444444444</v>
      </c>
      <c r="X885" s="58">
        <f t="shared" si="87"/>
        <v>7.9555555555555557</v>
      </c>
      <c r="Y885" s="58">
        <f t="shared" si="88"/>
        <v>7.9555555555555557</v>
      </c>
    </row>
    <row r="886" spans="1:25" x14ac:dyDescent="0.25">
      <c r="A886" s="283">
        <v>169</v>
      </c>
      <c r="B886" s="283"/>
      <c r="D886" s="284">
        <v>34029</v>
      </c>
      <c r="E886" s="284"/>
      <c r="F886" s="284"/>
      <c r="G886" s="284"/>
      <c r="I886" s="285" t="s">
        <v>224</v>
      </c>
      <c r="J886" s="285"/>
      <c r="K886" s="285"/>
      <c r="L886" s="285"/>
      <c r="M886" s="61">
        <v>33</v>
      </c>
      <c r="N886" s="253">
        <v>217</v>
      </c>
      <c r="O886" s="61">
        <v>100</v>
      </c>
      <c r="P886" s="286">
        <v>156.82</v>
      </c>
      <c r="Q886" s="286"/>
      <c r="R886" s="286"/>
      <c r="S886" s="253">
        <v>6.58</v>
      </c>
      <c r="T886" s="253">
        <v>163.4</v>
      </c>
      <c r="V886" s="60">
        <f t="shared" si="85"/>
        <v>46074</v>
      </c>
      <c r="W886" s="58">
        <f t="shared" si="86"/>
        <v>24.833333333333332</v>
      </c>
      <c r="X886" s="58">
        <f t="shared" si="87"/>
        <v>8.1666666666666679</v>
      </c>
      <c r="Y886" s="58">
        <f t="shared" si="88"/>
        <v>8.1666666666666679</v>
      </c>
    </row>
    <row r="887" spans="1:25" x14ac:dyDescent="0.25">
      <c r="A887" s="283">
        <v>170</v>
      </c>
      <c r="B887" s="283"/>
      <c r="D887" s="284">
        <v>34242</v>
      </c>
      <c r="E887" s="284"/>
      <c r="F887" s="284"/>
      <c r="G887" s="284"/>
      <c r="I887" s="285" t="s">
        <v>224</v>
      </c>
      <c r="J887" s="285"/>
      <c r="K887" s="285"/>
      <c r="L887" s="285"/>
      <c r="M887" s="61">
        <v>33</v>
      </c>
      <c r="N887" s="253">
        <v>9547</v>
      </c>
      <c r="O887" s="61">
        <v>100</v>
      </c>
      <c r="P887" s="286">
        <v>6750.33</v>
      </c>
      <c r="Q887" s="286"/>
      <c r="R887" s="286"/>
      <c r="S887" s="253">
        <v>289.3</v>
      </c>
      <c r="T887" s="253">
        <v>7039.63</v>
      </c>
      <c r="V887" s="60">
        <f t="shared" si="85"/>
        <v>46287</v>
      </c>
      <c r="W887" s="58">
        <f t="shared" si="86"/>
        <v>24.25</v>
      </c>
      <c r="X887" s="58">
        <f t="shared" si="87"/>
        <v>8.75</v>
      </c>
      <c r="Y887" s="58">
        <f t="shared" si="88"/>
        <v>8.75</v>
      </c>
    </row>
    <row r="888" spans="1:25" x14ac:dyDescent="0.25">
      <c r="A888" s="283">
        <v>171</v>
      </c>
      <c r="B888" s="283"/>
      <c r="D888" s="284">
        <v>34335</v>
      </c>
      <c r="E888" s="284"/>
      <c r="F888" s="284"/>
      <c r="G888" s="284"/>
      <c r="I888" s="285" t="s">
        <v>224</v>
      </c>
      <c r="J888" s="285"/>
      <c r="K888" s="285"/>
      <c r="L888" s="285"/>
      <c r="M888" s="61">
        <v>33</v>
      </c>
      <c r="N888" s="253">
        <v>5850</v>
      </c>
      <c r="O888" s="61">
        <v>100</v>
      </c>
      <c r="P888" s="286">
        <v>4077.21</v>
      </c>
      <c r="Q888" s="286"/>
      <c r="R888" s="286"/>
      <c r="S888" s="253">
        <v>177.27</v>
      </c>
      <c r="T888" s="253">
        <v>4254.4799999999996</v>
      </c>
      <c r="V888" s="60">
        <f t="shared" si="85"/>
        <v>46380</v>
      </c>
      <c r="W888" s="58">
        <f t="shared" si="86"/>
        <v>24</v>
      </c>
      <c r="X888" s="58">
        <f t="shared" si="87"/>
        <v>9</v>
      </c>
      <c r="Y888" s="58">
        <f t="shared" si="88"/>
        <v>9</v>
      </c>
    </row>
    <row r="889" spans="1:25" x14ac:dyDescent="0.25">
      <c r="A889" s="283">
        <v>172</v>
      </c>
      <c r="B889" s="283"/>
      <c r="D889" s="284">
        <v>34608</v>
      </c>
      <c r="E889" s="284"/>
      <c r="F889" s="284"/>
      <c r="G889" s="284"/>
      <c r="I889" s="285" t="s">
        <v>224</v>
      </c>
      <c r="J889" s="285"/>
      <c r="K889" s="285"/>
      <c r="L889" s="285"/>
      <c r="M889" s="61">
        <v>33</v>
      </c>
      <c r="N889" s="253">
        <v>16192</v>
      </c>
      <c r="O889" s="61">
        <v>100</v>
      </c>
      <c r="P889" s="286">
        <v>10917.41</v>
      </c>
      <c r="Q889" s="286"/>
      <c r="R889" s="286"/>
      <c r="S889" s="253">
        <v>490.67</v>
      </c>
      <c r="T889" s="253">
        <v>11408.08</v>
      </c>
      <c r="V889" s="60">
        <f t="shared" si="85"/>
        <v>46653</v>
      </c>
      <c r="W889" s="58">
        <f t="shared" si="86"/>
        <v>23.25</v>
      </c>
      <c r="X889" s="58">
        <f t="shared" si="87"/>
        <v>9.75</v>
      </c>
      <c r="Y889" s="58">
        <f t="shared" si="88"/>
        <v>9.75</v>
      </c>
    </row>
    <row r="890" spans="1:25" x14ac:dyDescent="0.25">
      <c r="A890" s="283">
        <v>173</v>
      </c>
      <c r="B890" s="283"/>
      <c r="D890" s="284">
        <v>34335</v>
      </c>
      <c r="E890" s="284"/>
      <c r="F890" s="284"/>
      <c r="G890" s="284"/>
      <c r="I890" s="285" t="s">
        <v>224</v>
      </c>
      <c r="J890" s="285"/>
      <c r="K890" s="285"/>
      <c r="L890" s="285"/>
      <c r="M890" s="61">
        <v>33</v>
      </c>
      <c r="N890" s="253">
        <v>182</v>
      </c>
      <c r="O890" s="61">
        <v>100</v>
      </c>
      <c r="P890" s="286">
        <v>126.96000000000001</v>
      </c>
      <c r="Q890" s="286"/>
      <c r="R890" s="286"/>
      <c r="S890" s="253">
        <v>5.5200000000000005</v>
      </c>
      <c r="T890" s="253">
        <v>132.47999999999999</v>
      </c>
      <c r="V890" s="60">
        <f t="shared" si="85"/>
        <v>46380</v>
      </c>
      <c r="W890" s="58">
        <f t="shared" si="86"/>
        <v>24</v>
      </c>
      <c r="X890" s="58">
        <f t="shared" si="87"/>
        <v>9</v>
      </c>
      <c r="Y890" s="58">
        <f t="shared" si="88"/>
        <v>9</v>
      </c>
    </row>
    <row r="891" spans="1:25" x14ac:dyDescent="0.25">
      <c r="A891" s="283">
        <v>174</v>
      </c>
      <c r="B891" s="283"/>
      <c r="D891" s="284">
        <v>34425</v>
      </c>
      <c r="E891" s="284"/>
      <c r="F891" s="284"/>
      <c r="G891" s="284"/>
      <c r="I891" s="285" t="s">
        <v>224</v>
      </c>
      <c r="J891" s="285"/>
      <c r="K891" s="285"/>
      <c r="L891" s="285"/>
      <c r="M891" s="61">
        <v>33</v>
      </c>
      <c r="N891" s="253">
        <v>39</v>
      </c>
      <c r="O891" s="61">
        <v>100</v>
      </c>
      <c r="P891" s="286">
        <v>26.85</v>
      </c>
      <c r="Q891" s="286"/>
      <c r="R891" s="286"/>
      <c r="S891" s="253">
        <v>1.18</v>
      </c>
      <c r="T891" s="253">
        <v>28.03</v>
      </c>
      <c r="V891" s="60">
        <f t="shared" si="85"/>
        <v>46470</v>
      </c>
      <c r="W891" s="58">
        <f t="shared" si="86"/>
        <v>23.75</v>
      </c>
      <c r="X891" s="58">
        <f t="shared" si="87"/>
        <v>9.25</v>
      </c>
      <c r="Y891" s="58">
        <f t="shared" si="88"/>
        <v>9.25</v>
      </c>
    </row>
    <row r="892" spans="1:25" x14ac:dyDescent="0.25">
      <c r="A892" s="283">
        <v>175</v>
      </c>
      <c r="B892" s="283"/>
      <c r="D892" s="284">
        <v>34516</v>
      </c>
      <c r="E892" s="284"/>
      <c r="F892" s="284"/>
      <c r="G892" s="284"/>
      <c r="I892" s="285" t="s">
        <v>224</v>
      </c>
      <c r="J892" s="285"/>
      <c r="K892" s="285"/>
      <c r="L892" s="285"/>
      <c r="M892" s="61">
        <v>33</v>
      </c>
      <c r="N892" s="253">
        <v>552</v>
      </c>
      <c r="O892" s="61">
        <v>100</v>
      </c>
      <c r="P892" s="286">
        <v>376.42</v>
      </c>
      <c r="Q892" s="286"/>
      <c r="R892" s="286"/>
      <c r="S892" s="253">
        <v>16.73</v>
      </c>
      <c r="T892" s="253">
        <v>393.15000000000003</v>
      </c>
      <c r="V892" s="60">
        <f t="shared" si="85"/>
        <v>46561</v>
      </c>
      <c r="W892" s="58">
        <f t="shared" si="86"/>
        <v>23.5</v>
      </c>
      <c r="X892" s="58">
        <f t="shared" si="87"/>
        <v>9.5</v>
      </c>
      <c r="Y892" s="58">
        <f t="shared" si="88"/>
        <v>9.5</v>
      </c>
    </row>
    <row r="893" spans="1:25" x14ac:dyDescent="0.25">
      <c r="A893" s="283">
        <v>176</v>
      </c>
      <c r="B893" s="283"/>
      <c r="D893" s="284">
        <v>34608</v>
      </c>
      <c r="E893" s="284"/>
      <c r="F893" s="284"/>
      <c r="G893" s="284"/>
      <c r="I893" s="285" t="s">
        <v>224</v>
      </c>
      <c r="J893" s="285"/>
      <c r="K893" s="285"/>
      <c r="L893" s="285"/>
      <c r="M893" s="61">
        <v>33</v>
      </c>
      <c r="N893" s="253">
        <v>422</v>
      </c>
      <c r="O893" s="61">
        <v>100</v>
      </c>
      <c r="P893" s="286">
        <v>284.58</v>
      </c>
      <c r="Q893" s="286"/>
      <c r="R893" s="286"/>
      <c r="S893" s="253">
        <v>12.790000000000001</v>
      </c>
      <c r="T893" s="253">
        <v>297.37</v>
      </c>
      <c r="V893" s="60">
        <f t="shared" si="85"/>
        <v>46653</v>
      </c>
      <c r="W893" s="58">
        <f t="shared" si="86"/>
        <v>23.25</v>
      </c>
      <c r="X893" s="58">
        <f t="shared" si="87"/>
        <v>9.75</v>
      </c>
      <c r="Y893" s="58">
        <f t="shared" si="88"/>
        <v>9.75</v>
      </c>
    </row>
    <row r="894" spans="1:25" x14ac:dyDescent="0.25">
      <c r="A894" s="283">
        <v>177</v>
      </c>
      <c r="B894" s="283"/>
      <c r="D894" s="284">
        <v>34700</v>
      </c>
      <c r="E894" s="284"/>
      <c r="F894" s="284"/>
      <c r="G894" s="284"/>
      <c r="I894" s="285" t="s">
        <v>224</v>
      </c>
      <c r="J894" s="285"/>
      <c r="K894" s="285"/>
      <c r="L894" s="285"/>
      <c r="M894" s="61">
        <v>33</v>
      </c>
      <c r="N894" s="253">
        <v>6841</v>
      </c>
      <c r="O894" s="61">
        <v>100</v>
      </c>
      <c r="P894" s="286">
        <v>4560.6000000000004</v>
      </c>
      <c r="Q894" s="286"/>
      <c r="R894" s="286"/>
      <c r="S894" s="253">
        <v>207.3</v>
      </c>
      <c r="T894" s="253">
        <v>4767.8999999999996</v>
      </c>
      <c r="V894" s="60">
        <f t="shared" si="85"/>
        <v>46745</v>
      </c>
      <c r="W894" s="58">
        <f t="shared" si="86"/>
        <v>23</v>
      </c>
      <c r="X894" s="58">
        <f t="shared" si="87"/>
        <v>10</v>
      </c>
      <c r="Y894" s="58">
        <f t="shared" si="88"/>
        <v>10</v>
      </c>
    </row>
    <row r="895" spans="1:25" x14ac:dyDescent="0.25">
      <c r="A895" s="283">
        <v>178</v>
      </c>
      <c r="B895" s="283"/>
      <c r="D895" s="284">
        <v>34790</v>
      </c>
      <c r="E895" s="284"/>
      <c r="F895" s="284"/>
      <c r="G895" s="284"/>
      <c r="I895" s="285" t="s">
        <v>224</v>
      </c>
      <c r="J895" s="285"/>
      <c r="K895" s="285"/>
      <c r="L895" s="285"/>
      <c r="M895" s="61">
        <v>33</v>
      </c>
      <c r="N895" s="253">
        <v>5843</v>
      </c>
      <c r="O895" s="61">
        <v>100</v>
      </c>
      <c r="P895" s="286">
        <v>3851.06</v>
      </c>
      <c r="Q895" s="286"/>
      <c r="R895" s="286"/>
      <c r="S895" s="253">
        <v>177.06</v>
      </c>
      <c r="T895" s="253">
        <v>4028.12</v>
      </c>
      <c r="V895" s="60">
        <f t="shared" si="85"/>
        <v>46835</v>
      </c>
      <c r="W895" s="58">
        <f t="shared" si="86"/>
        <v>22.75</v>
      </c>
      <c r="X895" s="58">
        <f t="shared" si="87"/>
        <v>10.25</v>
      </c>
      <c r="Y895" s="58">
        <f t="shared" si="88"/>
        <v>10.25</v>
      </c>
    </row>
    <row r="896" spans="1:25" x14ac:dyDescent="0.25">
      <c r="A896" s="283">
        <v>179</v>
      </c>
      <c r="B896" s="283"/>
      <c r="D896" s="284">
        <v>34973</v>
      </c>
      <c r="E896" s="284"/>
      <c r="F896" s="284"/>
      <c r="G896" s="284"/>
      <c r="I896" s="285" t="s">
        <v>224</v>
      </c>
      <c r="J896" s="285"/>
      <c r="K896" s="285"/>
      <c r="L896" s="285"/>
      <c r="M896" s="61">
        <v>33</v>
      </c>
      <c r="N896" s="253">
        <v>14566</v>
      </c>
      <c r="O896" s="61">
        <v>100</v>
      </c>
      <c r="P896" s="286">
        <v>9379.5400000000009</v>
      </c>
      <c r="Q896" s="286"/>
      <c r="R896" s="286"/>
      <c r="S896" s="253">
        <v>441.39</v>
      </c>
      <c r="T896" s="253">
        <v>9820.93</v>
      </c>
      <c r="V896" s="60">
        <f t="shared" si="85"/>
        <v>47018</v>
      </c>
      <c r="W896" s="58">
        <f t="shared" si="86"/>
        <v>22.25</v>
      </c>
      <c r="X896" s="58">
        <f t="shared" si="87"/>
        <v>10.75</v>
      </c>
      <c r="Y896" s="58">
        <f t="shared" si="88"/>
        <v>10.75</v>
      </c>
    </row>
    <row r="897" spans="1:25" x14ac:dyDescent="0.25">
      <c r="A897" s="283">
        <v>180</v>
      </c>
      <c r="B897" s="283"/>
      <c r="D897" s="284">
        <v>34700</v>
      </c>
      <c r="E897" s="284"/>
      <c r="F897" s="284"/>
      <c r="G897" s="284"/>
      <c r="I897" s="285" t="s">
        <v>224</v>
      </c>
      <c r="J897" s="285"/>
      <c r="K897" s="285"/>
      <c r="L897" s="285"/>
      <c r="M897" s="61">
        <v>33</v>
      </c>
      <c r="N897" s="253">
        <v>1610</v>
      </c>
      <c r="O897" s="61">
        <v>100</v>
      </c>
      <c r="P897" s="286">
        <v>1073.3800000000001</v>
      </c>
      <c r="Q897" s="286"/>
      <c r="R897" s="286"/>
      <c r="S897" s="253">
        <v>48.79</v>
      </c>
      <c r="T897" s="253">
        <v>1122.17</v>
      </c>
      <c r="V897" s="60">
        <f t="shared" si="85"/>
        <v>46745</v>
      </c>
      <c r="W897" s="58">
        <f t="shared" si="86"/>
        <v>23</v>
      </c>
      <c r="X897" s="58">
        <f t="shared" si="87"/>
        <v>10</v>
      </c>
      <c r="Y897" s="58">
        <f t="shared" si="88"/>
        <v>10</v>
      </c>
    </row>
    <row r="898" spans="1:25" x14ac:dyDescent="0.25">
      <c r="A898" s="283">
        <v>181</v>
      </c>
      <c r="B898" s="283"/>
      <c r="D898" s="284">
        <v>34790</v>
      </c>
      <c r="E898" s="284"/>
      <c r="F898" s="284"/>
      <c r="G898" s="284"/>
      <c r="I898" s="285" t="s">
        <v>224</v>
      </c>
      <c r="J898" s="285"/>
      <c r="K898" s="285"/>
      <c r="L898" s="285"/>
      <c r="M898" s="61">
        <v>33</v>
      </c>
      <c r="N898" s="253">
        <v>4969</v>
      </c>
      <c r="O898" s="61">
        <v>100</v>
      </c>
      <c r="P898" s="286">
        <v>3275.11</v>
      </c>
      <c r="Q898" s="286"/>
      <c r="R898" s="286"/>
      <c r="S898" s="253">
        <v>150.58000000000001</v>
      </c>
      <c r="T898" s="253">
        <v>3425.69</v>
      </c>
      <c r="V898" s="60">
        <f t="shared" si="85"/>
        <v>46835</v>
      </c>
      <c r="W898" s="58">
        <f t="shared" si="86"/>
        <v>22.75</v>
      </c>
      <c r="X898" s="58">
        <f t="shared" si="87"/>
        <v>10.25</v>
      </c>
      <c r="Y898" s="58">
        <f t="shared" si="88"/>
        <v>10.25</v>
      </c>
    </row>
    <row r="899" spans="1:25" x14ac:dyDescent="0.25">
      <c r="A899" s="283">
        <v>182</v>
      </c>
      <c r="B899" s="283"/>
      <c r="D899" s="284">
        <v>34881</v>
      </c>
      <c r="E899" s="284"/>
      <c r="F899" s="284"/>
      <c r="G899" s="284"/>
      <c r="I899" s="285" t="s">
        <v>224</v>
      </c>
      <c r="J899" s="285"/>
      <c r="K899" s="285"/>
      <c r="L899" s="285"/>
      <c r="M899" s="61">
        <v>33</v>
      </c>
      <c r="N899" s="253">
        <v>159</v>
      </c>
      <c r="O899" s="61">
        <v>100</v>
      </c>
      <c r="P899" s="286">
        <v>103.63</v>
      </c>
      <c r="Q899" s="286"/>
      <c r="R899" s="286"/>
      <c r="S899" s="253">
        <v>4.82</v>
      </c>
      <c r="T899" s="253">
        <v>108.45</v>
      </c>
      <c r="V899" s="60">
        <f t="shared" si="85"/>
        <v>46926</v>
      </c>
      <c r="W899" s="58">
        <f t="shared" si="86"/>
        <v>22.5</v>
      </c>
      <c r="X899" s="58">
        <f t="shared" si="87"/>
        <v>10.5</v>
      </c>
      <c r="Y899" s="58">
        <f t="shared" si="88"/>
        <v>10.5</v>
      </c>
    </row>
    <row r="900" spans="1:25" x14ac:dyDescent="0.25">
      <c r="A900" s="283">
        <v>183</v>
      </c>
      <c r="B900" s="283"/>
      <c r="D900" s="284">
        <v>34973</v>
      </c>
      <c r="E900" s="284"/>
      <c r="F900" s="284"/>
      <c r="G900" s="284"/>
      <c r="I900" s="285" t="s">
        <v>224</v>
      </c>
      <c r="J900" s="285"/>
      <c r="K900" s="285"/>
      <c r="L900" s="285"/>
      <c r="M900" s="61">
        <v>33</v>
      </c>
      <c r="N900" s="253">
        <v>850</v>
      </c>
      <c r="O900" s="61">
        <v>100</v>
      </c>
      <c r="P900" s="286">
        <v>547.4</v>
      </c>
      <c r="Q900" s="286"/>
      <c r="R900" s="286"/>
      <c r="S900" s="253">
        <v>25.76</v>
      </c>
      <c r="T900" s="253">
        <v>573.16</v>
      </c>
      <c r="V900" s="60">
        <f t="shared" si="85"/>
        <v>47018</v>
      </c>
      <c r="W900" s="58">
        <f t="shared" si="86"/>
        <v>22.25</v>
      </c>
      <c r="X900" s="58">
        <f t="shared" si="87"/>
        <v>10.75</v>
      </c>
      <c r="Y900" s="58">
        <f t="shared" si="88"/>
        <v>10.75</v>
      </c>
    </row>
    <row r="901" spans="1:25" x14ac:dyDescent="0.25">
      <c r="A901" s="283">
        <v>184</v>
      </c>
      <c r="B901" s="283"/>
      <c r="D901" s="284">
        <v>34973</v>
      </c>
      <c r="E901" s="284"/>
      <c r="F901" s="284"/>
      <c r="G901" s="284"/>
      <c r="I901" s="285" t="s">
        <v>224</v>
      </c>
      <c r="J901" s="285"/>
      <c r="K901" s="285"/>
      <c r="L901" s="285"/>
      <c r="M901" s="61">
        <v>33</v>
      </c>
      <c r="N901" s="253">
        <v>3488</v>
      </c>
      <c r="O901" s="61">
        <v>100</v>
      </c>
      <c r="P901" s="286">
        <v>2246.12</v>
      </c>
      <c r="Q901" s="286"/>
      <c r="R901" s="286"/>
      <c r="S901" s="253">
        <v>105.7</v>
      </c>
      <c r="T901" s="253">
        <v>2351.8200000000002</v>
      </c>
      <c r="V901" s="60">
        <f t="shared" si="85"/>
        <v>47018</v>
      </c>
      <c r="W901" s="58">
        <f t="shared" si="86"/>
        <v>22.25</v>
      </c>
      <c r="X901" s="58">
        <f t="shared" si="87"/>
        <v>10.75</v>
      </c>
      <c r="Y901" s="58">
        <f t="shared" si="88"/>
        <v>10.75</v>
      </c>
    </row>
    <row r="902" spans="1:25" x14ac:dyDescent="0.25">
      <c r="A902" s="283">
        <v>185</v>
      </c>
      <c r="B902" s="283"/>
      <c r="D902" s="284">
        <v>34973</v>
      </c>
      <c r="E902" s="284"/>
      <c r="F902" s="284"/>
      <c r="G902" s="284"/>
      <c r="I902" s="285" t="s">
        <v>224</v>
      </c>
      <c r="J902" s="285"/>
      <c r="K902" s="285"/>
      <c r="L902" s="285"/>
      <c r="M902" s="61">
        <v>33</v>
      </c>
      <c r="N902" s="253">
        <v>5826</v>
      </c>
      <c r="O902" s="61">
        <v>100</v>
      </c>
      <c r="P902" s="286">
        <v>3751.69</v>
      </c>
      <c r="Q902" s="286"/>
      <c r="R902" s="286"/>
      <c r="S902" s="253">
        <v>176.55</v>
      </c>
      <c r="T902" s="253">
        <v>3928.2400000000002</v>
      </c>
      <c r="V902" s="60">
        <f t="shared" si="85"/>
        <v>47018</v>
      </c>
      <c r="W902" s="58">
        <f t="shared" si="86"/>
        <v>22.25</v>
      </c>
      <c r="X902" s="58">
        <f t="shared" si="87"/>
        <v>10.75</v>
      </c>
      <c r="Y902" s="58">
        <f t="shared" ref="Y902:Y931" si="89">IF(X902=0,0,X902)</f>
        <v>10.75</v>
      </c>
    </row>
    <row r="903" spans="1:25" x14ac:dyDescent="0.25">
      <c r="A903" s="283">
        <v>186</v>
      </c>
      <c r="B903" s="283"/>
      <c r="D903" s="284">
        <v>35155</v>
      </c>
      <c r="E903" s="284"/>
      <c r="F903" s="284"/>
      <c r="G903" s="284"/>
      <c r="I903" s="285" t="s">
        <v>224</v>
      </c>
      <c r="J903" s="285"/>
      <c r="K903" s="285"/>
      <c r="L903" s="285"/>
      <c r="M903" s="61">
        <v>33</v>
      </c>
      <c r="N903" s="253">
        <v>5750</v>
      </c>
      <c r="O903" s="61">
        <v>100</v>
      </c>
      <c r="P903" s="286">
        <v>3630</v>
      </c>
      <c r="Q903" s="286"/>
      <c r="R903" s="286"/>
      <c r="S903" s="253">
        <v>174.24</v>
      </c>
      <c r="T903" s="253">
        <v>3804.2400000000002</v>
      </c>
      <c r="V903" s="60">
        <f t="shared" si="85"/>
        <v>47200</v>
      </c>
      <c r="W903" s="58">
        <f t="shared" si="86"/>
        <v>21.75</v>
      </c>
      <c r="X903" s="58">
        <f t="shared" si="87"/>
        <v>11.25</v>
      </c>
      <c r="Y903" s="58">
        <f t="shared" si="89"/>
        <v>11.25</v>
      </c>
    </row>
    <row r="904" spans="1:25" x14ac:dyDescent="0.25">
      <c r="A904" s="283">
        <v>187</v>
      </c>
      <c r="B904" s="283"/>
      <c r="D904" s="284">
        <v>35246</v>
      </c>
      <c r="E904" s="284"/>
      <c r="F904" s="284"/>
      <c r="G904" s="284"/>
      <c r="I904" s="285" t="s">
        <v>224</v>
      </c>
      <c r="J904" s="285"/>
      <c r="K904" s="285"/>
      <c r="L904" s="285"/>
      <c r="M904" s="61">
        <v>33</v>
      </c>
      <c r="N904" s="253">
        <v>12798</v>
      </c>
      <c r="O904" s="61">
        <v>100</v>
      </c>
      <c r="P904" s="286">
        <v>7982.63</v>
      </c>
      <c r="Q904" s="286"/>
      <c r="R904" s="286"/>
      <c r="S904" s="253">
        <v>387.82</v>
      </c>
      <c r="T904" s="253">
        <v>8370.4500000000007</v>
      </c>
      <c r="V904" s="60">
        <f t="shared" si="85"/>
        <v>47291</v>
      </c>
      <c r="W904" s="58">
        <f t="shared" si="86"/>
        <v>21.5</v>
      </c>
      <c r="X904" s="58">
        <f t="shared" si="87"/>
        <v>11.5</v>
      </c>
      <c r="Y904" s="58">
        <f t="shared" si="89"/>
        <v>11.5</v>
      </c>
    </row>
    <row r="905" spans="1:25" x14ac:dyDescent="0.25">
      <c r="A905" s="283">
        <v>188</v>
      </c>
      <c r="B905" s="283"/>
      <c r="D905" s="284">
        <v>35338</v>
      </c>
      <c r="E905" s="284"/>
      <c r="F905" s="284"/>
      <c r="G905" s="284"/>
      <c r="I905" s="285" t="s">
        <v>224</v>
      </c>
      <c r="J905" s="285"/>
      <c r="K905" s="285"/>
      <c r="L905" s="285"/>
      <c r="M905" s="61">
        <v>33</v>
      </c>
      <c r="N905" s="253">
        <v>9165</v>
      </c>
      <c r="O905" s="61">
        <v>100</v>
      </c>
      <c r="P905" s="286">
        <v>6195.91</v>
      </c>
      <c r="Q905" s="286"/>
      <c r="R905" s="286"/>
      <c r="S905" s="253">
        <v>277.73</v>
      </c>
      <c r="T905" s="253">
        <v>6473.64</v>
      </c>
      <c r="V905" s="60">
        <f t="shared" si="85"/>
        <v>47383</v>
      </c>
      <c r="W905" s="58">
        <f t="shared" si="86"/>
        <v>21.25</v>
      </c>
      <c r="X905" s="58">
        <f t="shared" si="87"/>
        <v>11.75</v>
      </c>
      <c r="Y905" s="58">
        <f t="shared" si="89"/>
        <v>11.75</v>
      </c>
    </row>
    <row r="906" spans="1:25" x14ac:dyDescent="0.25">
      <c r="A906" s="283">
        <v>189</v>
      </c>
      <c r="B906" s="283"/>
      <c r="D906" s="284">
        <v>35430</v>
      </c>
      <c r="E906" s="284"/>
      <c r="F906" s="284"/>
      <c r="G906" s="284"/>
      <c r="I906" s="285" t="s">
        <v>224</v>
      </c>
      <c r="J906" s="285"/>
      <c r="K906" s="285"/>
      <c r="L906" s="285"/>
      <c r="M906" s="61">
        <v>33</v>
      </c>
      <c r="N906" s="253">
        <v>9230</v>
      </c>
      <c r="O906" s="61">
        <v>100</v>
      </c>
      <c r="P906" s="286">
        <v>5617.31</v>
      </c>
      <c r="Q906" s="286"/>
      <c r="R906" s="286"/>
      <c r="S906" s="253">
        <v>279.7</v>
      </c>
      <c r="T906" s="253">
        <v>5897.01</v>
      </c>
      <c r="V906" s="60">
        <f t="shared" si="85"/>
        <v>47475</v>
      </c>
      <c r="W906" s="58">
        <f t="shared" si="86"/>
        <v>21</v>
      </c>
      <c r="X906" s="58">
        <f t="shared" si="87"/>
        <v>12</v>
      </c>
      <c r="Y906" s="58">
        <f t="shared" si="89"/>
        <v>12</v>
      </c>
    </row>
    <row r="907" spans="1:25" x14ac:dyDescent="0.25">
      <c r="A907" s="283">
        <v>190</v>
      </c>
      <c r="B907" s="283"/>
      <c r="D907" s="284">
        <v>35155</v>
      </c>
      <c r="E907" s="284"/>
      <c r="F907" s="284"/>
      <c r="G907" s="284"/>
      <c r="I907" s="285" t="s">
        <v>224</v>
      </c>
      <c r="J907" s="285"/>
      <c r="K907" s="285"/>
      <c r="L907" s="285"/>
      <c r="M907" s="61">
        <v>33</v>
      </c>
      <c r="N907" s="253">
        <v>128</v>
      </c>
      <c r="O907" s="61">
        <v>100</v>
      </c>
      <c r="P907" s="286">
        <v>80.83</v>
      </c>
      <c r="Q907" s="286"/>
      <c r="R907" s="286"/>
      <c r="S907" s="253">
        <v>3.88</v>
      </c>
      <c r="T907" s="253">
        <v>84.710000000000008</v>
      </c>
      <c r="V907" s="60">
        <f t="shared" si="85"/>
        <v>47200</v>
      </c>
      <c r="W907" s="58">
        <f t="shared" si="86"/>
        <v>21.75</v>
      </c>
      <c r="X907" s="58">
        <f t="shared" si="87"/>
        <v>11.25</v>
      </c>
      <c r="Y907" s="58">
        <f t="shared" si="89"/>
        <v>11.25</v>
      </c>
    </row>
    <row r="908" spans="1:25" x14ac:dyDescent="0.25">
      <c r="A908" s="283">
        <v>191</v>
      </c>
      <c r="B908" s="283"/>
      <c r="D908" s="284">
        <v>35246</v>
      </c>
      <c r="E908" s="284"/>
      <c r="F908" s="284"/>
      <c r="G908" s="284"/>
      <c r="I908" s="285" t="s">
        <v>224</v>
      </c>
      <c r="J908" s="285"/>
      <c r="K908" s="285"/>
      <c r="L908" s="285"/>
      <c r="M908" s="61">
        <v>33</v>
      </c>
      <c r="N908" s="253">
        <v>2566</v>
      </c>
      <c r="O908" s="61">
        <v>100</v>
      </c>
      <c r="P908" s="286">
        <v>1600.56</v>
      </c>
      <c r="Q908" s="286"/>
      <c r="R908" s="286"/>
      <c r="S908" s="253">
        <v>77.760000000000005</v>
      </c>
      <c r="T908" s="253">
        <v>1678.32</v>
      </c>
      <c r="V908" s="60">
        <f t="shared" si="85"/>
        <v>47291</v>
      </c>
      <c r="W908" s="58">
        <f t="shared" si="86"/>
        <v>21.5</v>
      </c>
      <c r="X908" s="58">
        <f t="shared" si="87"/>
        <v>11.5</v>
      </c>
      <c r="Y908" s="58">
        <f t="shared" si="89"/>
        <v>11.5</v>
      </c>
    </row>
    <row r="909" spans="1:25" x14ac:dyDescent="0.25">
      <c r="A909" s="283">
        <v>192</v>
      </c>
      <c r="B909" s="283"/>
      <c r="D909" s="284">
        <v>35338</v>
      </c>
      <c r="E909" s="284"/>
      <c r="F909" s="284"/>
      <c r="G909" s="284"/>
      <c r="I909" s="285" t="s">
        <v>224</v>
      </c>
      <c r="J909" s="285"/>
      <c r="K909" s="285"/>
      <c r="L909" s="285"/>
      <c r="M909" s="61">
        <v>33</v>
      </c>
      <c r="N909" s="253">
        <v>4908</v>
      </c>
      <c r="O909" s="61">
        <v>100</v>
      </c>
      <c r="P909" s="286">
        <v>3024.18</v>
      </c>
      <c r="Q909" s="286"/>
      <c r="R909" s="286"/>
      <c r="S909" s="253">
        <v>148.72999999999999</v>
      </c>
      <c r="T909" s="253">
        <v>3172.91</v>
      </c>
      <c r="V909" s="60">
        <f t="shared" si="85"/>
        <v>47383</v>
      </c>
      <c r="W909" s="58">
        <f t="shared" si="86"/>
        <v>21.25</v>
      </c>
      <c r="X909" s="58">
        <f t="shared" si="87"/>
        <v>11.75</v>
      </c>
      <c r="Y909" s="58">
        <f t="shared" si="89"/>
        <v>11.75</v>
      </c>
    </row>
    <row r="910" spans="1:25" x14ac:dyDescent="0.25">
      <c r="A910" s="283">
        <v>193</v>
      </c>
      <c r="B910" s="283"/>
      <c r="D910" s="284">
        <v>35430</v>
      </c>
      <c r="E910" s="284"/>
      <c r="F910" s="284"/>
      <c r="G910" s="284"/>
      <c r="I910" s="285" t="s">
        <v>224</v>
      </c>
      <c r="J910" s="285"/>
      <c r="K910" s="285"/>
      <c r="L910" s="285"/>
      <c r="M910" s="61">
        <v>33</v>
      </c>
      <c r="N910" s="253">
        <v>2655</v>
      </c>
      <c r="O910" s="61">
        <v>100</v>
      </c>
      <c r="P910" s="286">
        <v>1615.7</v>
      </c>
      <c r="Q910" s="286"/>
      <c r="R910" s="286"/>
      <c r="S910" s="253">
        <v>80.45</v>
      </c>
      <c r="T910" s="253">
        <v>1696.15</v>
      </c>
      <c r="V910" s="60">
        <f t="shared" si="85"/>
        <v>47475</v>
      </c>
      <c r="W910" s="58">
        <f t="shared" si="86"/>
        <v>21</v>
      </c>
      <c r="X910" s="58">
        <f t="shared" si="87"/>
        <v>12</v>
      </c>
      <c r="Y910" s="58">
        <f t="shared" si="89"/>
        <v>12</v>
      </c>
    </row>
    <row r="911" spans="1:25" x14ac:dyDescent="0.25">
      <c r="A911" s="283">
        <v>194</v>
      </c>
      <c r="B911" s="283"/>
      <c r="D911" s="284">
        <v>35338</v>
      </c>
      <c r="E911" s="284"/>
      <c r="F911" s="284"/>
      <c r="G911" s="284"/>
      <c r="I911" s="285" t="s">
        <v>224</v>
      </c>
      <c r="J911" s="285"/>
      <c r="K911" s="285"/>
      <c r="L911" s="285"/>
      <c r="M911" s="61">
        <v>33</v>
      </c>
      <c r="N911" s="253">
        <v>8622</v>
      </c>
      <c r="O911" s="61">
        <v>100</v>
      </c>
      <c r="P911" s="286">
        <v>5312.49</v>
      </c>
      <c r="Q911" s="286"/>
      <c r="R911" s="286"/>
      <c r="S911" s="253">
        <v>261.27</v>
      </c>
      <c r="T911" s="253">
        <v>5573.76</v>
      </c>
      <c r="V911" s="60">
        <f t="shared" si="85"/>
        <v>47383</v>
      </c>
      <c r="W911" s="58">
        <f t="shared" si="86"/>
        <v>21.25</v>
      </c>
      <c r="X911" s="58">
        <f t="shared" si="87"/>
        <v>11.75</v>
      </c>
      <c r="Y911" s="58">
        <f t="shared" si="89"/>
        <v>11.75</v>
      </c>
    </row>
    <row r="912" spans="1:25" x14ac:dyDescent="0.25">
      <c r="A912" s="283">
        <v>195</v>
      </c>
      <c r="B912" s="283"/>
      <c r="D912" s="284">
        <v>35246</v>
      </c>
      <c r="E912" s="284"/>
      <c r="F912" s="284"/>
      <c r="G912" s="284"/>
      <c r="I912" s="285" t="s">
        <v>224</v>
      </c>
      <c r="J912" s="285"/>
      <c r="K912" s="285"/>
      <c r="L912" s="285"/>
      <c r="M912" s="61">
        <v>33</v>
      </c>
      <c r="N912" s="253">
        <v>559</v>
      </c>
      <c r="O912" s="61">
        <v>100</v>
      </c>
      <c r="P912" s="286">
        <v>348.68</v>
      </c>
      <c r="Q912" s="286"/>
      <c r="R912" s="286"/>
      <c r="S912" s="253">
        <v>16.940000000000001</v>
      </c>
      <c r="T912" s="253">
        <v>365.62</v>
      </c>
      <c r="V912" s="60">
        <f t="shared" si="85"/>
        <v>47291</v>
      </c>
      <c r="W912" s="58">
        <f t="shared" si="86"/>
        <v>21.5</v>
      </c>
      <c r="X912" s="58">
        <f t="shared" si="87"/>
        <v>11.5</v>
      </c>
      <c r="Y912" s="58">
        <f t="shared" si="89"/>
        <v>11.5</v>
      </c>
    </row>
    <row r="913" spans="1:25" x14ac:dyDescent="0.25">
      <c r="A913" s="283">
        <v>196</v>
      </c>
      <c r="B913" s="283"/>
      <c r="D913" s="284">
        <v>35338</v>
      </c>
      <c r="E913" s="284"/>
      <c r="F913" s="284"/>
      <c r="G913" s="284"/>
      <c r="I913" s="285" t="s">
        <v>224</v>
      </c>
      <c r="J913" s="285"/>
      <c r="K913" s="285"/>
      <c r="L913" s="285"/>
      <c r="M913" s="61">
        <v>33</v>
      </c>
      <c r="N913" s="253">
        <v>400</v>
      </c>
      <c r="O913" s="61">
        <v>100</v>
      </c>
      <c r="P913" s="286">
        <v>246.44</v>
      </c>
      <c r="Q913" s="286"/>
      <c r="R913" s="286"/>
      <c r="S913" s="253">
        <v>12.120000000000001</v>
      </c>
      <c r="T913" s="253">
        <v>258.56</v>
      </c>
      <c r="V913" s="60">
        <f t="shared" si="85"/>
        <v>47383</v>
      </c>
      <c r="W913" s="58">
        <f t="shared" si="86"/>
        <v>21.25</v>
      </c>
      <c r="X913" s="58">
        <f t="shared" si="87"/>
        <v>11.75</v>
      </c>
      <c r="Y913" s="58">
        <f t="shared" si="89"/>
        <v>11.75</v>
      </c>
    </row>
    <row r="914" spans="1:25" x14ac:dyDescent="0.25">
      <c r="A914" s="283">
        <v>197</v>
      </c>
      <c r="B914" s="283"/>
      <c r="D914" s="284">
        <v>35520</v>
      </c>
      <c r="E914" s="284"/>
      <c r="F914" s="284"/>
      <c r="G914" s="284"/>
      <c r="I914" s="285" t="s">
        <v>224</v>
      </c>
      <c r="J914" s="285"/>
      <c r="K914" s="285"/>
      <c r="L914" s="285"/>
      <c r="M914" s="61">
        <v>33</v>
      </c>
      <c r="N914" s="253">
        <v>3824</v>
      </c>
      <c r="O914" s="61">
        <v>100</v>
      </c>
      <c r="P914" s="286">
        <v>2298.29</v>
      </c>
      <c r="Q914" s="286"/>
      <c r="R914" s="286"/>
      <c r="S914" s="253">
        <v>115.88</v>
      </c>
      <c r="T914" s="253">
        <v>2414.17</v>
      </c>
      <c r="V914" s="60">
        <f t="shared" si="85"/>
        <v>47565</v>
      </c>
      <c r="W914" s="58">
        <f t="shared" si="86"/>
        <v>20.75</v>
      </c>
      <c r="X914" s="58">
        <f t="shared" si="87"/>
        <v>12.25</v>
      </c>
      <c r="Y914" s="58">
        <f t="shared" si="89"/>
        <v>12.25</v>
      </c>
    </row>
    <row r="915" spans="1:25" x14ac:dyDescent="0.25">
      <c r="A915" s="283">
        <v>198</v>
      </c>
      <c r="B915" s="283"/>
      <c r="D915" s="284">
        <v>35611</v>
      </c>
      <c r="E915" s="284"/>
      <c r="F915" s="284"/>
      <c r="G915" s="284"/>
      <c r="I915" s="285" t="s">
        <v>224</v>
      </c>
      <c r="J915" s="285"/>
      <c r="K915" s="285"/>
      <c r="L915" s="285"/>
      <c r="M915" s="61">
        <v>33</v>
      </c>
      <c r="N915" s="253">
        <v>8426</v>
      </c>
      <c r="O915" s="61">
        <v>100</v>
      </c>
      <c r="P915" s="286">
        <v>5000.21</v>
      </c>
      <c r="Q915" s="286"/>
      <c r="R915" s="286"/>
      <c r="S915" s="253">
        <v>255.33</v>
      </c>
      <c r="T915" s="253">
        <v>5255.54</v>
      </c>
      <c r="V915" s="60">
        <f t="shared" si="85"/>
        <v>47656</v>
      </c>
      <c r="W915" s="58">
        <f t="shared" si="86"/>
        <v>20.5</v>
      </c>
      <c r="X915" s="58">
        <f t="shared" si="87"/>
        <v>12.5</v>
      </c>
      <c r="Y915" s="58">
        <f t="shared" si="89"/>
        <v>12.5</v>
      </c>
    </row>
    <row r="916" spans="1:25" x14ac:dyDescent="0.25">
      <c r="A916" s="283">
        <v>199</v>
      </c>
      <c r="B916" s="283"/>
      <c r="D916" s="284">
        <v>35703</v>
      </c>
      <c r="E916" s="284"/>
      <c r="F916" s="284"/>
      <c r="G916" s="284"/>
      <c r="I916" s="285" t="s">
        <v>224</v>
      </c>
      <c r="J916" s="285"/>
      <c r="K916" s="285"/>
      <c r="L916" s="285"/>
      <c r="M916" s="61">
        <v>33</v>
      </c>
      <c r="N916" s="253">
        <v>13902</v>
      </c>
      <c r="O916" s="61">
        <v>100</v>
      </c>
      <c r="P916" s="286">
        <v>8144.55</v>
      </c>
      <c r="Q916" s="286"/>
      <c r="R916" s="286"/>
      <c r="S916" s="253">
        <v>421.27</v>
      </c>
      <c r="T916" s="253">
        <v>8565.82</v>
      </c>
      <c r="V916" s="60">
        <f t="shared" si="85"/>
        <v>47748</v>
      </c>
      <c r="W916" s="58">
        <f t="shared" si="86"/>
        <v>20.25</v>
      </c>
      <c r="X916" s="58">
        <f t="shared" si="87"/>
        <v>12.75</v>
      </c>
      <c r="Y916" s="58">
        <f t="shared" si="89"/>
        <v>12.75</v>
      </c>
    </row>
    <row r="917" spans="1:25" x14ac:dyDescent="0.25">
      <c r="A917" s="283">
        <v>200</v>
      </c>
      <c r="B917" s="283"/>
      <c r="D917" s="284">
        <v>35795</v>
      </c>
      <c r="E917" s="284"/>
      <c r="F917" s="284"/>
      <c r="G917" s="284"/>
      <c r="I917" s="285" t="s">
        <v>224</v>
      </c>
      <c r="J917" s="285"/>
      <c r="K917" s="285"/>
      <c r="L917" s="285"/>
      <c r="M917" s="61">
        <v>33</v>
      </c>
      <c r="N917" s="253">
        <v>1953</v>
      </c>
      <c r="O917" s="61">
        <v>100</v>
      </c>
      <c r="P917" s="286">
        <v>1129.3499999999999</v>
      </c>
      <c r="Q917" s="286"/>
      <c r="R917" s="286"/>
      <c r="S917" s="253">
        <v>59.18</v>
      </c>
      <c r="T917" s="253">
        <v>1188.53</v>
      </c>
      <c r="V917" s="60">
        <f t="shared" si="85"/>
        <v>47840</v>
      </c>
      <c r="W917" s="58">
        <f t="shared" si="86"/>
        <v>20</v>
      </c>
      <c r="X917" s="58">
        <f t="shared" si="87"/>
        <v>13</v>
      </c>
      <c r="Y917" s="58">
        <f t="shared" si="89"/>
        <v>13</v>
      </c>
    </row>
    <row r="918" spans="1:25" x14ac:dyDescent="0.25">
      <c r="A918" s="283">
        <v>201</v>
      </c>
      <c r="B918" s="283"/>
      <c r="D918" s="284">
        <v>35885</v>
      </c>
      <c r="E918" s="284"/>
      <c r="F918" s="284"/>
      <c r="G918" s="284"/>
      <c r="I918" s="285" t="s">
        <v>224</v>
      </c>
      <c r="J918" s="285"/>
      <c r="K918" s="285"/>
      <c r="L918" s="285"/>
      <c r="M918" s="61">
        <v>33</v>
      </c>
      <c r="N918" s="253">
        <v>1809</v>
      </c>
      <c r="O918" s="61">
        <v>100</v>
      </c>
      <c r="P918" s="286">
        <v>1263.5899999999999</v>
      </c>
      <c r="Q918" s="286"/>
      <c r="R918" s="286"/>
      <c r="S918" s="253">
        <v>54.82</v>
      </c>
      <c r="T918" s="253">
        <v>1318.41</v>
      </c>
      <c r="V918" s="60">
        <f t="shared" si="85"/>
        <v>47930</v>
      </c>
      <c r="W918" s="58">
        <f t="shared" si="86"/>
        <v>19.75</v>
      </c>
      <c r="X918" s="58">
        <f t="shared" si="87"/>
        <v>13.25</v>
      </c>
      <c r="Y918" s="58">
        <f t="shared" si="89"/>
        <v>13.25</v>
      </c>
    </row>
    <row r="919" spans="1:25" x14ac:dyDescent="0.25">
      <c r="A919" s="283">
        <v>202</v>
      </c>
      <c r="B919" s="283"/>
      <c r="D919" s="284">
        <v>35976</v>
      </c>
      <c r="E919" s="284"/>
      <c r="F919" s="284"/>
      <c r="G919" s="284"/>
      <c r="I919" s="285" t="s">
        <v>224</v>
      </c>
      <c r="J919" s="285"/>
      <c r="K919" s="285"/>
      <c r="L919" s="285"/>
      <c r="M919" s="61">
        <v>33</v>
      </c>
      <c r="N919" s="253">
        <v>7889</v>
      </c>
      <c r="O919" s="61">
        <v>100</v>
      </c>
      <c r="P919" s="286">
        <v>5313.11</v>
      </c>
      <c r="Q919" s="286"/>
      <c r="R919" s="286"/>
      <c r="S919" s="253">
        <v>239.06</v>
      </c>
      <c r="T919" s="253">
        <v>5552.17</v>
      </c>
      <c r="V919" s="60">
        <f t="shared" si="85"/>
        <v>48021</v>
      </c>
      <c r="W919" s="58">
        <f t="shared" si="86"/>
        <v>19.5</v>
      </c>
      <c r="X919" s="58">
        <f t="shared" si="87"/>
        <v>13.5</v>
      </c>
      <c r="Y919" s="58">
        <f t="shared" si="89"/>
        <v>13.5</v>
      </c>
    </row>
    <row r="920" spans="1:25" x14ac:dyDescent="0.25">
      <c r="A920" s="283">
        <v>203</v>
      </c>
      <c r="B920" s="283"/>
      <c r="D920" s="284">
        <v>36068</v>
      </c>
      <c r="E920" s="284"/>
      <c r="F920" s="284"/>
      <c r="G920" s="284"/>
      <c r="I920" s="285" t="s">
        <v>224</v>
      </c>
      <c r="J920" s="285"/>
      <c r="K920" s="285"/>
      <c r="L920" s="285"/>
      <c r="M920" s="61">
        <v>33</v>
      </c>
      <c r="N920" s="253">
        <v>856</v>
      </c>
      <c r="O920" s="61">
        <v>100</v>
      </c>
      <c r="P920" s="286">
        <v>555.11</v>
      </c>
      <c r="Q920" s="286"/>
      <c r="R920" s="286"/>
      <c r="S920" s="253">
        <v>25.94</v>
      </c>
      <c r="T920" s="253">
        <v>581.04999999999995</v>
      </c>
      <c r="V920" s="60">
        <f t="shared" ref="V920:V983" si="90">D920+(M920*365)</f>
        <v>48113</v>
      </c>
      <c r="W920" s="58">
        <f t="shared" ref="W920:W983" si="91">YEARFRAC(D920,$W$8)</f>
        <v>19.25</v>
      </c>
      <c r="X920" s="58">
        <f t="shared" ref="X920:X983" si="92">IF(W920&gt;M920,0,M920-W920)</f>
        <v>13.75</v>
      </c>
      <c r="Y920" s="58">
        <f t="shared" si="89"/>
        <v>13.75</v>
      </c>
    </row>
    <row r="921" spans="1:25" x14ac:dyDescent="0.25">
      <c r="A921" s="283">
        <v>204</v>
      </c>
      <c r="B921" s="283"/>
      <c r="D921" s="284">
        <v>36160</v>
      </c>
      <c r="E921" s="284"/>
      <c r="F921" s="284"/>
      <c r="G921" s="284"/>
      <c r="I921" s="285" t="s">
        <v>224</v>
      </c>
      <c r="J921" s="285"/>
      <c r="K921" s="285"/>
      <c r="L921" s="285"/>
      <c r="M921" s="61">
        <v>33</v>
      </c>
      <c r="N921" s="253">
        <v>1708</v>
      </c>
      <c r="O921" s="61">
        <v>100</v>
      </c>
      <c r="P921" s="286">
        <v>1064.95</v>
      </c>
      <c r="Q921" s="286"/>
      <c r="R921" s="286"/>
      <c r="S921" s="253">
        <v>51.76</v>
      </c>
      <c r="T921" s="253">
        <v>1116.71</v>
      </c>
      <c r="V921" s="60">
        <f t="shared" si="90"/>
        <v>48205</v>
      </c>
      <c r="W921" s="58">
        <f t="shared" si="91"/>
        <v>19</v>
      </c>
      <c r="X921" s="58">
        <f t="shared" si="92"/>
        <v>14</v>
      </c>
      <c r="Y921" s="58">
        <f t="shared" si="89"/>
        <v>14</v>
      </c>
    </row>
    <row r="922" spans="1:25" x14ac:dyDescent="0.25">
      <c r="A922" s="283">
        <v>205</v>
      </c>
      <c r="B922" s="283"/>
      <c r="D922" s="284">
        <v>39478</v>
      </c>
      <c r="E922" s="284"/>
      <c r="F922" s="284"/>
      <c r="G922" s="284"/>
      <c r="I922" s="285" t="s">
        <v>224</v>
      </c>
      <c r="J922" s="285"/>
      <c r="K922" s="285"/>
      <c r="L922" s="285"/>
      <c r="M922" s="61">
        <v>33</v>
      </c>
      <c r="N922" s="253">
        <v>247.5</v>
      </c>
      <c r="O922" s="61">
        <v>100</v>
      </c>
      <c r="P922" s="286">
        <v>66.88</v>
      </c>
      <c r="Q922" s="286"/>
      <c r="R922" s="286"/>
      <c r="S922" s="253">
        <v>7.5</v>
      </c>
      <c r="T922" s="253">
        <v>74.38</v>
      </c>
      <c r="V922" s="60">
        <f t="shared" si="90"/>
        <v>51523</v>
      </c>
      <c r="W922" s="58">
        <f t="shared" si="91"/>
        <v>9.9166666666666661</v>
      </c>
      <c r="X922" s="58">
        <f t="shared" si="92"/>
        <v>23.083333333333336</v>
      </c>
      <c r="Y922" s="58">
        <f t="shared" si="89"/>
        <v>23.083333333333336</v>
      </c>
    </row>
    <row r="923" spans="1:25" x14ac:dyDescent="0.25">
      <c r="A923" s="283">
        <v>302</v>
      </c>
      <c r="B923" s="283"/>
      <c r="D923" s="284">
        <v>39507</v>
      </c>
      <c r="E923" s="284"/>
      <c r="F923" s="284"/>
      <c r="G923" s="284"/>
      <c r="I923" s="285" t="s">
        <v>224</v>
      </c>
      <c r="J923" s="285"/>
      <c r="K923" s="285"/>
      <c r="L923" s="285"/>
      <c r="M923" s="61">
        <v>33</v>
      </c>
      <c r="N923" s="253">
        <v>780</v>
      </c>
      <c r="O923" s="61">
        <v>100</v>
      </c>
      <c r="P923" s="286">
        <v>208.82</v>
      </c>
      <c r="Q923" s="286"/>
      <c r="R923" s="286"/>
      <c r="S923" s="253">
        <v>23.64</v>
      </c>
      <c r="T923" s="253">
        <v>232.46</v>
      </c>
      <c r="V923" s="60">
        <f t="shared" si="90"/>
        <v>51552</v>
      </c>
      <c r="W923" s="58">
        <f t="shared" si="91"/>
        <v>9.8361111111111104</v>
      </c>
      <c r="X923" s="58">
        <f t="shared" si="92"/>
        <v>23.163888888888891</v>
      </c>
      <c r="Y923" s="58">
        <f t="shared" si="89"/>
        <v>23.163888888888891</v>
      </c>
    </row>
    <row r="924" spans="1:25" x14ac:dyDescent="0.25">
      <c r="A924" s="283">
        <v>321</v>
      </c>
      <c r="B924" s="283"/>
      <c r="D924" s="284">
        <v>36191</v>
      </c>
      <c r="E924" s="284"/>
      <c r="F924" s="284"/>
      <c r="G924" s="284"/>
      <c r="I924" s="285" t="s">
        <v>224</v>
      </c>
      <c r="J924" s="285"/>
      <c r="K924" s="285"/>
      <c r="L924" s="285"/>
      <c r="M924" s="61">
        <v>33</v>
      </c>
      <c r="N924" s="253">
        <v>44.31</v>
      </c>
      <c r="O924" s="61">
        <v>100</v>
      </c>
      <c r="P924" s="286">
        <v>24.12</v>
      </c>
      <c r="Q924" s="286"/>
      <c r="R924" s="286"/>
      <c r="S924" s="253">
        <v>1.34</v>
      </c>
      <c r="T924" s="253">
        <v>25.46</v>
      </c>
      <c r="V924" s="60">
        <f t="shared" si="90"/>
        <v>48236</v>
      </c>
      <c r="W924" s="58">
        <f t="shared" si="91"/>
        <v>18.916666666666668</v>
      </c>
      <c r="X924" s="58">
        <f t="shared" si="92"/>
        <v>14.083333333333332</v>
      </c>
      <c r="Y924" s="58">
        <f t="shared" si="89"/>
        <v>14.083333333333332</v>
      </c>
    </row>
    <row r="925" spans="1:25" x14ac:dyDescent="0.25">
      <c r="A925" s="283">
        <v>322</v>
      </c>
      <c r="B925" s="283"/>
      <c r="D925" s="284">
        <v>36219</v>
      </c>
      <c r="E925" s="284"/>
      <c r="F925" s="284"/>
      <c r="G925" s="284"/>
      <c r="I925" s="285" t="s">
        <v>224</v>
      </c>
      <c r="J925" s="285"/>
      <c r="K925" s="285"/>
      <c r="L925" s="285"/>
      <c r="M925" s="61">
        <v>33</v>
      </c>
      <c r="N925" s="253">
        <v>22.86</v>
      </c>
      <c r="O925" s="61">
        <v>100</v>
      </c>
      <c r="P925" s="286">
        <v>12.370000000000001</v>
      </c>
      <c r="Q925" s="286"/>
      <c r="R925" s="286"/>
      <c r="S925" s="253">
        <v>0.69000000000000006</v>
      </c>
      <c r="T925" s="253">
        <v>13.06</v>
      </c>
      <c r="V925" s="60">
        <f t="shared" si="90"/>
        <v>48264</v>
      </c>
      <c r="W925" s="58">
        <f t="shared" si="91"/>
        <v>18.836111111111112</v>
      </c>
      <c r="X925" s="58">
        <f t="shared" si="92"/>
        <v>14.163888888888888</v>
      </c>
      <c r="Y925" s="58">
        <f t="shared" si="89"/>
        <v>14.163888888888888</v>
      </c>
    </row>
    <row r="926" spans="1:25" x14ac:dyDescent="0.25">
      <c r="A926" s="283">
        <v>323</v>
      </c>
      <c r="B926" s="283"/>
      <c r="D926" s="284">
        <v>36250</v>
      </c>
      <c r="E926" s="284"/>
      <c r="F926" s="284"/>
      <c r="G926" s="284"/>
      <c r="I926" s="285" t="s">
        <v>224</v>
      </c>
      <c r="J926" s="285"/>
      <c r="K926" s="285"/>
      <c r="L926" s="285"/>
      <c r="M926" s="61">
        <v>33</v>
      </c>
      <c r="N926" s="253">
        <v>1420</v>
      </c>
      <c r="O926" s="61">
        <v>100</v>
      </c>
      <c r="P926" s="286">
        <v>767.37</v>
      </c>
      <c r="Q926" s="286"/>
      <c r="R926" s="286"/>
      <c r="S926" s="253">
        <v>43.03</v>
      </c>
      <c r="T926" s="253">
        <v>810.4</v>
      </c>
      <c r="V926" s="60">
        <f t="shared" si="90"/>
        <v>48295</v>
      </c>
      <c r="W926" s="58">
        <f t="shared" si="91"/>
        <v>18.75</v>
      </c>
      <c r="X926" s="58">
        <f t="shared" si="92"/>
        <v>14.25</v>
      </c>
      <c r="Y926" s="58">
        <f t="shared" si="89"/>
        <v>14.25</v>
      </c>
    </row>
    <row r="927" spans="1:25" x14ac:dyDescent="0.25">
      <c r="A927" s="283">
        <v>324</v>
      </c>
      <c r="B927" s="283"/>
      <c r="D927" s="284">
        <v>36280</v>
      </c>
      <c r="E927" s="284"/>
      <c r="F927" s="284"/>
      <c r="G927" s="284"/>
      <c r="I927" s="285" t="s">
        <v>224</v>
      </c>
      <c r="J927" s="285"/>
      <c r="K927" s="285"/>
      <c r="L927" s="285"/>
      <c r="M927" s="61">
        <v>33</v>
      </c>
      <c r="N927" s="253">
        <v>70.489999999999995</v>
      </c>
      <c r="O927" s="61">
        <v>100</v>
      </c>
      <c r="P927" s="286">
        <v>37.979999999999997</v>
      </c>
      <c r="Q927" s="286"/>
      <c r="R927" s="286"/>
      <c r="S927" s="253">
        <v>2.14</v>
      </c>
      <c r="T927" s="253">
        <v>40.119999999999997</v>
      </c>
      <c r="V927" s="60">
        <f t="shared" si="90"/>
        <v>48325</v>
      </c>
      <c r="W927" s="58">
        <f t="shared" si="91"/>
        <v>18.666666666666668</v>
      </c>
      <c r="X927" s="58">
        <f t="shared" si="92"/>
        <v>14.333333333333332</v>
      </c>
      <c r="Y927" s="58">
        <f t="shared" si="89"/>
        <v>14.333333333333332</v>
      </c>
    </row>
    <row r="928" spans="1:25" x14ac:dyDescent="0.25">
      <c r="A928" s="283">
        <v>325</v>
      </c>
      <c r="B928" s="283"/>
      <c r="D928" s="284">
        <v>36341</v>
      </c>
      <c r="E928" s="284"/>
      <c r="F928" s="284"/>
      <c r="G928" s="284"/>
      <c r="I928" s="285" t="s">
        <v>224</v>
      </c>
      <c r="J928" s="285"/>
      <c r="K928" s="285"/>
      <c r="L928" s="285"/>
      <c r="M928" s="61">
        <v>33</v>
      </c>
      <c r="N928" s="253">
        <v>-505.56</v>
      </c>
      <c r="O928" s="61">
        <v>100</v>
      </c>
      <c r="P928" s="286">
        <v>-269.38</v>
      </c>
      <c r="Q928" s="286"/>
      <c r="R928" s="286"/>
      <c r="S928" s="253">
        <v>-15.32</v>
      </c>
      <c r="T928" s="253">
        <v>-284.7</v>
      </c>
      <c r="V928" s="60">
        <f t="shared" si="90"/>
        <v>48386</v>
      </c>
      <c r="W928" s="58">
        <f t="shared" si="91"/>
        <v>18.5</v>
      </c>
      <c r="X928" s="58">
        <f t="shared" si="92"/>
        <v>14.5</v>
      </c>
      <c r="Y928" s="58">
        <f t="shared" si="89"/>
        <v>14.5</v>
      </c>
    </row>
    <row r="929" spans="1:25" x14ac:dyDescent="0.25">
      <c r="A929" s="283">
        <v>326</v>
      </c>
      <c r="B929" s="283"/>
      <c r="D929" s="284">
        <v>36403</v>
      </c>
      <c r="E929" s="284"/>
      <c r="F929" s="284"/>
      <c r="G929" s="284"/>
      <c r="I929" s="285" t="s">
        <v>224</v>
      </c>
      <c r="J929" s="285"/>
      <c r="K929" s="285"/>
      <c r="L929" s="285"/>
      <c r="M929" s="61">
        <v>33</v>
      </c>
      <c r="N929" s="253">
        <v>7259.6</v>
      </c>
      <c r="O929" s="61">
        <v>100</v>
      </c>
      <c r="P929" s="286">
        <v>3831.4900000000002</v>
      </c>
      <c r="Q929" s="286"/>
      <c r="R929" s="286"/>
      <c r="S929" s="253">
        <v>219.99</v>
      </c>
      <c r="T929" s="253">
        <v>4051.48</v>
      </c>
      <c r="V929" s="60">
        <f t="shared" si="90"/>
        <v>48448</v>
      </c>
      <c r="W929" s="58">
        <f t="shared" si="91"/>
        <v>18.333333333333332</v>
      </c>
      <c r="X929" s="58">
        <f t="shared" si="92"/>
        <v>14.666666666666668</v>
      </c>
      <c r="Y929" s="58">
        <f t="shared" si="89"/>
        <v>14.666666666666668</v>
      </c>
    </row>
    <row r="930" spans="1:25" x14ac:dyDescent="0.25">
      <c r="A930" s="283">
        <v>327</v>
      </c>
      <c r="B930" s="283"/>
      <c r="D930" s="284">
        <v>36372</v>
      </c>
      <c r="E930" s="284"/>
      <c r="F930" s="284"/>
      <c r="G930" s="284"/>
      <c r="I930" s="285" t="s">
        <v>224</v>
      </c>
      <c r="J930" s="285"/>
      <c r="K930" s="285"/>
      <c r="L930" s="285"/>
      <c r="M930" s="61">
        <v>33</v>
      </c>
      <c r="N930" s="253">
        <v>941.4</v>
      </c>
      <c r="O930" s="61">
        <v>100</v>
      </c>
      <c r="P930" s="286">
        <v>499.27000000000004</v>
      </c>
      <c r="Q930" s="286"/>
      <c r="R930" s="286"/>
      <c r="S930" s="253">
        <v>28.53</v>
      </c>
      <c r="T930" s="253">
        <v>527.79999999999995</v>
      </c>
      <c r="V930" s="60">
        <f t="shared" si="90"/>
        <v>48417</v>
      </c>
      <c r="W930" s="58">
        <f t="shared" si="91"/>
        <v>18.416666666666668</v>
      </c>
      <c r="X930" s="58">
        <f t="shared" si="92"/>
        <v>14.583333333333332</v>
      </c>
      <c r="Y930" s="58">
        <f t="shared" si="89"/>
        <v>14.583333333333332</v>
      </c>
    </row>
    <row r="931" spans="1:25" x14ac:dyDescent="0.25">
      <c r="A931" s="283">
        <v>328</v>
      </c>
      <c r="B931" s="283"/>
      <c r="D931" s="284">
        <v>36464</v>
      </c>
      <c r="E931" s="284"/>
      <c r="F931" s="284"/>
      <c r="G931" s="284"/>
      <c r="I931" s="285" t="s">
        <v>224</v>
      </c>
      <c r="J931" s="285"/>
      <c r="K931" s="285"/>
      <c r="L931" s="285"/>
      <c r="M931" s="61">
        <v>33</v>
      </c>
      <c r="N931" s="253">
        <v>742.5</v>
      </c>
      <c r="O931" s="61">
        <v>100</v>
      </c>
      <c r="P931" s="286">
        <v>388.13</v>
      </c>
      <c r="Q931" s="286"/>
      <c r="R931" s="286"/>
      <c r="S931" s="253">
        <v>22.5</v>
      </c>
      <c r="T931" s="253">
        <v>410.63</v>
      </c>
      <c r="V931" s="60">
        <f t="shared" si="90"/>
        <v>48509</v>
      </c>
      <c r="W931" s="58">
        <f t="shared" si="91"/>
        <v>18.166666666666668</v>
      </c>
      <c r="X931" s="58">
        <f t="shared" si="92"/>
        <v>14.833333333333332</v>
      </c>
      <c r="Y931" s="58">
        <f t="shared" si="89"/>
        <v>14.833333333333332</v>
      </c>
    </row>
    <row r="932" spans="1:25" x14ac:dyDescent="0.25">
      <c r="A932" s="283">
        <v>341</v>
      </c>
      <c r="B932" s="283"/>
      <c r="C932" s="252" t="s">
        <v>245</v>
      </c>
      <c r="D932" s="284">
        <v>27576</v>
      </c>
      <c r="E932" s="284"/>
      <c r="F932" s="284"/>
      <c r="G932" s="284"/>
      <c r="I932" s="285" t="s">
        <v>224</v>
      </c>
      <c r="J932" s="285"/>
      <c r="K932" s="285"/>
      <c r="L932" s="285"/>
      <c r="M932" s="61">
        <v>33</v>
      </c>
      <c r="N932" s="253">
        <v>9472.16</v>
      </c>
      <c r="O932" s="61">
        <v>100</v>
      </c>
      <c r="P932" s="286">
        <v>9472.16</v>
      </c>
      <c r="Q932" s="286"/>
      <c r="R932" s="286"/>
      <c r="S932" s="253">
        <v>0</v>
      </c>
      <c r="T932" s="253">
        <v>9472.16</v>
      </c>
      <c r="V932" s="60">
        <f t="shared" si="90"/>
        <v>39621</v>
      </c>
      <c r="W932" s="58">
        <f t="shared" si="91"/>
        <v>42.5</v>
      </c>
      <c r="X932" s="58">
        <f t="shared" si="92"/>
        <v>0</v>
      </c>
      <c r="Y932" s="58"/>
    </row>
    <row r="933" spans="1:25" x14ac:dyDescent="0.25">
      <c r="A933" s="283">
        <v>349</v>
      </c>
      <c r="B933" s="283"/>
      <c r="D933" s="284">
        <v>36494</v>
      </c>
      <c r="E933" s="284"/>
      <c r="F933" s="284"/>
      <c r="G933" s="284"/>
      <c r="I933" s="285" t="s">
        <v>224</v>
      </c>
      <c r="J933" s="285"/>
      <c r="K933" s="285"/>
      <c r="L933" s="285"/>
      <c r="M933" s="61">
        <v>33</v>
      </c>
      <c r="N933" s="253">
        <v>277.5</v>
      </c>
      <c r="O933" s="61">
        <v>100</v>
      </c>
      <c r="P933" s="286">
        <v>146.05000000000001</v>
      </c>
      <c r="Q933" s="286"/>
      <c r="R933" s="286"/>
      <c r="S933" s="253">
        <v>8.41</v>
      </c>
      <c r="T933" s="253">
        <v>154.46</v>
      </c>
      <c r="V933" s="60">
        <f t="shared" si="90"/>
        <v>48539</v>
      </c>
      <c r="W933" s="58">
        <f t="shared" si="91"/>
        <v>18.083333333333332</v>
      </c>
      <c r="X933" s="58">
        <f t="shared" si="92"/>
        <v>14.916666666666668</v>
      </c>
      <c r="Y933" s="58">
        <f t="shared" ref="Y933:Y964" si="93">IF(X933=0,0,X933)</f>
        <v>14.916666666666668</v>
      </c>
    </row>
    <row r="934" spans="1:25" x14ac:dyDescent="0.25">
      <c r="A934" s="283">
        <v>354</v>
      </c>
      <c r="B934" s="283"/>
      <c r="D934" s="284">
        <v>36525</v>
      </c>
      <c r="E934" s="284"/>
      <c r="F934" s="284"/>
      <c r="G934" s="284"/>
      <c r="I934" s="285" t="s">
        <v>224</v>
      </c>
      <c r="J934" s="285"/>
      <c r="K934" s="285"/>
      <c r="L934" s="285"/>
      <c r="M934" s="61">
        <v>33</v>
      </c>
      <c r="N934" s="253">
        <v>165</v>
      </c>
      <c r="O934" s="61">
        <v>100</v>
      </c>
      <c r="P934" s="286">
        <v>85.92</v>
      </c>
      <c r="Q934" s="286"/>
      <c r="R934" s="286"/>
      <c r="S934" s="253">
        <v>5</v>
      </c>
      <c r="T934" s="253">
        <v>90.92</v>
      </c>
      <c r="V934" s="60">
        <f t="shared" si="90"/>
        <v>48570</v>
      </c>
      <c r="W934" s="58">
        <f t="shared" si="91"/>
        <v>18</v>
      </c>
      <c r="X934" s="58">
        <f t="shared" si="92"/>
        <v>15</v>
      </c>
      <c r="Y934" s="58">
        <f t="shared" si="93"/>
        <v>15</v>
      </c>
    </row>
    <row r="935" spans="1:25" x14ac:dyDescent="0.25">
      <c r="A935" s="283">
        <v>359</v>
      </c>
      <c r="B935" s="283"/>
      <c r="D935" s="284">
        <v>36556</v>
      </c>
      <c r="E935" s="284"/>
      <c r="F935" s="284"/>
      <c r="G935" s="284"/>
      <c r="I935" s="285" t="s">
        <v>224</v>
      </c>
      <c r="J935" s="285"/>
      <c r="K935" s="285"/>
      <c r="L935" s="285"/>
      <c r="M935" s="61">
        <v>33</v>
      </c>
      <c r="N935" s="253">
        <v>285</v>
      </c>
      <c r="O935" s="61">
        <v>100</v>
      </c>
      <c r="P935" s="286">
        <v>146.88</v>
      </c>
      <c r="Q935" s="286"/>
      <c r="R935" s="286"/>
      <c r="S935" s="253">
        <v>8.64</v>
      </c>
      <c r="T935" s="253">
        <v>155.52000000000001</v>
      </c>
      <c r="V935" s="60">
        <f t="shared" si="90"/>
        <v>48601</v>
      </c>
      <c r="W935" s="58">
        <f t="shared" si="91"/>
        <v>17.916666666666668</v>
      </c>
      <c r="X935" s="58">
        <f t="shared" si="92"/>
        <v>15.083333333333332</v>
      </c>
      <c r="Y935" s="58">
        <f t="shared" si="93"/>
        <v>15.083333333333332</v>
      </c>
    </row>
    <row r="936" spans="1:25" x14ac:dyDescent="0.25">
      <c r="A936" s="283">
        <v>362</v>
      </c>
      <c r="B936" s="283"/>
      <c r="D936" s="284">
        <v>36584</v>
      </c>
      <c r="E936" s="284"/>
      <c r="F936" s="284"/>
      <c r="G936" s="284"/>
      <c r="I936" s="285" t="s">
        <v>224</v>
      </c>
      <c r="J936" s="285"/>
      <c r="K936" s="285"/>
      <c r="L936" s="285"/>
      <c r="M936" s="61">
        <v>33</v>
      </c>
      <c r="N936" s="253">
        <v>1726.2</v>
      </c>
      <c r="O936" s="61">
        <v>100</v>
      </c>
      <c r="P936" s="286">
        <v>884.91</v>
      </c>
      <c r="Q936" s="286"/>
      <c r="R936" s="286"/>
      <c r="S936" s="253">
        <v>52.31</v>
      </c>
      <c r="T936" s="253">
        <v>937.22</v>
      </c>
      <c r="V936" s="60">
        <f t="shared" si="90"/>
        <v>48629</v>
      </c>
      <c r="W936" s="58">
        <f t="shared" si="91"/>
        <v>17.841666666666665</v>
      </c>
      <c r="X936" s="58">
        <f t="shared" si="92"/>
        <v>15.158333333333335</v>
      </c>
      <c r="Y936" s="58">
        <f t="shared" si="93"/>
        <v>15.158333333333335</v>
      </c>
    </row>
    <row r="937" spans="1:25" x14ac:dyDescent="0.25">
      <c r="A937" s="283">
        <v>363</v>
      </c>
      <c r="B937" s="283"/>
      <c r="D937" s="284">
        <v>36584</v>
      </c>
      <c r="E937" s="284"/>
      <c r="F937" s="284"/>
      <c r="G937" s="284"/>
      <c r="I937" s="285" t="s">
        <v>224</v>
      </c>
      <c r="J937" s="285"/>
      <c r="K937" s="285"/>
      <c r="L937" s="285"/>
      <c r="M937" s="61">
        <v>33</v>
      </c>
      <c r="N937" s="253">
        <v>2280.41</v>
      </c>
      <c r="O937" s="61">
        <v>100</v>
      </c>
      <c r="P937" s="286">
        <v>1168.94</v>
      </c>
      <c r="Q937" s="286"/>
      <c r="R937" s="286"/>
      <c r="S937" s="253">
        <v>69.099999999999994</v>
      </c>
      <c r="T937" s="253">
        <v>1238.04</v>
      </c>
      <c r="V937" s="60">
        <f t="shared" si="90"/>
        <v>48629</v>
      </c>
      <c r="W937" s="58">
        <f t="shared" si="91"/>
        <v>17.841666666666665</v>
      </c>
      <c r="X937" s="58">
        <f t="shared" si="92"/>
        <v>15.158333333333335</v>
      </c>
      <c r="Y937" s="58">
        <f t="shared" si="93"/>
        <v>15.158333333333335</v>
      </c>
    </row>
    <row r="938" spans="1:25" x14ac:dyDescent="0.25">
      <c r="A938" s="283">
        <v>370</v>
      </c>
      <c r="B938" s="283"/>
      <c r="D938" s="284">
        <v>36646</v>
      </c>
      <c r="E938" s="284"/>
      <c r="F938" s="284"/>
      <c r="G938" s="284"/>
      <c r="I938" s="285" t="s">
        <v>224</v>
      </c>
      <c r="J938" s="285"/>
      <c r="K938" s="285"/>
      <c r="L938" s="285"/>
      <c r="M938" s="61">
        <v>33</v>
      </c>
      <c r="N938" s="253">
        <v>5512.5</v>
      </c>
      <c r="O938" s="61">
        <v>100</v>
      </c>
      <c r="P938" s="286">
        <v>2798.08</v>
      </c>
      <c r="Q938" s="286"/>
      <c r="R938" s="286"/>
      <c r="S938" s="253">
        <v>167.05</v>
      </c>
      <c r="T938" s="253">
        <v>2965.13</v>
      </c>
      <c r="V938" s="60">
        <f t="shared" si="90"/>
        <v>48691</v>
      </c>
      <c r="W938" s="58">
        <f t="shared" si="91"/>
        <v>17.666666666666668</v>
      </c>
      <c r="X938" s="58">
        <f t="shared" si="92"/>
        <v>15.333333333333332</v>
      </c>
      <c r="Y938" s="58">
        <f t="shared" si="93"/>
        <v>15.333333333333332</v>
      </c>
    </row>
    <row r="939" spans="1:25" x14ac:dyDescent="0.25">
      <c r="A939" s="283">
        <v>371</v>
      </c>
      <c r="B939" s="283"/>
      <c r="D939" s="284">
        <v>36646</v>
      </c>
      <c r="E939" s="284"/>
      <c r="F939" s="284"/>
      <c r="G939" s="284"/>
      <c r="I939" s="285" t="s">
        <v>224</v>
      </c>
      <c r="J939" s="285"/>
      <c r="K939" s="285"/>
      <c r="L939" s="285"/>
      <c r="M939" s="61">
        <v>33</v>
      </c>
      <c r="N939" s="253">
        <v>255</v>
      </c>
      <c r="O939" s="61">
        <v>100</v>
      </c>
      <c r="P939" s="286">
        <v>129.47999999999999</v>
      </c>
      <c r="Q939" s="286"/>
      <c r="R939" s="286"/>
      <c r="S939" s="253">
        <v>7.73</v>
      </c>
      <c r="T939" s="253">
        <v>137.21</v>
      </c>
      <c r="V939" s="60">
        <f t="shared" si="90"/>
        <v>48691</v>
      </c>
      <c r="W939" s="58">
        <f t="shared" si="91"/>
        <v>17.666666666666668</v>
      </c>
      <c r="X939" s="58">
        <f t="shared" si="92"/>
        <v>15.333333333333332</v>
      </c>
      <c r="Y939" s="58">
        <f t="shared" si="93"/>
        <v>15.333333333333332</v>
      </c>
    </row>
    <row r="940" spans="1:25" x14ac:dyDescent="0.25">
      <c r="A940" s="283">
        <v>373</v>
      </c>
      <c r="B940" s="283"/>
      <c r="D940" s="284">
        <v>36677</v>
      </c>
      <c r="E940" s="284"/>
      <c r="F940" s="284"/>
      <c r="G940" s="284"/>
      <c r="I940" s="285" t="s">
        <v>224</v>
      </c>
      <c r="J940" s="285"/>
      <c r="K940" s="285"/>
      <c r="L940" s="285"/>
      <c r="M940" s="61">
        <v>33</v>
      </c>
      <c r="N940" s="253">
        <v>145.71</v>
      </c>
      <c r="O940" s="61">
        <v>100</v>
      </c>
      <c r="P940" s="286">
        <v>73.66</v>
      </c>
      <c r="Q940" s="286"/>
      <c r="R940" s="286"/>
      <c r="S940" s="253">
        <v>4.42</v>
      </c>
      <c r="T940" s="253">
        <v>78.08</v>
      </c>
      <c r="V940" s="60">
        <f t="shared" si="90"/>
        <v>48722</v>
      </c>
      <c r="W940" s="58">
        <f t="shared" si="91"/>
        <v>17.583333333333332</v>
      </c>
      <c r="X940" s="58">
        <f t="shared" si="92"/>
        <v>15.416666666666668</v>
      </c>
      <c r="Y940" s="58">
        <f t="shared" si="93"/>
        <v>15.416666666666668</v>
      </c>
    </row>
    <row r="941" spans="1:25" x14ac:dyDescent="0.25">
      <c r="A941" s="283">
        <v>374</v>
      </c>
      <c r="B941" s="283"/>
      <c r="D941" s="284">
        <v>36677</v>
      </c>
      <c r="E941" s="284"/>
      <c r="F941" s="284"/>
      <c r="G941" s="284"/>
      <c r="I941" s="285" t="s">
        <v>224</v>
      </c>
      <c r="J941" s="285"/>
      <c r="K941" s="285"/>
      <c r="L941" s="285"/>
      <c r="M941" s="61">
        <v>33</v>
      </c>
      <c r="N941" s="253">
        <v>112.5</v>
      </c>
      <c r="O941" s="61">
        <v>100</v>
      </c>
      <c r="P941" s="286">
        <v>56.83</v>
      </c>
      <c r="Q941" s="286"/>
      <c r="R941" s="286"/>
      <c r="S941" s="253">
        <v>3.41</v>
      </c>
      <c r="T941" s="253">
        <v>60.24</v>
      </c>
      <c r="V941" s="60">
        <f t="shared" si="90"/>
        <v>48722</v>
      </c>
      <c r="W941" s="58">
        <f t="shared" si="91"/>
        <v>17.583333333333332</v>
      </c>
      <c r="X941" s="58">
        <f t="shared" si="92"/>
        <v>15.416666666666668</v>
      </c>
      <c r="Y941" s="58">
        <f t="shared" si="93"/>
        <v>15.416666666666668</v>
      </c>
    </row>
    <row r="942" spans="1:25" x14ac:dyDescent="0.25">
      <c r="A942" s="283">
        <v>378</v>
      </c>
      <c r="B942" s="283"/>
      <c r="D942" s="284">
        <v>36707</v>
      </c>
      <c r="E942" s="284"/>
      <c r="F942" s="284"/>
      <c r="G942" s="284"/>
      <c r="I942" s="285" t="s">
        <v>224</v>
      </c>
      <c r="J942" s="285"/>
      <c r="K942" s="285"/>
      <c r="L942" s="285"/>
      <c r="M942" s="61">
        <v>33</v>
      </c>
      <c r="N942" s="253">
        <v>7.5</v>
      </c>
      <c r="O942" s="61">
        <v>100</v>
      </c>
      <c r="P942" s="286">
        <v>3.81</v>
      </c>
      <c r="Q942" s="286"/>
      <c r="R942" s="286"/>
      <c r="S942" s="253">
        <v>0.23</v>
      </c>
      <c r="T942" s="253">
        <v>4.04</v>
      </c>
      <c r="V942" s="60">
        <f t="shared" si="90"/>
        <v>48752</v>
      </c>
      <c r="W942" s="58">
        <f t="shared" si="91"/>
        <v>17.5</v>
      </c>
      <c r="X942" s="58">
        <f t="shared" si="92"/>
        <v>15.5</v>
      </c>
      <c r="Y942" s="58">
        <f t="shared" si="93"/>
        <v>15.5</v>
      </c>
    </row>
    <row r="943" spans="1:25" x14ac:dyDescent="0.25">
      <c r="A943" s="283">
        <v>382</v>
      </c>
      <c r="B943" s="283"/>
      <c r="D943" s="284">
        <v>36738</v>
      </c>
      <c r="E943" s="284"/>
      <c r="F943" s="284"/>
      <c r="G943" s="284"/>
      <c r="I943" s="285" t="s">
        <v>224</v>
      </c>
      <c r="J943" s="285"/>
      <c r="K943" s="285"/>
      <c r="L943" s="285"/>
      <c r="M943" s="61">
        <v>33</v>
      </c>
      <c r="N943" s="253">
        <v>112.5</v>
      </c>
      <c r="O943" s="61">
        <v>100</v>
      </c>
      <c r="P943" s="286">
        <v>56.26</v>
      </c>
      <c r="Q943" s="286"/>
      <c r="R943" s="286"/>
      <c r="S943" s="253">
        <v>3.41</v>
      </c>
      <c r="T943" s="253">
        <v>59.67</v>
      </c>
      <c r="V943" s="60">
        <f t="shared" si="90"/>
        <v>48783</v>
      </c>
      <c r="W943" s="58">
        <f t="shared" si="91"/>
        <v>17.416666666666668</v>
      </c>
      <c r="X943" s="58">
        <f t="shared" si="92"/>
        <v>15.583333333333332</v>
      </c>
      <c r="Y943" s="58">
        <f t="shared" si="93"/>
        <v>15.583333333333332</v>
      </c>
    </row>
    <row r="944" spans="1:25" x14ac:dyDescent="0.25">
      <c r="A944" s="283">
        <v>387</v>
      </c>
      <c r="B944" s="283"/>
      <c r="D944" s="284">
        <v>36769</v>
      </c>
      <c r="E944" s="284"/>
      <c r="F944" s="284"/>
      <c r="G944" s="284"/>
      <c r="I944" s="285" t="s">
        <v>224</v>
      </c>
      <c r="J944" s="285"/>
      <c r="K944" s="285"/>
      <c r="L944" s="285"/>
      <c r="M944" s="61">
        <v>33</v>
      </c>
      <c r="N944" s="253">
        <v>4276</v>
      </c>
      <c r="O944" s="61">
        <v>100</v>
      </c>
      <c r="P944" s="286">
        <v>2127.27</v>
      </c>
      <c r="Q944" s="286"/>
      <c r="R944" s="286"/>
      <c r="S944" s="253">
        <v>129.58000000000001</v>
      </c>
      <c r="T944" s="253">
        <v>2256.85</v>
      </c>
      <c r="V944" s="60">
        <f t="shared" si="90"/>
        <v>48814</v>
      </c>
      <c r="W944" s="58">
        <f t="shared" si="91"/>
        <v>17.333333333333332</v>
      </c>
      <c r="X944" s="58">
        <f t="shared" si="92"/>
        <v>15.666666666666668</v>
      </c>
      <c r="Y944" s="58">
        <f t="shared" si="93"/>
        <v>15.666666666666668</v>
      </c>
    </row>
    <row r="945" spans="1:25" x14ac:dyDescent="0.25">
      <c r="A945" s="283">
        <v>388</v>
      </c>
      <c r="B945" s="283"/>
      <c r="D945" s="284">
        <v>36769</v>
      </c>
      <c r="E945" s="284"/>
      <c r="F945" s="284"/>
      <c r="G945" s="284"/>
      <c r="I945" s="285" t="s">
        <v>224</v>
      </c>
      <c r="J945" s="285"/>
      <c r="K945" s="285"/>
      <c r="L945" s="285"/>
      <c r="M945" s="61">
        <v>33</v>
      </c>
      <c r="N945" s="253">
        <v>562.5</v>
      </c>
      <c r="O945" s="61">
        <v>100</v>
      </c>
      <c r="P945" s="286">
        <v>279.89999999999998</v>
      </c>
      <c r="Q945" s="286"/>
      <c r="R945" s="286"/>
      <c r="S945" s="253">
        <v>17.05</v>
      </c>
      <c r="T945" s="253">
        <v>296.95</v>
      </c>
      <c r="V945" s="60">
        <f t="shared" si="90"/>
        <v>48814</v>
      </c>
      <c r="W945" s="58">
        <f t="shared" si="91"/>
        <v>17.333333333333332</v>
      </c>
      <c r="X945" s="58">
        <f t="shared" si="92"/>
        <v>15.666666666666668</v>
      </c>
      <c r="Y945" s="58">
        <f t="shared" si="93"/>
        <v>15.666666666666668</v>
      </c>
    </row>
    <row r="946" spans="1:25" x14ac:dyDescent="0.25">
      <c r="A946" s="283">
        <v>392</v>
      </c>
      <c r="B946" s="283"/>
      <c r="D946" s="284">
        <v>36799</v>
      </c>
      <c r="E946" s="284"/>
      <c r="F946" s="284"/>
      <c r="G946" s="284"/>
      <c r="I946" s="285" t="s">
        <v>224</v>
      </c>
      <c r="J946" s="285"/>
      <c r="K946" s="285"/>
      <c r="L946" s="285"/>
      <c r="M946" s="61">
        <v>33</v>
      </c>
      <c r="N946" s="253">
        <v>450</v>
      </c>
      <c r="O946" s="61">
        <v>100</v>
      </c>
      <c r="P946" s="286">
        <v>222.79</v>
      </c>
      <c r="Q946" s="286"/>
      <c r="R946" s="286"/>
      <c r="S946" s="253">
        <v>13.64</v>
      </c>
      <c r="T946" s="253">
        <v>236.43</v>
      </c>
      <c r="V946" s="60">
        <f t="shared" si="90"/>
        <v>48844</v>
      </c>
      <c r="W946" s="58">
        <f t="shared" si="91"/>
        <v>17.25</v>
      </c>
      <c r="X946" s="58">
        <f t="shared" si="92"/>
        <v>15.75</v>
      </c>
      <c r="Y946" s="58">
        <f t="shared" si="93"/>
        <v>15.75</v>
      </c>
    </row>
    <row r="947" spans="1:25" x14ac:dyDescent="0.25">
      <c r="A947" s="283">
        <v>397</v>
      </c>
      <c r="B947" s="283"/>
      <c r="D947" s="284">
        <v>36830</v>
      </c>
      <c r="E947" s="284"/>
      <c r="F947" s="284"/>
      <c r="G947" s="284"/>
      <c r="I947" s="285" t="s">
        <v>224</v>
      </c>
      <c r="J947" s="285"/>
      <c r="K947" s="285"/>
      <c r="L947" s="285"/>
      <c r="M947" s="61">
        <v>33.299999999999997</v>
      </c>
      <c r="N947" s="253">
        <v>412.5</v>
      </c>
      <c r="O947" s="61">
        <v>100</v>
      </c>
      <c r="P947" s="286">
        <v>201.34</v>
      </c>
      <c r="Q947" s="286"/>
      <c r="R947" s="286"/>
      <c r="S947" s="253">
        <v>12.39</v>
      </c>
      <c r="T947" s="253">
        <v>213.73000000000002</v>
      </c>
      <c r="V947" s="60">
        <f t="shared" si="90"/>
        <v>48984.5</v>
      </c>
      <c r="W947" s="58">
        <f t="shared" si="91"/>
        <v>17.166666666666668</v>
      </c>
      <c r="X947" s="58">
        <f t="shared" si="92"/>
        <v>16.133333333333329</v>
      </c>
      <c r="Y947" s="58">
        <f t="shared" si="93"/>
        <v>16.133333333333329</v>
      </c>
    </row>
    <row r="948" spans="1:25" x14ac:dyDescent="0.25">
      <c r="A948" s="283">
        <v>402</v>
      </c>
      <c r="B948" s="283"/>
      <c r="D948" s="284">
        <v>36860</v>
      </c>
      <c r="E948" s="284"/>
      <c r="F948" s="284"/>
      <c r="G948" s="284"/>
      <c r="I948" s="285" t="s">
        <v>224</v>
      </c>
      <c r="J948" s="285"/>
      <c r="K948" s="285"/>
      <c r="L948" s="285"/>
      <c r="M948" s="61">
        <v>33.299999999999997</v>
      </c>
      <c r="N948" s="253">
        <v>622.5</v>
      </c>
      <c r="O948" s="61">
        <v>100</v>
      </c>
      <c r="P948" s="286">
        <v>302.16000000000003</v>
      </c>
      <c r="Q948" s="286"/>
      <c r="R948" s="286"/>
      <c r="S948" s="253">
        <v>18.690000000000001</v>
      </c>
      <c r="T948" s="253">
        <v>320.85000000000002</v>
      </c>
      <c r="V948" s="60">
        <f t="shared" si="90"/>
        <v>49014.5</v>
      </c>
      <c r="W948" s="58">
        <f t="shared" si="91"/>
        <v>17.083333333333332</v>
      </c>
      <c r="X948" s="58">
        <f t="shared" si="92"/>
        <v>16.216666666666665</v>
      </c>
      <c r="Y948" s="58">
        <f t="shared" si="93"/>
        <v>16.216666666666665</v>
      </c>
    </row>
    <row r="949" spans="1:25" x14ac:dyDescent="0.25">
      <c r="A949" s="283">
        <v>406</v>
      </c>
      <c r="B949" s="283"/>
      <c r="D949" s="284">
        <v>36891</v>
      </c>
      <c r="E949" s="284"/>
      <c r="F949" s="284"/>
      <c r="G949" s="284"/>
      <c r="I949" s="285" t="s">
        <v>224</v>
      </c>
      <c r="J949" s="285"/>
      <c r="K949" s="285"/>
      <c r="L949" s="285"/>
      <c r="M949" s="61">
        <v>33.299999999999997</v>
      </c>
      <c r="N949" s="253">
        <v>6225.1900000000005</v>
      </c>
      <c r="O949" s="61">
        <v>100</v>
      </c>
      <c r="P949" s="286">
        <v>3006.62</v>
      </c>
      <c r="Q949" s="286"/>
      <c r="R949" s="286"/>
      <c r="S949" s="253">
        <v>186.94</v>
      </c>
      <c r="T949" s="253">
        <v>3193.56</v>
      </c>
      <c r="V949" s="60">
        <f t="shared" si="90"/>
        <v>49045.5</v>
      </c>
      <c r="W949" s="58">
        <f t="shared" si="91"/>
        <v>17</v>
      </c>
      <c r="X949" s="58">
        <f t="shared" si="92"/>
        <v>16.299999999999997</v>
      </c>
      <c r="Y949" s="58">
        <f t="shared" si="93"/>
        <v>16.299999999999997</v>
      </c>
    </row>
    <row r="950" spans="1:25" x14ac:dyDescent="0.25">
      <c r="A950" s="283">
        <v>407</v>
      </c>
      <c r="B950" s="283"/>
      <c r="D950" s="284">
        <v>36891</v>
      </c>
      <c r="E950" s="284"/>
      <c r="F950" s="284"/>
      <c r="G950" s="284"/>
      <c r="I950" s="285" t="s">
        <v>224</v>
      </c>
      <c r="J950" s="285"/>
      <c r="K950" s="285"/>
      <c r="L950" s="285"/>
      <c r="M950" s="61">
        <v>33.299999999999997</v>
      </c>
      <c r="N950" s="253">
        <v>67.5</v>
      </c>
      <c r="O950" s="61">
        <v>100</v>
      </c>
      <c r="P950" s="286">
        <v>32.65</v>
      </c>
      <c r="Q950" s="286"/>
      <c r="R950" s="286"/>
      <c r="S950" s="253">
        <v>2.0299999999999998</v>
      </c>
      <c r="T950" s="253">
        <v>34.68</v>
      </c>
      <c r="V950" s="60">
        <f t="shared" si="90"/>
        <v>49045.5</v>
      </c>
      <c r="W950" s="58">
        <f t="shared" si="91"/>
        <v>17</v>
      </c>
      <c r="X950" s="58">
        <f t="shared" si="92"/>
        <v>16.299999999999997</v>
      </c>
      <c r="Y950" s="58">
        <f t="shared" si="93"/>
        <v>16.299999999999997</v>
      </c>
    </row>
    <row r="951" spans="1:25" x14ac:dyDescent="0.25">
      <c r="A951" s="283">
        <v>410</v>
      </c>
      <c r="B951" s="283"/>
      <c r="D951" s="284">
        <v>36922</v>
      </c>
      <c r="E951" s="284"/>
      <c r="F951" s="284"/>
      <c r="G951" s="284"/>
      <c r="I951" s="285" t="s">
        <v>224</v>
      </c>
      <c r="J951" s="285"/>
      <c r="K951" s="285"/>
      <c r="L951" s="285"/>
      <c r="M951" s="61">
        <v>33</v>
      </c>
      <c r="N951" s="253">
        <v>5486.25</v>
      </c>
      <c r="O951" s="61">
        <v>100</v>
      </c>
      <c r="P951" s="286">
        <v>2660</v>
      </c>
      <c r="Q951" s="286"/>
      <c r="R951" s="286"/>
      <c r="S951" s="253">
        <v>166.25</v>
      </c>
      <c r="T951" s="253">
        <v>2826.25</v>
      </c>
      <c r="V951" s="60">
        <f t="shared" si="90"/>
        <v>48967</v>
      </c>
      <c r="W951" s="58">
        <f t="shared" si="91"/>
        <v>16.916666666666668</v>
      </c>
      <c r="X951" s="58">
        <f t="shared" si="92"/>
        <v>16.083333333333332</v>
      </c>
      <c r="Y951" s="58">
        <f t="shared" si="93"/>
        <v>16.083333333333332</v>
      </c>
    </row>
    <row r="952" spans="1:25" x14ac:dyDescent="0.25">
      <c r="A952" s="283">
        <v>411</v>
      </c>
      <c r="B952" s="283"/>
      <c r="D952" s="284">
        <v>36922</v>
      </c>
      <c r="E952" s="284"/>
      <c r="F952" s="284"/>
      <c r="G952" s="284"/>
      <c r="I952" s="285" t="s">
        <v>224</v>
      </c>
      <c r="J952" s="285"/>
      <c r="K952" s="285"/>
      <c r="L952" s="285"/>
      <c r="M952" s="61">
        <v>33</v>
      </c>
      <c r="N952" s="253">
        <v>120</v>
      </c>
      <c r="O952" s="61">
        <v>100</v>
      </c>
      <c r="P952" s="286">
        <v>58.24</v>
      </c>
      <c r="Q952" s="286"/>
      <c r="R952" s="286"/>
      <c r="S952" s="253">
        <v>3.64</v>
      </c>
      <c r="T952" s="253">
        <v>61.88</v>
      </c>
      <c r="V952" s="60">
        <f t="shared" si="90"/>
        <v>48967</v>
      </c>
      <c r="W952" s="58">
        <f t="shared" si="91"/>
        <v>16.916666666666668</v>
      </c>
      <c r="X952" s="58">
        <f t="shared" si="92"/>
        <v>16.083333333333332</v>
      </c>
      <c r="Y952" s="58">
        <f t="shared" si="93"/>
        <v>16.083333333333332</v>
      </c>
    </row>
    <row r="953" spans="1:25" x14ac:dyDescent="0.25">
      <c r="A953" s="283">
        <v>415</v>
      </c>
      <c r="B953" s="283"/>
      <c r="D953" s="284">
        <v>36950</v>
      </c>
      <c r="E953" s="284"/>
      <c r="F953" s="284"/>
      <c r="G953" s="284"/>
      <c r="I953" s="285" t="s">
        <v>224</v>
      </c>
      <c r="J953" s="285"/>
      <c r="K953" s="285"/>
      <c r="L953" s="285"/>
      <c r="M953" s="61">
        <v>33</v>
      </c>
      <c r="N953" s="253">
        <v>67.5</v>
      </c>
      <c r="O953" s="61">
        <v>100</v>
      </c>
      <c r="P953" s="286">
        <v>32.630000000000003</v>
      </c>
      <c r="Q953" s="286"/>
      <c r="R953" s="286"/>
      <c r="S953" s="253">
        <v>2.0499999999999998</v>
      </c>
      <c r="T953" s="253">
        <v>34.68</v>
      </c>
      <c r="V953" s="60">
        <f t="shared" si="90"/>
        <v>48995</v>
      </c>
      <c r="W953" s="58">
        <f t="shared" si="91"/>
        <v>16.836111111111112</v>
      </c>
      <c r="X953" s="58">
        <f t="shared" si="92"/>
        <v>16.163888888888888</v>
      </c>
      <c r="Y953" s="58">
        <f t="shared" si="93"/>
        <v>16.163888888888888</v>
      </c>
    </row>
    <row r="954" spans="1:25" x14ac:dyDescent="0.25">
      <c r="A954" s="283">
        <v>419</v>
      </c>
      <c r="B954" s="283"/>
      <c r="D954" s="284">
        <v>36981</v>
      </c>
      <c r="E954" s="284"/>
      <c r="F954" s="284"/>
      <c r="G954" s="284"/>
      <c r="I954" s="285" t="s">
        <v>224</v>
      </c>
      <c r="J954" s="285"/>
      <c r="K954" s="285"/>
      <c r="L954" s="285"/>
      <c r="M954" s="61">
        <v>33</v>
      </c>
      <c r="N954" s="253">
        <v>52.5</v>
      </c>
      <c r="O954" s="61">
        <v>100</v>
      </c>
      <c r="P954" s="286">
        <v>25.18</v>
      </c>
      <c r="Q954" s="286"/>
      <c r="R954" s="286"/>
      <c r="S954" s="253">
        <v>1.59</v>
      </c>
      <c r="T954" s="253">
        <v>26.77</v>
      </c>
      <c r="V954" s="60">
        <f t="shared" si="90"/>
        <v>49026</v>
      </c>
      <c r="W954" s="58">
        <f t="shared" si="91"/>
        <v>16.75</v>
      </c>
      <c r="X954" s="58">
        <f t="shared" si="92"/>
        <v>16.25</v>
      </c>
      <c r="Y954" s="58">
        <f t="shared" si="93"/>
        <v>16.25</v>
      </c>
    </row>
    <row r="955" spans="1:25" x14ac:dyDescent="0.25">
      <c r="A955" s="283">
        <v>424</v>
      </c>
      <c r="B955" s="283"/>
      <c r="D955" s="284">
        <v>37011</v>
      </c>
      <c r="E955" s="284"/>
      <c r="F955" s="284"/>
      <c r="G955" s="284"/>
      <c r="I955" s="285" t="s">
        <v>224</v>
      </c>
      <c r="J955" s="285"/>
      <c r="K955" s="285"/>
      <c r="L955" s="285"/>
      <c r="M955" s="61">
        <v>33</v>
      </c>
      <c r="N955" s="253">
        <v>52.5</v>
      </c>
      <c r="O955" s="61">
        <v>100</v>
      </c>
      <c r="P955" s="286">
        <v>25.04</v>
      </c>
      <c r="Q955" s="286"/>
      <c r="R955" s="286"/>
      <c r="S955" s="253">
        <v>1.59</v>
      </c>
      <c r="T955" s="253">
        <v>26.63</v>
      </c>
      <c r="V955" s="60">
        <f t="shared" si="90"/>
        <v>49056</v>
      </c>
      <c r="W955" s="58">
        <f t="shared" si="91"/>
        <v>16.666666666666668</v>
      </c>
      <c r="X955" s="58">
        <f t="shared" si="92"/>
        <v>16.333333333333332</v>
      </c>
      <c r="Y955" s="58">
        <f t="shared" si="93"/>
        <v>16.333333333333332</v>
      </c>
    </row>
    <row r="956" spans="1:25" x14ac:dyDescent="0.25">
      <c r="A956" s="283">
        <v>427</v>
      </c>
      <c r="B956" s="283"/>
      <c r="D956" s="284">
        <v>37042</v>
      </c>
      <c r="E956" s="284"/>
      <c r="F956" s="284"/>
      <c r="G956" s="284"/>
      <c r="I956" s="285" t="s">
        <v>224</v>
      </c>
      <c r="J956" s="285"/>
      <c r="K956" s="285"/>
      <c r="L956" s="285"/>
      <c r="M956" s="61">
        <v>33</v>
      </c>
      <c r="N956" s="253">
        <v>67.5</v>
      </c>
      <c r="O956" s="61">
        <v>100</v>
      </c>
      <c r="P956" s="286">
        <v>32.11</v>
      </c>
      <c r="Q956" s="286"/>
      <c r="R956" s="286"/>
      <c r="S956" s="253">
        <v>2.0499999999999998</v>
      </c>
      <c r="T956" s="253">
        <v>34.159999999999997</v>
      </c>
      <c r="V956" s="60">
        <f t="shared" si="90"/>
        <v>49087</v>
      </c>
      <c r="W956" s="58">
        <f t="shared" si="91"/>
        <v>16.583333333333332</v>
      </c>
      <c r="X956" s="58">
        <f t="shared" si="92"/>
        <v>16.416666666666668</v>
      </c>
      <c r="Y956" s="58">
        <f t="shared" si="93"/>
        <v>16.416666666666668</v>
      </c>
    </row>
    <row r="957" spans="1:25" x14ac:dyDescent="0.25">
      <c r="A957" s="283">
        <v>431</v>
      </c>
      <c r="B957" s="283"/>
      <c r="D957" s="284">
        <v>37072</v>
      </c>
      <c r="E957" s="284"/>
      <c r="F957" s="284"/>
      <c r="G957" s="284"/>
      <c r="I957" s="285" t="s">
        <v>224</v>
      </c>
      <c r="J957" s="285"/>
      <c r="K957" s="285"/>
      <c r="L957" s="285"/>
      <c r="M957" s="61">
        <v>33</v>
      </c>
      <c r="N957" s="253">
        <v>67.5</v>
      </c>
      <c r="O957" s="61">
        <v>100</v>
      </c>
      <c r="P957" s="286">
        <v>31.94</v>
      </c>
      <c r="Q957" s="286"/>
      <c r="R957" s="286"/>
      <c r="S957" s="253">
        <v>2.0499999999999998</v>
      </c>
      <c r="T957" s="253">
        <v>33.99</v>
      </c>
      <c r="V957" s="60">
        <f t="shared" si="90"/>
        <v>49117</v>
      </c>
      <c r="W957" s="58">
        <f t="shared" si="91"/>
        <v>16.5</v>
      </c>
      <c r="X957" s="58">
        <f t="shared" si="92"/>
        <v>16.5</v>
      </c>
      <c r="Y957" s="58">
        <f t="shared" si="93"/>
        <v>16.5</v>
      </c>
    </row>
    <row r="958" spans="1:25" x14ac:dyDescent="0.25">
      <c r="A958" s="283">
        <v>436</v>
      </c>
      <c r="B958" s="283"/>
      <c r="D958" s="284">
        <v>37103</v>
      </c>
      <c r="E958" s="284"/>
      <c r="F958" s="284"/>
      <c r="G958" s="284"/>
      <c r="I958" s="285" t="s">
        <v>224</v>
      </c>
      <c r="J958" s="285"/>
      <c r="K958" s="285"/>
      <c r="L958" s="285"/>
      <c r="M958" s="61">
        <v>33</v>
      </c>
      <c r="N958" s="253">
        <v>5189.82</v>
      </c>
      <c r="O958" s="61">
        <v>100</v>
      </c>
      <c r="P958" s="286">
        <v>2437.6799999999998</v>
      </c>
      <c r="Q958" s="286"/>
      <c r="R958" s="286"/>
      <c r="S958" s="253">
        <v>157.27000000000001</v>
      </c>
      <c r="T958" s="253">
        <v>2594.9499999999998</v>
      </c>
      <c r="V958" s="60">
        <f t="shared" si="90"/>
        <v>49148</v>
      </c>
      <c r="W958" s="58">
        <f t="shared" si="91"/>
        <v>16.416666666666668</v>
      </c>
      <c r="X958" s="58">
        <f t="shared" si="92"/>
        <v>16.583333333333332</v>
      </c>
      <c r="Y958" s="58">
        <f t="shared" si="93"/>
        <v>16.583333333333332</v>
      </c>
    </row>
    <row r="959" spans="1:25" x14ac:dyDescent="0.25">
      <c r="A959" s="283">
        <v>437</v>
      </c>
      <c r="B959" s="283"/>
      <c r="D959" s="284">
        <v>37103</v>
      </c>
      <c r="E959" s="284"/>
      <c r="F959" s="284"/>
      <c r="G959" s="284"/>
      <c r="I959" s="285" t="s">
        <v>224</v>
      </c>
      <c r="J959" s="285"/>
      <c r="K959" s="285"/>
      <c r="L959" s="285"/>
      <c r="M959" s="61">
        <v>33</v>
      </c>
      <c r="N959" s="253">
        <v>2044.55</v>
      </c>
      <c r="O959" s="61">
        <v>100</v>
      </c>
      <c r="P959" s="286">
        <v>960.38</v>
      </c>
      <c r="Q959" s="286"/>
      <c r="R959" s="286"/>
      <c r="S959" s="253">
        <v>61.96</v>
      </c>
      <c r="T959" s="253">
        <v>1022.34</v>
      </c>
      <c r="V959" s="60">
        <f t="shared" si="90"/>
        <v>49148</v>
      </c>
      <c r="W959" s="58">
        <f t="shared" si="91"/>
        <v>16.416666666666668</v>
      </c>
      <c r="X959" s="58">
        <f t="shared" si="92"/>
        <v>16.583333333333332</v>
      </c>
      <c r="Y959" s="58">
        <f t="shared" si="93"/>
        <v>16.583333333333332</v>
      </c>
    </row>
    <row r="960" spans="1:25" x14ac:dyDescent="0.25">
      <c r="A960" s="283">
        <v>441</v>
      </c>
      <c r="B960" s="283"/>
      <c r="D960" s="284">
        <v>37134</v>
      </c>
      <c r="E960" s="284"/>
      <c r="F960" s="284"/>
      <c r="G960" s="284"/>
      <c r="I960" s="285" t="s">
        <v>224</v>
      </c>
      <c r="J960" s="285"/>
      <c r="K960" s="285"/>
      <c r="L960" s="285"/>
      <c r="M960" s="61">
        <v>33</v>
      </c>
      <c r="N960" s="253">
        <v>127.5</v>
      </c>
      <c r="O960" s="61">
        <v>100</v>
      </c>
      <c r="P960" s="286">
        <v>59.51</v>
      </c>
      <c r="Q960" s="286"/>
      <c r="R960" s="286"/>
      <c r="S960" s="253">
        <v>3.86</v>
      </c>
      <c r="T960" s="253">
        <v>63.370000000000005</v>
      </c>
      <c r="V960" s="60">
        <f t="shared" si="90"/>
        <v>49179</v>
      </c>
      <c r="W960" s="58">
        <f t="shared" si="91"/>
        <v>16.333333333333332</v>
      </c>
      <c r="X960" s="58">
        <f t="shared" si="92"/>
        <v>16.666666666666668</v>
      </c>
      <c r="Y960" s="58">
        <f t="shared" si="93"/>
        <v>16.666666666666668</v>
      </c>
    </row>
    <row r="961" spans="1:25" x14ac:dyDescent="0.25">
      <c r="A961" s="283">
        <v>445</v>
      </c>
      <c r="B961" s="283"/>
      <c r="D961" s="284">
        <v>37195</v>
      </c>
      <c r="E961" s="284"/>
      <c r="F961" s="284"/>
      <c r="G961" s="284"/>
      <c r="I961" s="285" t="s">
        <v>224</v>
      </c>
      <c r="J961" s="285"/>
      <c r="K961" s="285"/>
      <c r="L961" s="285"/>
      <c r="M961" s="61">
        <v>33</v>
      </c>
      <c r="N961" s="253">
        <v>240</v>
      </c>
      <c r="O961" s="61">
        <v>100</v>
      </c>
      <c r="P961" s="286">
        <v>110.87</v>
      </c>
      <c r="Q961" s="286"/>
      <c r="R961" s="286"/>
      <c r="S961" s="253">
        <v>7.2700000000000005</v>
      </c>
      <c r="T961" s="253">
        <v>118.14</v>
      </c>
      <c r="V961" s="60">
        <f t="shared" si="90"/>
        <v>49240</v>
      </c>
      <c r="W961" s="58">
        <f t="shared" si="91"/>
        <v>16.166666666666668</v>
      </c>
      <c r="X961" s="58">
        <f t="shared" si="92"/>
        <v>16.833333333333332</v>
      </c>
      <c r="Y961" s="58">
        <f t="shared" si="93"/>
        <v>16.833333333333332</v>
      </c>
    </row>
    <row r="962" spans="1:25" x14ac:dyDescent="0.25">
      <c r="A962" s="283">
        <v>451</v>
      </c>
      <c r="B962" s="283"/>
      <c r="D962" s="284">
        <v>37225</v>
      </c>
      <c r="E962" s="284"/>
      <c r="F962" s="284"/>
      <c r="G962" s="284"/>
      <c r="I962" s="285" t="s">
        <v>224</v>
      </c>
      <c r="J962" s="285"/>
      <c r="K962" s="285"/>
      <c r="L962" s="285"/>
      <c r="M962" s="61">
        <v>33</v>
      </c>
      <c r="N962" s="253">
        <v>255</v>
      </c>
      <c r="O962" s="61">
        <v>100</v>
      </c>
      <c r="P962" s="286">
        <v>117.24000000000001</v>
      </c>
      <c r="Q962" s="286"/>
      <c r="R962" s="286"/>
      <c r="S962" s="253">
        <v>7.73</v>
      </c>
      <c r="T962" s="253">
        <v>124.97</v>
      </c>
      <c r="V962" s="60">
        <f t="shared" si="90"/>
        <v>49270</v>
      </c>
      <c r="W962" s="58">
        <f t="shared" si="91"/>
        <v>16.083333333333332</v>
      </c>
      <c r="X962" s="58">
        <f t="shared" si="92"/>
        <v>16.916666666666668</v>
      </c>
      <c r="Y962" s="58">
        <f t="shared" si="93"/>
        <v>16.916666666666668</v>
      </c>
    </row>
    <row r="963" spans="1:25" x14ac:dyDescent="0.25">
      <c r="A963" s="283">
        <v>453</v>
      </c>
      <c r="B963" s="283"/>
      <c r="D963" s="284">
        <v>39533</v>
      </c>
      <c r="E963" s="284"/>
      <c r="F963" s="284"/>
      <c r="G963" s="284"/>
      <c r="I963" s="285" t="s">
        <v>224</v>
      </c>
      <c r="J963" s="285"/>
      <c r="K963" s="285"/>
      <c r="L963" s="285"/>
      <c r="M963" s="61">
        <v>33</v>
      </c>
      <c r="N963" s="253">
        <v>33016.03</v>
      </c>
      <c r="O963" s="61">
        <v>100</v>
      </c>
      <c r="P963" s="286">
        <v>8754.2900000000009</v>
      </c>
      <c r="Q963" s="286"/>
      <c r="R963" s="286"/>
      <c r="S963" s="253">
        <v>1000.49</v>
      </c>
      <c r="T963" s="253">
        <v>9754.7800000000007</v>
      </c>
      <c r="V963" s="60">
        <f t="shared" si="90"/>
        <v>51578</v>
      </c>
      <c r="W963" s="58">
        <f t="shared" si="91"/>
        <v>9.7638888888888893</v>
      </c>
      <c r="X963" s="58">
        <f t="shared" si="92"/>
        <v>23.236111111111111</v>
      </c>
      <c r="Y963" s="58">
        <f t="shared" si="93"/>
        <v>23.236111111111111</v>
      </c>
    </row>
    <row r="964" spans="1:25" x14ac:dyDescent="0.25">
      <c r="A964" s="283">
        <v>460</v>
      </c>
      <c r="B964" s="283"/>
      <c r="D964" s="284">
        <v>37256</v>
      </c>
      <c r="E964" s="284"/>
      <c r="F964" s="284"/>
      <c r="G964" s="284"/>
      <c r="I964" s="285" t="s">
        <v>224</v>
      </c>
      <c r="J964" s="285"/>
      <c r="K964" s="285"/>
      <c r="L964" s="285"/>
      <c r="M964" s="61">
        <v>33</v>
      </c>
      <c r="N964" s="253">
        <v>210</v>
      </c>
      <c r="O964" s="61">
        <v>100</v>
      </c>
      <c r="P964" s="286">
        <v>95.93</v>
      </c>
      <c r="Q964" s="286"/>
      <c r="R964" s="286"/>
      <c r="S964" s="253">
        <v>6.36</v>
      </c>
      <c r="T964" s="253">
        <v>102.29</v>
      </c>
      <c r="V964" s="60">
        <f t="shared" si="90"/>
        <v>49301</v>
      </c>
      <c r="W964" s="58">
        <f t="shared" si="91"/>
        <v>16</v>
      </c>
      <c r="X964" s="58">
        <f t="shared" si="92"/>
        <v>17</v>
      </c>
      <c r="Y964" s="58">
        <f t="shared" si="93"/>
        <v>17</v>
      </c>
    </row>
    <row r="965" spans="1:25" x14ac:dyDescent="0.25">
      <c r="A965" s="283">
        <v>465</v>
      </c>
      <c r="B965" s="283"/>
      <c r="D965" s="284">
        <v>37144</v>
      </c>
      <c r="E965" s="284"/>
      <c r="F965" s="284"/>
      <c r="G965" s="284"/>
      <c r="I965" s="285" t="s">
        <v>224</v>
      </c>
      <c r="J965" s="285"/>
      <c r="K965" s="285"/>
      <c r="L965" s="285"/>
      <c r="M965" s="61">
        <v>33</v>
      </c>
      <c r="N965" s="253">
        <v>35</v>
      </c>
      <c r="O965" s="61">
        <v>100</v>
      </c>
      <c r="P965" s="286">
        <v>16.25</v>
      </c>
      <c r="Q965" s="286"/>
      <c r="R965" s="286"/>
      <c r="S965" s="253">
        <v>1.06</v>
      </c>
      <c r="T965" s="253">
        <v>17.309999999999999</v>
      </c>
      <c r="V965" s="60">
        <f t="shared" si="90"/>
        <v>49189</v>
      </c>
      <c r="W965" s="58">
        <f t="shared" si="91"/>
        <v>16.308333333333334</v>
      </c>
      <c r="X965" s="58">
        <f t="shared" si="92"/>
        <v>16.691666666666666</v>
      </c>
      <c r="Y965" s="58">
        <f t="shared" ref="Y965:Y996" si="94">IF(X965=0,0,X965)</f>
        <v>16.691666666666666</v>
      </c>
    </row>
    <row r="966" spans="1:25" x14ac:dyDescent="0.25">
      <c r="A966" s="283">
        <v>466</v>
      </c>
      <c r="B966" s="283"/>
      <c r="D966" s="284">
        <v>37145</v>
      </c>
      <c r="E966" s="284"/>
      <c r="F966" s="284"/>
      <c r="G966" s="284"/>
      <c r="I966" s="285" t="s">
        <v>224</v>
      </c>
      <c r="J966" s="285"/>
      <c r="K966" s="285"/>
      <c r="L966" s="285"/>
      <c r="M966" s="61">
        <v>33</v>
      </c>
      <c r="N966" s="253">
        <v>70</v>
      </c>
      <c r="O966" s="61">
        <v>100</v>
      </c>
      <c r="P966" s="286">
        <v>32.51</v>
      </c>
      <c r="Q966" s="286"/>
      <c r="R966" s="286"/>
      <c r="S966" s="253">
        <v>2.12</v>
      </c>
      <c r="T966" s="253">
        <v>34.630000000000003</v>
      </c>
      <c r="V966" s="60">
        <f t="shared" si="90"/>
        <v>49190</v>
      </c>
      <c r="W966" s="58">
        <f t="shared" si="91"/>
        <v>16.305555555555557</v>
      </c>
      <c r="X966" s="58">
        <f t="shared" si="92"/>
        <v>16.694444444444443</v>
      </c>
      <c r="Y966" s="58">
        <f t="shared" si="94"/>
        <v>16.694444444444443</v>
      </c>
    </row>
    <row r="967" spans="1:25" x14ac:dyDescent="0.25">
      <c r="A967" s="283">
        <v>469</v>
      </c>
      <c r="B967" s="283"/>
      <c r="D967" s="284">
        <v>37287</v>
      </c>
      <c r="E967" s="284"/>
      <c r="F967" s="284"/>
      <c r="G967" s="284"/>
      <c r="I967" s="285" t="s">
        <v>224</v>
      </c>
      <c r="J967" s="285"/>
      <c r="K967" s="285"/>
      <c r="L967" s="285"/>
      <c r="M967" s="61">
        <v>33</v>
      </c>
      <c r="N967" s="253">
        <v>15</v>
      </c>
      <c r="O967" s="61">
        <v>100</v>
      </c>
      <c r="P967" s="286">
        <v>6.75</v>
      </c>
      <c r="Q967" s="286"/>
      <c r="R967" s="286"/>
      <c r="S967" s="253">
        <v>0.45</v>
      </c>
      <c r="T967" s="253">
        <v>7.2</v>
      </c>
      <c r="V967" s="60">
        <f t="shared" si="90"/>
        <v>49332</v>
      </c>
      <c r="W967" s="58">
        <f t="shared" si="91"/>
        <v>15.916666666666666</v>
      </c>
      <c r="X967" s="58">
        <f t="shared" si="92"/>
        <v>17.083333333333336</v>
      </c>
      <c r="Y967" s="58">
        <f t="shared" si="94"/>
        <v>17.083333333333336</v>
      </c>
    </row>
    <row r="968" spans="1:25" x14ac:dyDescent="0.25">
      <c r="A968" s="283">
        <v>472</v>
      </c>
      <c r="B968" s="283"/>
      <c r="D968" s="284">
        <v>37315</v>
      </c>
      <c r="E968" s="284"/>
      <c r="F968" s="284"/>
      <c r="G968" s="284"/>
      <c r="I968" s="285" t="s">
        <v>224</v>
      </c>
      <c r="J968" s="285"/>
      <c r="K968" s="285"/>
      <c r="L968" s="285"/>
      <c r="M968" s="61">
        <v>33</v>
      </c>
      <c r="N968" s="253">
        <v>52.5</v>
      </c>
      <c r="O968" s="61">
        <v>100</v>
      </c>
      <c r="P968" s="286">
        <v>23.72</v>
      </c>
      <c r="Q968" s="286"/>
      <c r="R968" s="286"/>
      <c r="S968" s="253">
        <v>1.59</v>
      </c>
      <c r="T968" s="253">
        <v>25.310000000000002</v>
      </c>
      <c r="V968" s="60">
        <f t="shared" si="90"/>
        <v>49360</v>
      </c>
      <c r="W968" s="58">
        <f t="shared" si="91"/>
        <v>15.83611111111111</v>
      </c>
      <c r="X968" s="58">
        <f t="shared" si="92"/>
        <v>17.163888888888891</v>
      </c>
      <c r="Y968" s="58">
        <f t="shared" si="94"/>
        <v>17.163888888888891</v>
      </c>
    </row>
    <row r="969" spans="1:25" x14ac:dyDescent="0.25">
      <c r="A969" s="283">
        <v>476</v>
      </c>
      <c r="B969" s="283"/>
      <c r="D969" s="284">
        <v>37346</v>
      </c>
      <c r="E969" s="284"/>
      <c r="F969" s="284"/>
      <c r="G969" s="284"/>
      <c r="I969" s="285" t="s">
        <v>224</v>
      </c>
      <c r="J969" s="285"/>
      <c r="K969" s="285"/>
      <c r="L969" s="285"/>
      <c r="M969" s="61">
        <v>33</v>
      </c>
      <c r="N969" s="253">
        <v>8062.5</v>
      </c>
      <c r="O969" s="61">
        <v>100</v>
      </c>
      <c r="P969" s="286">
        <v>3624.08</v>
      </c>
      <c r="Q969" s="286"/>
      <c r="R969" s="286"/>
      <c r="S969" s="253">
        <v>244.32</v>
      </c>
      <c r="T969" s="253">
        <v>3868.4</v>
      </c>
      <c r="V969" s="60">
        <f t="shared" si="90"/>
        <v>49391</v>
      </c>
      <c r="W969" s="58">
        <f t="shared" si="91"/>
        <v>15.75</v>
      </c>
      <c r="X969" s="58">
        <f t="shared" si="92"/>
        <v>17.25</v>
      </c>
      <c r="Y969" s="58">
        <f t="shared" si="94"/>
        <v>17.25</v>
      </c>
    </row>
    <row r="970" spans="1:25" x14ac:dyDescent="0.25">
      <c r="A970" s="283">
        <v>483</v>
      </c>
      <c r="B970" s="283"/>
      <c r="D970" s="284">
        <v>37376</v>
      </c>
      <c r="E970" s="284"/>
      <c r="F970" s="284"/>
      <c r="G970" s="284"/>
      <c r="I970" s="285" t="s">
        <v>224</v>
      </c>
      <c r="J970" s="285"/>
      <c r="K970" s="285"/>
      <c r="L970" s="285"/>
      <c r="M970" s="61">
        <v>33</v>
      </c>
      <c r="N970" s="253">
        <v>5869.05</v>
      </c>
      <c r="O970" s="61">
        <v>100</v>
      </c>
      <c r="P970" s="286">
        <v>2623.29</v>
      </c>
      <c r="Q970" s="286"/>
      <c r="R970" s="286"/>
      <c r="S970" s="253">
        <v>177.85</v>
      </c>
      <c r="T970" s="253">
        <v>2801.14</v>
      </c>
      <c r="V970" s="60">
        <f t="shared" si="90"/>
        <v>49421</v>
      </c>
      <c r="W970" s="58">
        <f t="shared" si="91"/>
        <v>15.666666666666666</v>
      </c>
      <c r="X970" s="58">
        <f t="shared" si="92"/>
        <v>17.333333333333336</v>
      </c>
      <c r="Y970" s="58">
        <f t="shared" si="94"/>
        <v>17.333333333333336</v>
      </c>
    </row>
    <row r="971" spans="1:25" x14ac:dyDescent="0.25">
      <c r="A971" s="283">
        <v>484</v>
      </c>
      <c r="B971" s="283"/>
      <c r="D971" s="284">
        <v>37376</v>
      </c>
      <c r="E971" s="284"/>
      <c r="F971" s="284"/>
      <c r="G971" s="284"/>
      <c r="I971" s="285" t="s">
        <v>224</v>
      </c>
      <c r="J971" s="285"/>
      <c r="K971" s="285"/>
      <c r="L971" s="285"/>
      <c r="M971" s="61">
        <v>33</v>
      </c>
      <c r="N971" s="253">
        <v>142.5</v>
      </c>
      <c r="O971" s="61">
        <v>100</v>
      </c>
      <c r="P971" s="286">
        <v>63.72</v>
      </c>
      <c r="Q971" s="286"/>
      <c r="R971" s="286"/>
      <c r="S971" s="253">
        <v>4.32</v>
      </c>
      <c r="T971" s="253">
        <v>68.040000000000006</v>
      </c>
      <c r="V971" s="60">
        <f t="shared" si="90"/>
        <v>49421</v>
      </c>
      <c r="W971" s="58">
        <f t="shared" si="91"/>
        <v>15.666666666666666</v>
      </c>
      <c r="X971" s="58">
        <f t="shared" si="92"/>
        <v>17.333333333333336</v>
      </c>
      <c r="Y971" s="58">
        <f t="shared" si="94"/>
        <v>17.333333333333336</v>
      </c>
    </row>
    <row r="972" spans="1:25" x14ac:dyDescent="0.25">
      <c r="A972" s="283">
        <v>488</v>
      </c>
      <c r="B972" s="283"/>
      <c r="D972" s="284">
        <v>37407</v>
      </c>
      <c r="E972" s="284"/>
      <c r="F972" s="284"/>
      <c r="G972" s="284"/>
      <c r="I972" s="285" t="s">
        <v>224</v>
      </c>
      <c r="J972" s="285"/>
      <c r="K972" s="285"/>
      <c r="L972" s="285"/>
      <c r="M972" s="61">
        <v>33</v>
      </c>
      <c r="N972" s="253">
        <v>3056</v>
      </c>
      <c r="O972" s="61">
        <v>100</v>
      </c>
      <c r="P972" s="286">
        <v>1358.28</v>
      </c>
      <c r="Q972" s="286"/>
      <c r="R972" s="286"/>
      <c r="S972" s="253">
        <v>92.61</v>
      </c>
      <c r="T972" s="253">
        <v>1450.89</v>
      </c>
      <c r="V972" s="60">
        <f t="shared" si="90"/>
        <v>49452</v>
      </c>
      <c r="W972" s="58">
        <f t="shared" si="91"/>
        <v>15.583333333333334</v>
      </c>
      <c r="X972" s="58">
        <f t="shared" si="92"/>
        <v>17.416666666666664</v>
      </c>
      <c r="Y972" s="58">
        <f t="shared" si="94"/>
        <v>17.416666666666664</v>
      </c>
    </row>
    <row r="973" spans="1:25" x14ac:dyDescent="0.25">
      <c r="A973" s="283">
        <v>489</v>
      </c>
      <c r="B973" s="283"/>
      <c r="D973" s="284">
        <v>37407</v>
      </c>
      <c r="E973" s="284"/>
      <c r="F973" s="284"/>
      <c r="G973" s="284"/>
      <c r="I973" s="285" t="s">
        <v>224</v>
      </c>
      <c r="J973" s="285"/>
      <c r="K973" s="285"/>
      <c r="L973" s="285"/>
      <c r="M973" s="61">
        <v>33</v>
      </c>
      <c r="N973" s="253">
        <v>22.5</v>
      </c>
      <c r="O973" s="61">
        <v>100</v>
      </c>
      <c r="P973" s="286">
        <v>9.9700000000000006</v>
      </c>
      <c r="Q973" s="286"/>
      <c r="R973" s="286"/>
      <c r="S973" s="253">
        <v>0.68</v>
      </c>
      <c r="T973" s="253">
        <v>10.65</v>
      </c>
      <c r="V973" s="60">
        <f t="shared" si="90"/>
        <v>49452</v>
      </c>
      <c r="W973" s="58">
        <f t="shared" si="91"/>
        <v>15.583333333333334</v>
      </c>
      <c r="X973" s="58">
        <f t="shared" si="92"/>
        <v>17.416666666666664</v>
      </c>
      <c r="Y973" s="58">
        <f t="shared" si="94"/>
        <v>17.416666666666664</v>
      </c>
    </row>
    <row r="974" spans="1:25" x14ac:dyDescent="0.25">
      <c r="A974" s="283">
        <v>492</v>
      </c>
      <c r="B974" s="283"/>
      <c r="D974" s="284">
        <v>37437</v>
      </c>
      <c r="E974" s="284"/>
      <c r="F974" s="284"/>
      <c r="G974" s="284"/>
      <c r="I974" s="285" t="s">
        <v>224</v>
      </c>
      <c r="J974" s="285"/>
      <c r="K974" s="285"/>
      <c r="L974" s="285"/>
      <c r="M974" s="61">
        <v>33</v>
      </c>
      <c r="N974" s="253">
        <v>225</v>
      </c>
      <c r="O974" s="61">
        <v>100</v>
      </c>
      <c r="P974" s="286">
        <v>99.460000000000008</v>
      </c>
      <c r="Q974" s="286"/>
      <c r="R974" s="286"/>
      <c r="S974" s="253">
        <v>6.82</v>
      </c>
      <c r="T974" s="253">
        <v>106.28</v>
      </c>
      <c r="V974" s="60">
        <f t="shared" si="90"/>
        <v>49482</v>
      </c>
      <c r="W974" s="58">
        <f t="shared" si="91"/>
        <v>15.5</v>
      </c>
      <c r="X974" s="58">
        <f t="shared" si="92"/>
        <v>17.5</v>
      </c>
      <c r="Y974" s="58">
        <f t="shared" si="94"/>
        <v>17.5</v>
      </c>
    </row>
    <row r="975" spans="1:25" x14ac:dyDescent="0.25">
      <c r="A975" s="283">
        <v>497</v>
      </c>
      <c r="B975" s="283"/>
      <c r="D975" s="284">
        <v>37468</v>
      </c>
      <c r="E975" s="284"/>
      <c r="F975" s="284"/>
      <c r="G975" s="284"/>
      <c r="I975" s="285" t="s">
        <v>224</v>
      </c>
      <c r="J975" s="285"/>
      <c r="K975" s="285"/>
      <c r="L975" s="285"/>
      <c r="M975" s="61">
        <v>33</v>
      </c>
      <c r="N975" s="253">
        <v>2950.21</v>
      </c>
      <c r="O975" s="61">
        <v>100</v>
      </c>
      <c r="P975" s="286">
        <v>1296.3</v>
      </c>
      <c r="Q975" s="286"/>
      <c r="R975" s="286"/>
      <c r="S975" s="253">
        <v>89.4</v>
      </c>
      <c r="T975" s="253">
        <v>1385.7</v>
      </c>
      <c r="V975" s="60">
        <f t="shared" si="90"/>
        <v>49513</v>
      </c>
      <c r="W975" s="58">
        <f t="shared" si="91"/>
        <v>15.416666666666666</v>
      </c>
      <c r="X975" s="58">
        <f t="shared" si="92"/>
        <v>17.583333333333336</v>
      </c>
      <c r="Y975" s="58">
        <f t="shared" si="94"/>
        <v>17.583333333333336</v>
      </c>
    </row>
    <row r="976" spans="1:25" x14ac:dyDescent="0.25">
      <c r="A976" s="283">
        <v>498</v>
      </c>
      <c r="B976" s="283"/>
      <c r="D976" s="284">
        <v>39538</v>
      </c>
      <c r="E976" s="284"/>
      <c r="F976" s="284"/>
      <c r="G976" s="284"/>
      <c r="I976" s="285" t="s">
        <v>224</v>
      </c>
      <c r="J976" s="285"/>
      <c r="K976" s="285"/>
      <c r="L976" s="285"/>
      <c r="M976" s="61">
        <v>33</v>
      </c>
      <c r="N976" s="253">
        <v>300</v>
      </c>
      <c r="O976" s="61">
        <v>100</v>
      </c>
      <c r="P976" s="286">
        <v>79.540000000000006</v>
      </c>
      <c r="Q976" s="286"/>
      <c r="R976" s="286"/>
      <c r="S976" s="253">
        <v>9.09</v>
      </c>
      <c r="T976" s="253">
        <v>88.63</v>
      </c>
      <c r="V976" s="60">
        <f t="shared" si="90"/>
        <v>51583</v>
      </c>
      <c r="W976" s="58">
        <f t="shared" si="91"/>
        <v>9.75</v>
      </c>
      <c r="X976" s="58">
        <f t="shared" si="92"/>
        <v>23.25</v>
      </c>
      <c r="Y976" s="58">
        <f t="shared" si="94"/>
        <v>23.25</v>
      </c>
    </row>
    <row r="977" spans="1:25" x14ac:dyDescent="0.25">
      <c r="A977" s="283">
        <v>501</v>
      </c>
      <c r="B977" s="283"/>
      <c r="D977" s="284">
        <v>37499</v>
      </c>
      <c r="E977" s="284"/>
      <c r="F977" s="284"/>
      <c r="G977" s="284"/>
      <c r="I977" s="285" t="s">
        <v>224</v>
      </c>
      <c r="J977" s="285"/>
      <c r="K977" s="285"/>
      <c r="L977" s="285"/>
      <c r="M977" s="61">
        <v>33</v>
      </c>
      <c r="N977" s="253">
        <v>60</v>
      </c>
      <c r="O977" s="61">
        <v>100</v>
      </c>
      <c r="P977" s="286">
        <v>26.240000000000002</v>
      </c>
      <c r="Q977" s="286"/>
      <c r="R977" s="286"/>
      <c r="S977" s="253">
        <v>1.82</v>
      </c>
      <c r="T977" s="253">
        <v>28.060000000000002</v>
      </c>
      <c r="V977" s="60">
        <f t="shared" si="90"/>
        <v>49544</v>
      </c>
      <c r="W977" s="58">
        <f t="shared" si="91"/>
        <v>15.333333333333334</v>
      </c>
      <c r="X977" s="58">
        <f t="shared" si="92"/>
        <v>17.666666666666664</v>
      </c>
      <c r="Y977" s="58">
        <f t="shared" si="94"/>
        <v>17.666666666666664</v>
      </c>
    </row>
    <row r="978" spans="1:25" x14ac:dyDescent="0.25">
      <c r="A978" s="283">
        <v>505</v>
      </c>
      <c r="B978" s="283"/>
      <c r="D978" s="284">
        <v>37529</v>
      </c>
      <c r="E978" s="284"/>
      <c r="F978" s="284"/>
      <c r="G978" s="284"/>
      <c r="I978" s="285" t="s">
        <v>224</v>
      </c>
      <c r="J978" s="285"/>
      <c r="K978" s="285"/>
      <c r="L978" s="285"/>
      <c r="M978" s="61">
        <v>33</v>
      </c>
      <c r="N978" s="253">
        <v>8954.4500000000007</v>
      </c>
      <c r="O978" s="61">
        <v>100</v>
      </c>
      <c r="P978" s="286">
        <v>3889.35</v>
      </c>
      <c r="Q978" s="286"/>
      <c r="R978" s="286"/>
      <c r="S978" s="253">
        <v>271.35000000000002</v>
      </c>
      <c r="T978" s="253">
        <v>4160.7</v>
      </c>
      <c r="V978" s="60">
        <f t="shared" si="90"/>
        <v>49574</v>
      </c>
      <c r="W978" s="58">
        <f t="shared" si="91"/>
        <v>15.25</v>
      </c>
      <c r="X978" s="58">
        <f t="shared" si="92"/>
        <v>17.75</v>
      </c>
      <c r="Y978" s="58">
        <f t="shared" si="94"/>
        <v>17.75</v>
      </c>
    </row>
    <row r="979" spans="1:25" x14ac:dyDescent="0.25">
      <c r="A979" s="283">
        <v>506</v>
      </c>
      <c r="B979" s="283"/>
      <c r="D979" s="284">
        <v>37529</v>
      </c>
      <c r="E979" s="284"/>
      <c r="F979" s="284"/>
      <c r="G979" s="284"/>
      <c r="I979" s="285" t="s">
        <v>224</v>
      </c>
      <c r="J979" s="285"/>
      <c r="K979" s="285"/>
      <c r="L979" s="285"/>
      <c r="M979" s="61">
        <v>33</v>
      </c>
      <c r="N979" s="253">
        <v>561.89</v>
      </c>
      <c r="O979" s="61">
        <v>100</v>
      </c>
      <c r="P979" s="286">
        <v>244.1</v>
      </c>
      <c r="Q979" s="286"/>
      <c r="R979" s="286"/>
      <c r="S979" s="253">
        <v>17.03</v>
      </c>
      <c r="T979" s="253">
        <v>261.13</v>
      </c>
      <c r="V979" s="60">
        <f t="shared" si="90"/>
        <v>49574</v>
      </c>
      <c r="W979" s="58">
        <f t="shared" si="91"/>
        <v>15.25</v>
      </c>
      <c r="X979" s="58">
        <f t="shared" si="92"/>
        <v>17.75</v>
      </c>
      <c r="Y979" s="58">
        <f t="shared" si="94"/>
        <v>17.75</v>
      </c>
    </row>
    <row r="980" spans="1:25" x14ac:dyDescent="0.25">
      <c r="A980" s="283">
        <v>512</v>
      </c>
      <c r="B980" s="283"/>
      <c r="D980" s="284">
        <v>37560</v>
      </c>
      <c r="E980" s="284"/>
      <c r="F980" s="284"/>
      <c r="G980" s="284"/>
      <c r="I980" s="285" t="s">
        <v>224</v>
      </c>
      <c r="J980" s="285"/>
      <c r="K980" s="285"/>
      <c r="L980" s="285"/>
      <c r="M980" s="61">
        <v>33</v>
      </c>
      <c r="N980" s="253">
        <v>172.5</v>
      </c>
      <c r="O980" s="61">
        <v>100</v>
      </c>
      <c r="P980" s="286">
        <v>74.53</v>
      </c>
      <c r="Q980" s="286"/>
      <c r="R980" s="286"/>
      <c r="S980" s="253">
        <v>5.23</v>
      </c>
      <c r="T980" s="253">
        <v>79.760000000000005</v>
      </c>
      <c r="V980" s="60">
        <f t="shared" si="90"/>
        <v>49605</v>
      </c>
      <c r="W980" s="58">
        <f t="shared" si="91"/>
        <v>15.166666666666666</v>
      </c>
      <c r="X980" s="58">
        <f t="shared" si="92"/>
        <v>17.833333333333336</v>
      </c>
      <c r="Y980" s="58">
        <f t="shared" si="94"/>
        <v>17.833333333333336</v>
      </c>
    </row>
    <row r="981" spans="1:25" x14ac:dyDescent="0.25">
      <c r="A981" s="283">
        <v>516</v>
      </c>
      <c r="B981" s="283"/>
      <c r="D981" s="284">
        <v>37590</v>
      </c>
      <c r="E981" s="284"/>
      <c r="F981" s="284"/>
      <c r="G981" s="284"/>
      <c r="I981" s="285" t="s">
        <v>224</v>
      </c>
      <c r="J981" s="285"/>
      <c r="K981" s="285"/>
      <c r="L981" s="285"/>
      <c r="M981" s="61">
        <v>33</v>
      </c>
      <c r="N981" s="253">
        <v>180</v>
      </c>
      <c r="O981" s="61">
        <v>100</v>
      </c>
      <c r="P981" s="286">
        <v>77.209999999999994</v>
      </c>
      <c r="Q981" s="286"/>
      <c r="R981" s="286"/>
      <c r="S981" s="253">
        <v>5.45</v>
      </c>
      <c r="T981" s="253">
        <v>82.66</v>
      </c>
      <c r="V981" s="60">
        <f t="shared" si="90"/>
        <v>49635</v>
      </c>
      <c r="W981" s="58">
        <f t="shared" si="91"/>
        <v>15.083333333333334</v>
      </c>
      <c r="X981" s="58">
        <f t="shared" si="92"/>
        <v>17.916666666666664</v>
      </c>
      <c r="Y981" s="58">
        <f t="shared" si="94"/>
        <v>17.916666666666664</v>
      </c>
    </row>
    <row r="982" spans="1:25" x14ac:dyDescent="0.25">
      <c r="A982" s="283">
        <v>531</v>
      </c>
      <c r="B982" s="283"/>
      <c r="D982" s="284">
        <v>37621</v>
      </c>
      <c r="E982" s="284"/>
      <c r="F982" s="284"/>
      <c r="G982" s="284"/>
      <c r="I982" s="285" t="s">
        <v>224</v>
      </c>
      <c r="J982" s="285"/>
      <c r="K982" s="285"/>
      <c r="L982" s="285"/>
      <c r="M982" s="61">
        <v>33</v>
      </c>
      <c r="N982" s="253">
        <v>135</v>
      </c>
      <c r="O982" s="61">
        <v>100</v>
      </c>
      <c r="P982" s="286">
        <v>57.6</v>
      </c>
      <c r="Q982" s="286"/>
      <c r="R982" s="286"/>
      <c r="S982" s="253">
        <v>4.09</v>
      </c>
      <c r="T982" s="253">
        <v>61.690000000000005</v>
      </c>
      <c r="V982" s="60">
        <f t="shared" si="90"/>
        <v>49666</v>
      </c>
      <c r="W982" s="58">
        <f t="shared" si="91"/>
        <v>15</v>
      </c>
      <c r="X982" s="58">
        <f t="shared" si="92"/>
        <v>18</v>
      </c>
      <c r="Y982" s="58">
        <f t="shared" si="94"/>
        <v>18</v>
      </c>
    </row>
    <row r="983" spans="1:25" x14ac:dyDescent="0.25">
      <c r="A983" s="283">
        <v>538</v>
      </c>
      <c r="B983" s="283"/>
      <c r="D983" s="284">
        <v>37652</v>
      </c>
      <c r="E983" s="284"/>
      <c r="F983" s="284"/>
      <c r="G983" s="284"/>
      <c r="I983" s="285" t="s">
        <v>224</v>
      </c>
      <c r="J983" s="285"/>
      <c r="K983" s="285"/>
      <c r="L983" s="285"/>
      <c r="M983" s="61">
        <v>33</v>
      </c>
      <c r="N983" s="253">
        <v>90</v>
      </c>
      <c r="O983" s="61">
        <v>100</v>
      </c>
      <c r="P983" s="286">
        <v>38.22</v>
      </c>
      <c r="Q983" s="286"/>
      <c r="R983" s="286"/>
      <c r="S983" s="253">
        <v>2.73</v>
      </c>
      <c r="T983" s="253">
        <v>40.950000000000003</v>
      </c>
      <c r="V983" s="60">
        <f t="shared" si="90"/>
        <v>49697</v>
      </c>
      <c r="W983" s="58">
        <f t="shared" si="91"/>
        <v>14.916666666666666</v>
      </c>
      <c r="X983" s="58">
        <f t="shared" si="92"/>
        <v>18.083333333333336</v>
      </c>
      <c r="Y983" s="58">
        <f t="shared" si="94"/>
        <v>18.083333333333336</v>
      </c>
    </row>
    <row r="984" spans="1:25" x14ac:dyDescent="0.25">
      <c r="A984" s="283">
        <v>546</v>
      </c>
      <c r="B984" s="283"/>
      <c r="D984" s="284">
        <v>37711</v>
      </c>
      <c r="E984" s="284"/>
      <c r="F984" s="284"/>
      <c r="G984" s="284"/>
      <c r="I984" s="285" t="s">
        <v>224</v>
      </c>
      <c r="J984" s="285"/>
      <c r="K984" s="285"/>
      <c r="L984" s="285"/>
      <c r="M984" s="61">
        <v>33</v>
      </c>
      <c r="N984" s="253">
        <v>22.5</v>
      </c>
      <c r="O984" s="61">
        <v>100</v>
      </c>
      <c r="P984" s="286">
        <v>9.41</v>
      </c>
      <c r="Q984" s="286"/>
      <c r="R984" s="286"/>
      <c r="S984" s="253">
        <v>0.68</v>
      </c>
      <c r="T984" s="253">
        <v>10.09</v>
      </c>
      <c r="V984" s="60">
        <f t="shared" ref="V984:V1047" si="95">D984+(M984*365)</f>
        <v>49756</v>
      </c>
      <c r="W984" s="58">
        <f t="shared" ref="W984:W1047" si="96">YEARFRAC(D984,$W$8)</f>
        <v>14.75</v>
      </c>
      <c r="X984" s="58">
        <f t="shared" ref="X984:X1047" si="97">IF(W984&gt;M984,0,M984-W984)</f>
        <v>18.25</v>
      </c>
      <c r="Y984" s="58">
        <f t="shared" si="94"/>
        <v>18.25</v>
      </c>
    </row>
    <row r="985" spans="1:25" x14ac:dyDescent="0.25">
      <c r="A985" s="283">
        <v>551</v>
      </c>
      <c r="B985" s="283"/>
      <c r="D985" s="284">
        <v>37741</v>
      </c>
      <c r="E985" s="284"/>
      <c r="F985" s="284"/>
      <c r="G985" s="284"/>
      <c r="I985" s="285" t="s">
        <v>224</v>
      </c>
      <c r="J985" s="285"/>
      <c r="K985" s="285"/>
      <c r="L985" s="285"/>
      <c r="M985" s="61">
        <v>33</v>
      </c>
      <c r="N985" s="253">
        <v>157.5</v>
      </c>
      <c r="O985" s="61">
        <v>100</v>
      </c>
      <c r="P985" s="286">
        <v>65.59</v>
      </c>
      <c r="Q985" s="286"/>
      <c r="R985" s="286"/>
      <c r="S985" s="253">
        <v>4.7699999999999996</v>
      </c>
      <c r="T985" s="253">
        <v>70.36</v>
      </c>
      <c r="V985" s="60">
        <f t="shared" si="95"/>
        <v>49786</v>
      </c>
      <c r="W985" s="58">
        <f t="shared" si="96"/>
        <v>14.666666666666666</v>
      </c>
      <c r="X985" s="58">
        <f t="shared" si="97"/>
        <v>18.333333333333336</v>
      </c>
      <c r="Y985" s="58">
        <f t="shared" si="94"/>
        <v>18.333333333333336</v>
      </c>
    </row>
    <row r="986" spans="1:25" x14ac:dyDescent="0.25">
      <c r="A986" s="283">
        <v>557</v>
      </c>
      <c r="B986" s="283"/>
      <c r="D986" s="284">
        <v>37772</v>
      </c>
      <c r="E986" s="284"/>
      <c r="F986" s="284"/>
      <c r="G986" s="284"/>
      <c r="I986" s="285" t="s">
        <v>224</v>
      </c>
      <c r="J986" s="285"/>
      <c r="K986" s="285"/>
      <c r="L986" s="285"/>
      <c r="M986" s="61">
        <v>33</v>
      </c>
      <c r="N986" s="253">
        <v>22.5</v>
      </c>
      <c r="O986" s="61">
        <v>100</v>
      </c>
      <c r="P986" s="286">
        <v>9.2899999999999991</v>
      </c>
      <c r="Q986" s="286"/>
      <c r="R986" s="286"/>
      <c r="S986" s="253">
        <v>0.68</v>
      </c>
      <c r="T986" s="253">
        <v>9.9700000000000006</v>
      </c>
      <c r="V986" s="60">
        <f t="shared" si="95"/>
        <v>49817</v>
      </c>
      <c r="W986" s="58">
        <f t="shared" si="96"/>
        <v>14.583333333333334</v>
      </c>
      <c r="X986" s="58">
        <f t="shared" si="97"/>
        <v>18.416666666666664</v>
      </c>
      <c r="Y986" s="58">
        <f t="shared" si="94"/>
        <v>18.416666666666664</v>
      </c>
    </row>
    <row r="987" spans="1:25" x14ac:dyDescent="0.25">
      <c r="A987" s="283">
        <v>564</v>
      </c>
      <c r="B987" s="283"/>
      <c r="D987" s="284">
        <v>37802</v>
      </c>
      <c r="E987" s="284"/>
      <c r="F987" s="284"/>
      <c r="G987" s="284"/>
      <c r="I987" s="285" t="s">
        <v>224</v>
      </c>
      <c r="J987" s="285"/>
      <c r="K987" s="285"/>
      <c r="L987" s="285"/>
      <c r="M987" s="61">
        <v>33</v>
      </c>
      <c r="N987" s="253">
        <v>30</v>
      </c>
      <c r="O987" s="61">
        <v>100</v>
      </c>
      <c r="P987" s="286">
        <v>12.36</v>
      </c>
      <c r="Q987" s="286"/>
      <c r="R987" s="286"/>
      <c r="S987" s="253">
        <v>0.91</v>
      </c>
      <c r="T987" s="253">
        <v>13.27</v>
      </c>
      <c r="V987" s="60">
        <f t="shared" si="95"/>
        <v>49847</v>
      </c>
      <c r="W987" s="58">
        <f t="shared" si="96"/>
        <v>14.5</v>
      </c>
      <c r="X987" s="58">
        <f t="shared" si="97"/>
        <v>18.5</v>
      </c>
      <c r="Y987" s="58">
        <f t="shared" si="94"/>
        <v>18.5</v>
      </c>
    </row>
    <row r="988" spans="1:25" x14ac:dyDescent="0.25">
      <c r="A988" s="283">
        <v>573</v>
      </c>
      <c r="B988" s="283"/>
      <c r="D988" s="284">
        <v>37818</v>
      </c>
      <c r="E988" s="284"/>
      <c r="F988" s="284"/>
      <c r="G988" s="284"/>
      <c r="I988" s="285" t="s">
        <v>224</v>
      </c>
      <c r="J988" s="285"/>
      <c r="K988" s="285"/>
      <c r="L988" s="285"/>
      <c r="M988" s="61">
        <v>33</v>
      </c>
      <c r="N988" s="253">
        <v>2424.8200000000002</v>
      </c>
      <c r="O988" s="61">
        <v>100</v>
      </c>
      <c r="P988" s="286">
        <v>991.98</v>
      </c>
      <c r="Q988" s="286"/>
      <c r="R988" s="286"/>
      <c r="S988" s="253">
        <v>73.48</v>
      </c>
      <c r="T988" s="253">
        <v>1065.46</v>
      </c>
      <c r="V988" s="60">
        <f t="shared" si="95"/>
        <v>49863</v>
      </c>
      <c r="W988" s="58">
        <f t="shared" si="96"/>
        <v>14.458333333333334</v>
      </c>
      <c r="X988" s="58">
        <f t="shared" si="97"/>
        <v>18.541666666666664</v>
      </c>
      <c r="Y988" s="58">
        <f t="shared" si="94"/>
        <v>18.541666666666664</v>
      </c>
    </row>
    <row r="989" spans="1:25" x14ac:dyDescent="0.25">
      <c r="A989" s="283">
        <v>586</v>
      </c>
      <c r="B989" s="283"/>
      <c r="D989" s="284">
        <v>37844</v>
      </c>
      <c r="E989" s="284"/>
      <c r="F989" s="284"/>
      <c r="G989" s="284"/>
      <c r="I989" s="285" t="s">
        <v>224</v>
      </c>
      <c r="J989" s="285"/>
      <c r="K989" s="285"/>
      <c r="L989" s="285"/>
      <c r="M989" s="61">
        <v>33</v>
      </c>
      <c r="N989" s="253">
        <v>7837.5</v>
      </c>
      <c r="O989" s="61">
        <v>100</v>
      </c>
      <c r="P989" s="286">
        <v>3186.46</v>
      </c>
      <c r="Q989" s="286"/>
      <c r="R989" s="286"/>
      <c r="S989" s="253">
        <v>237.5</v>
      </c>
      <c r="T989" s="253">
        <v>3423.96</v>
      </c>
      <c r="V989" s="60">
        <f t="shared" si="95"/>
        <v>49889</v>
      </c>
      <c r="W989" s="58">
        <f t="shared" si="96"/>
        <v>14.388888888888889</v>
      </c>
      <c r="X989" s="58">
        <f t="shared" si="97"/>
        <v>18.611111111111111</v>
      </c>
      <c r="Y989" s="58">
        <f t="shared" si="94"/>
        <v>18.611111111111111</v>
      </c>
    </row>
    <row r="990" spans="1:25" x14ac:dyDescent="0.25">
      <c r="A990" s="283">
        <v>587</v>
      </c>
      <c r="B990" s="283"/>
      <c r="D990" s="284">
        <v>37864</v>
      </c>
      <c r="E990" s="284"/>
      <c r="F990" s="284"/>
      <c r="G990" s="284"/>
      <c r="I990" s="285" t="s">
        <v>224</v>
      </c>
      <c r="J990" s="285"/>
      <c r="K990" s="285"/>
      <c r="L990" s="285"/>
      <c r="M990" s="61">
        <v>33</v>
      </c>
      <c r="N990" s="253">
        <v>15</v>
      </c>
      <c r="O990" s="61">
        <v>100</v>
      </c>
      <c r="P990" s="286">
        <v>6.04</v>
      </c>
      <c r="Q990" s="286"/>
      <c r="R990" s="286"/>
      <c r="S990" s="253">
        <v>0.45</v>
      </c>
      <c r="T990" s="253">
        <v>6.49</v>
      </c>
      <c r="V990" s="60">
        <f t="shared" si="95"/>
        <v>49909</v>
      </c>
      <c r="W990" s="58">
        <f t="shared" si="96"/>
        <v>14.333333333333334</v>
      </c>
      <c r="X990" s="58">
        <f t="shared" si="97"/>
        <v>18.666666666666664</v>
      </c>
      <c r="Y990" s="58">
        <f t="shared" si="94"/>
        <v>18.666666666666664</v>
      </c>
    </row>
    <row r="991" spans="1:25" x14ac:dyDescent="0.25">
      <c r="A991" s="283">
        <v>593</v>
      </c>
      <c r="B991" s="283"/>
      <c r="D991" s="284">
        <v>37894</v>
      </c>
      <c r="E991" s="284"/>
      <c r="F991" s="284"/>
      <c r="G991" s="284"/>
      <c r="I991" s="285" t="s">
        <v>224</v>
      </c>
      <c r="J991" s="285"/>
      <c r="K991" s="285"/>
      <c r="L991" s="285"/>
      <c r="M991" s="61">
        <v>33</v>
      </c>
      <c r="N991" s="253">
        <v>315</v>
      </c>
      <c r="O991" s="61">
        <v>100</v>
      </c>
      <c r="P991" s="286">
        <v>127.33</v>
      </c>
      <c r="Q991" s="286"/>
      <c r="R991" s="286"/>
      <c r="S991" s="253">
        <v>9.5500000000000007</v>
      </c>
      <c r="T991" s="253">
        <v>136.88</v>
      </c>
      <c r="V991" s="60">
        <f t="shared" si="95"/>
        <v>49939</v>
      </c>
      <c r="W991" s="58">
        <f t="shared" si="96"/>
        <v>14.25</v>
      </c>
      <c r="X991" s="58">
        <f t="shared" si="97"/>
        <v>18.75</v>
      </c>
      <c r="Y991" s="58">
        <f t="shared" si="94"/>
        <v>18.75</v>
      </c>
    </row>
    <row r="992" spans="1:25" x14ac:dyDescent="0.25">
      <c r="A992" s="283">
        <v>599</v>
      </c>
      <c r="B992" s="283"/>
      <c r="D992" s="284">
        <v>37925</v>
      </c>
      <c r="E992" s="284"/>
      <c r="F992" s="284"/>
      <c r="G992" s="284"/>
      <c r="I992" s="285" t="s">
        <v>224</v>
      </c>
      <c r="J992" s="285"/>
      <c r="K992" s="285"/>
      <c r="L992" s="285"/>
      <c r="M992" s="61">
        <v>33</v>
      </c>
      <c r="N992" s="253">
        <v>360</v>
      </c>
      <c r="O992" s="61">
        <v>100</v>
      </c>
      <c r="P992" s="286">
        <v>144.56</v>
      </c>
      <c r="Q992" s="286"/>
      <c r="R992" s="286"/>
      <c r="S992" s="253">
        <v>10.91</v>
      </c>
      <c r="T992" s="253">
        <v>155.47</v>
      </c>
      <c r="V992" s="60">
        <f t="shared" si="95"/>
        <v>49970</v>
      </c>
      <c r="W992" s="58">
        <f t="shared" si="96"/>
        <v>14.166666666666666</v>
      </c>
      <c r="X992" s="58">
        <f t="shared" si="97"/>
        <v>18.833333333333336</v>
      </c>
      <c r="Y992" s="58">
        <f t="shared" si="94"/>
        <v>18.833333333333336</v>
      </c>
    </row>
    <row r="993" spans="1:25" x14ac:dyDescent="0.25">
      <c r="A993" s="283">
        <v>608</v>
      </c>
      <c r="B993" s="283"/>
      <c r="D993" s="284">
        <v>37955</v>
      </c>
      <c r="E993" s="284"/>
      <c r="F993" s="284"/>
      <c r="G993" s="284"/>
      <c r="I993" s="285" t="s">
        <v>224</v>
      </c>
      <c r="J993" s="285"/>
      <c r="K993" s="285"/>
      <c r="L993" s="285"/>
      <c r="M993" s="61">
        <v>33</v>
      </c>
      <c r="N993" s="253">
        <v>270</v>
      </c>
      <c r="O993" s="61">
        <v>100</v>
      </c>
      <c r="P993" s="286">
        <v>107.7</v>
      </c>
      <c r="Q993" s="286"/>
      <c r="R993" s="286"/>
      <c r="S993" s="253">
        <v>8.18</v>
      </c>
      <c r="T993" s="253">
        <v>115.88</v>
      </c>
      <c r="V993" s="60">
        <f t="shared" si="95"/>
        <v>50000</v>
      </c>
      <c r="W993" s="58">
        <f t="shared" si="96"/>
        <v>14.083333333333334</v>
      </c>
      <c r="X993" s="58">
        <f t="shared" si="97"/>
        <v>18.916666666666664</v>
      </c>
      <c r="Y993" s="58">
        <f t="shared" si="94"/>
        <v>18.916666666666664</v>
      </c>
    </row>
    <row r="994" spans="1:25" x14ac:dyDescent="0.25">
      <c r="A994" s="283">
        <v>617</v>
      </c>
      <c r="B994" s="283"/>
      <c r="D994" s="284">
        <v>37986</v>
      </c>
      <c r="E994" s="284"/>
      <c r="F994" s="284"/>
      <c r="G994" s="284"/>
      <c r="I994" s="285" t="s">
        <v>224</v>
      </c>
      <c r="J994" s="285"/>
      <c r="K994" s="285"/>
      <c r="L994" s="285"/>
      <c r="M994" s="61">
        <v>33</v>
      </c>
      <c r="N994" s="253">
        <v>157.5</v>
      </c>
      <c r="O994" s="61">
        <v>100</v>
      </c>
      <c r="P994" s="286">
        <v>62.410000000000004</v>
      </c>
      <c r="Q994" s="286"/>
      <c r="R994" s="286"/>
      <c r="S994" s="253">
        <v>4.7699999999999996</v>
      </c>
      <c r="T994" s="253">
        <v>67.180000000000007</v>
      </c>
      <c r="V994" s="60">
        <f t="shared" si="95"/>
        <v>50031</v>
      </c>
      <c r="W994" s="58">
        <f t="shared" si="96"/>
        <v>14</v>
      </c>
      <c r="X994" s="58">
        <f t="shared" si="97"/>
        <v>19</v>
      </c>
      <c r="Y994" s="58">
        <f t="shared" si="94"/>
        <v>19</v>
      </c>
    </row>
    <row r="995" spans="1:25" x14ac:dyDescent="0.25">
      <c r="A995" s="283">
        <v>623</v>
      </c>
      <c r="B995" s="283"/>
      <c r="D995" s="284">
        <v>38017</v>
      </c>
      <c r="E995" s="284"/>
      <c r="F995" s="284"/>
      <c r="G995" s="284"/>
      <c r="I995" s="285" t="s">
        <v>224</v>
      </c>
      <c r="J995" s="285"/>
      <c r="K995" s="285"/>
      <c r="L995" s="285"/>
      <c r="M995" s="61">
        <v>33</v>
      </c>
      <c r="N995" s="253">
        <v>352.5</v>
      </c>
      <c r="O995" s="61">
        <v>100</v>
      </c>
      <c r="P995" s="286">
        <v>137.94999999999999</v>
      </c>
      <c r="Q995" s="286"/>
      <c r="R995" s="286"/>
      <c r="S995" s="253">
        <v>10.68</v>
      </c>
      <c r="T995" s="253">
        <v>148.63</v>
      </c>
      <c r="V995" s="60">
        <f t="shared" si="95"/>
        <v>50062</v>
      </c>
      <c r="W995" s="58">
        <f t="shared" si="96"/>
        <v>13.916666666666666</v>
      </c>
      <c r="X995" s="58">
        <f t="shared" si="97"/>
        <v>19.083333333333336</v>
      </c>
      <c r="Y995" s="58">
        <f t="shared" si="94"/>
        <v>19.083333333333336</v>
      </c>
    </row>
    <row r="996" spans="1:25" x14ac:dyDescent="0.25">
      <c r="A996" s="283">
        <v>630</v>
      </c>
      <c r="B996" s="283"/>
      <c r="D996" s="284">
        <v>38046</v>
      </c>
      <c r="E996" s="284"/>
      <c r="F996" s="284"/>
      <c r="G996" s="284"/>
      <c r="I996" s="285" t="s">
        <v>224</v>
      </c>
      <c r="J996" s="285"/>
      <c r="K996" s="285"/>
      <c r="L996" s="285"/>
      <c r="M996" s="61">
        <v>33</v>
      </c>
      <c r="N996" s="253">
        <v>7.5</v>
      </c>
      <c r="O996" s="61">
        <v>100</v>
      </c>
      <c r="P996" s="286">
        <v>2.95</v>
      </c>
      <c r="Q996" s="286"/>
      <c r="R996" s="286"/>
      <c r="S996" s="253">
        <v>0.23</v>
      </c>
      <c r="T996" s="253">
        <v>3.18</v>
      </c>
      <c r="V996" s="60">
        <f t="shared" si="95"/>
        <v>50091</v>
      </c>
      <c r="W996" s="58">
        <f t="shared" si="96"/>
        <v>13.83611111111111</v>
      </c>
      <c r="X996" s="58">
        <f t="shared" si="97"/>
        <v>19.163888888888891</v>
      </c>
      <c r="Y996" s="58">
        <f t="shared" si="94"/>
        <v>19.163888888888891</v>
      </c>
    </row>
    <row r="997" spans="1:25" x14ac:dyDescent="0.25">
      <c r="A997" s="283">
        <v>637</v>
      </c>
      <c r="B997" s="283"/>
      <c r="D997" s="284">
        <v>38077</v>
      </c>
      <c r="E997" s="284"/>
      <c r="F997" s="284"/>
      <c r="G997" s="284"/>
      <c r="I997" s="285" t="s">
        <v>224</v>
      </c>
      <c r="J997" s="285"/>
      <c r="K997" s="285"/>
      <c r="L997" s="285"/>
      <c r="M997" s="61">
        <v>33</v>
      </c>
      <c r="N997" s="253">
        <v>82.5</v>
      </c>
      <c r="O997" s="61">
        <v>100</v>
      </c>
      <c r="P997" s="286">
        <v>31.88</v>
      </c>
      <c r="Q997" s="286"/>
      <c r="R997" s="286"/>
      <c r="S997" s="253">
        <v>2.5</v>
      </c>
      <c r="T997" s="253">
        <v>34.380000000000003</v>
      </c>
      <c r="V997" s="60">
        <f t="shared" si="95"/>
        <v>50122</v>
      </c>
      <c r="W997" s="58">
        <f t="shared" si="96"/>
        <v>13.75</v>
      </c>
      <c r="X997" s="58">
        <f t="shared" si="97"/>
        <v>19.25</v>
      </c>
      <c r="Y997" s="58">
        <f t="shared" ref="Y997" si="98">IF(X997=0,0,X997)</f>
        <v>19.25</v>
      </c>
    </row>
    <row r="998" spans="1:25" x14ac:dyDescent="0.25">
      <c r="A998" s="283">
        <v>639</v>
      </c>
      <c r="B998" s="283"/>
      <c r="C998" s="252" t="s">
        <v>245</v>
      </c>
      <c r="D998" s="284">
        <v>27942</v>
      </c>
      <c r="E998" s="284"/>
      <c r="F998" s="284"/>
      <c r="G998" s="284"/>
      <c r="I998" s="285" t="s">
        <v>224</v>
      </c>
      <c r="J998" s="285"/>
      <c r="K998" s="285"/>
      <c r="L998" s="285"/>
      <c r="M998" s="61">
        <v>33</v>
      </c>
      <c r="N998" s="253">
        <v>12960</v>
      </c>
      <c r="O998" s="61">
        <v>100</v>
      </c>
      <c r="P998" s="286">
        <v>12960</v>
      </c>
      <c r="Q998" s="286"/>
      <c r="R998" s="286"/>
      <c r="S998" s="253">
        <v>0</v>
      </c>
      <c r="T998" s="253">
        <v>12960</v>
      </c>
      <c r="V998" s="60">
        <f t="shared" si="95"/>
        <v>39987</v>
      </c>
      <c r="W998" s="58">
        <f t="shared" si="96"/>
        <v>41.5</v>
      </c>
      <c r="X998" s="58">
        <f t="shared" si="97"/>
        <v>0</v>
      </c>
      <c r="Y998" s="58"/>
    </row>
    <row r="999" spans="1:25" x14ac:dyDescent="0.25">
      <c r="A999" s="283">
        <v>644</v>
      </c>
      <c r="B999" s="283"/>
      <c r="D999" s="284">
        <v>38107</v>
      </c>
      <c r="E999" s="284"/>
      <c r="F999" s="284"/>
      <c r="G999" s="284"/>
      <c r="I999" s="285" t="s">
        <v>224</v>
      </c>
      <c r="J999" s="285"/>
      <c r="K999" s="285"/>
      <c r="L999" s="285"/>
      <c r="M999" s="61">
        <v>33</v>
      </c>
      <c r="N999" s="253">
        <v>82.5</v>
      </c>
      <c r="O999" s="61">
        <v>100</v>
      </c>
      <c r="P999" s="286">
        <v>31.67</v>
      </c>
      <c r="Q999" s="286"/>
      <c r="R999" s="286"/>
      <c r="S999" s="253">
        <v>2.5</v>
      </c>
      <c r="T999" s="253">
        <v>34.17</v>
      </c>
      <c r="V999" s="60">
        <f t="shared" si="95"/>
        <v>50152</v>
      </c>
      <c r="W999" s="58">
        <f t="shared" si="96"/>
        <v>13.666666666666666</v>
      </c>
      <c r="X999" s="58">
        <f t="shared" si="97"/>
        <v>19.333333333333336</v>
      </c>
      <c r="Y999" s="58">
        <f t="shared" ref="Y999:Y1030" si="99">IF(X999=0,0,X999)</f>
        <v>19.333333333333336</v>
      </c>
    </row>
    <row r="1000" spans="1:25" x14ac:dyDescent="0.25">
      <c r="A1000" s="283">
        <v>654</v>
      </c>
      <c r="B1000" s="283"/>
      <c r="D1000" s="284">
        <v>38124</v>
      </c>
      <c r="E1000" s="284"/>
      <c r="F1000" s="284"/>
      <c r="G1000" s="284"/>
      <c r="I1000" s="285" t="s">
        <v>224</v>
      </c>
      <c r="J1000" s="285"/>
      <c r="K1000" s="285"/>
      <c r="L1000" s="285"/>
      <c r="M1000" s="61">
        <v>33</v>
      </c>
      <c r="N1000" s="253">
        <v>4150</v>
      </c>
      <c r="O1000" s="61">
        <v>100</v>
      </c>
      <c r="P1000" s="286">
        <v>1582.48</v>
      </c>
      <c r="Q1000" s="286"/>
      <c r="R1000" s="286"/>
      <c r="S1000" s="253">
        <v>125.76</v>
      </c>
      <c r="T1000" s="253">
        <v>1708.24</v>
      </c>
      <c r="V1000" s="60">
        <f t="shared" si="95"/>
        <v>50169</v>
      </c>
      <c r="W1000" s="58">
        <f t="shared" si="96"/>
        <v>13.622222222222222</v>
      </c>
      <c r="X1000" s="58">
        <f t="shared" si="97"/>
        <v>19.37777777777778</v>
      </c>
      <c r="Y1000" s="58">
        <f t="shared" si="99"/>
        <v>19.37777777777778</v>
      </c>
    </row>
    <row r="1001" spans="1:25" x14ac:dyDescent="0.25">
      <c r="A1001" s="283">
        <v>655</v>
      </c>
      <c r="B1001" s="283"/>
      <c r="D1001" s="284">
        <v>38138</v>
      </c>
      <c r="E1001" s="284"/>
      <c r="F1001" s="284"/>
      <c r="G1001" s="284"/>
      <c r="I1001" s="285" t="s">
        <v>224</v>
      </c>
      <c r="J1001" s="285"/>
      <c r="K1001" s="285"/>
      <c r="L1001" s="285"/>
      <c r="M1001" s="61">
        <v>33</v>
      </c>
      <c r="N1001" s="253">
        <v>30</v>
      </c>
      <c r="O1001" s="61">
        <v>100</v>
      </c>
      <c r="P1001" s="286">
        <v>11.450000000000001</v>
      </c>
      <c r="Q1001" s="286"/>
      <c r="R1001" s="286"/>
      <c r="S1001" s="253">
        <v>0.91</v>
      </c>
      <c r="T1001" s="253">
        <v>12.36</v>
      </c>
      <c r="V1001" s="60">
        <f t="shared" si="95"/>
        <v>50183</v>
      </c>
      <c r="W1001" s="58">
        <f t="shared" si="96"/>
        <v>13.583333333333334</v>
      </c>
      <c r="X1001" s="58">
        <f t="shared" si="97"/>
        <v>19.416666666666664</v>
      </c>
      <c r="Y1001" s="58">
        <f t="shared" si="99"/>
        <v>19.416666666666664</v>
      </c>
    </row>
    <row r="1002" spans="1:25" x14ac:dyDescent="0.25">
      <c r="A1002" s="283">
        <v>666</v>
      </c>
      <c r="B1002" s="283"/>
      <c r="D1002" s="284">
        <v>38139</v>
      </c>
      <c r="E1002" s="284"/>
      <c r="F1002" s="284"/>
      <c r="G1002" s="284"/>
      <c r="I1002" s="285" t="s">
        <v>224</v>
      </c>
      <c r="J1002" s="285"/>
      <c r="K1002" s="285"/>
      <c r="L1002" s="285"/>
      <c r="M1002" s="61">
        <v>33</v>
      </c>
      <c r="N1002" s="253">
        <v>783</v>
      </c>
      <c r="O1002" s="61">
        <v>100</v>
      </c>
      <c r="P1002" s="286">
        <v>298.60000000000002</v>
      </c>
      <c r="Q1002" s="286"/>
      <c r="R1002" s="286"/>
      <c r="S1002" s="253">
        <v>23.73</v>
      </c>
      <c r="T1002" s="253">
        <v>322.33</v>
      </c>
      <c r="V1002" s="60">
        <f t="shared" si="95"/>
        <v>50184</v>
      </c>
      <c r="W1002" s="58">
        <f t="shared" si="96"/>
        <v>13.583333333333334</v>
      </c>
      <c r="X1002" s="58">
        <f t="shared" si="97"/>
        <v>19.416666666666664</v>
      </c>
      <c r="Y1002" s="58">
        <f t="shared" si="99"/>
        <v>19.416666666666664</v>
      </c>
    </row>
    <row r="1003" spans="1:25" x14ac:dyDescent="0.25">
      <c r="A1003" s="283">
        <v>667</v>
      </c>
      <c r="B1003" s="283"/>
      <c r="D1003" s="284">
        <v>38168</v>
      </c>
      <c r="E1003" s="284"/>
      <c r="F1003" s="284"/>
      <c r="G1003" s="284"/>
      <c r="I1003" s="285" t="s">
        <v>224</v>
      </c>
      <c r="J1003" s="285"/>
      <c r="K1003" s="285"/>
      <c r="L1003" s="285"/>
      <c r="M1003" s="61">
        <v>33</v>
      </c>
      <c r="N1003" s="253">
        <v>15</v>
      </c>
      <c r="O1003" s="61">
        <v>100</v>
      </c>
      <c r="P1003" s="286">
        <v>5.63</v>
      </c>
      <c r="Q1003" s="286"/>
      <c r="R1003" s="286"/>
      <c r="S1003" s="253">
        <v>0.45</v>
      </c>
      <c r="T1003" s="253">
        <v>6.08</v>
      </c>
      <c r="V1003" s="60">
        <f t="shared" si="95"/>
        <v>50213</v>
      </c>
      <c r="W1003" s="58">
        <f t="shared" si="96"/>
        <v>13.5</v>
      </c>
      <c r="X1003" s="58">
        <f t="shared" si="97"/>
        <v>19.5</v>
      </c>
      <c r="Y1003" s="58">
        <f t="shared" si="99"/>
        <v>19.5</v>
      </c>
    </row>
    <row r="1004" spans="1:25" x14ac:dyDescent="0.25">
      <c r="A1004" s="283">
        <v>677</v>
      </c>
      <c r="B1004" s="283"/>
      <c r="D1004" s="284">
        <v>38174</v>
      </c>
      <c r="E1004" s="284"/>
      <c r="F1004" s="284"/>
      <c r="G1004" s="284"/>
      <c r="I1004" s="285" t="s">
        <v>224</v>
      </c>
      <c r="J1004" s="285"/>
      <c r="K1004" s="285"/>
      <c r="L1004" s="285"/>
      <c r="M1004" s="61">
        <v>33</v>
      </c>
      <c r="N1004" s="253">
        <v>6930.5</v>
      </c>
      <c r="O1004" s="61">
        <v>100</v>
      </c>
      <c r="P1004" s="286">
        <v>2625.25</v>
      </c>
      <c r="Q1004" s="286"/>
      <c r="R1004" s="286"/>
      <c r="S1004" s="253">
        <v>210.02</v>
      </c>
      <c r="T1004" s="253">
        <v>2835.27</v>
      </c>
      <c r="V1004" s="60">
        <f t="shared" si="95"/>
        <v>50219</v>
      </c>
      <c r="W1004" s="58">
        <f t="shared" si="96"/>
        <v>13.486111111111111</v>
      </c>
      <c r="X1004" s="58">
        <f t="shared" si="97"/>
        <v>19.513888888888889</v>
      </c>
      <c r="Y1004" s="58">
        <f t="shared" si="99"/>
        <v>19.513888888888889</v>
      </c>
    </row>
    <row r="1005" spans="1:25" x14ac:dyDescent="0.25">
      <c r="A1005" s="283">
        <v>686</v>
      </c>
      <c r="B1005" s="283"/>
      <c r="D1005" s="284">
        <v>38212</v>
      </c>
      <c r="E1005" s="284"/>
      <c r="F1005" s="284"/>
      <c r="G1005" s="284"/>
      <c r="I1005" s="285" t="s">
        <v>224</v>
      </c>
      <c r="J1005" s="285"/>
      <c r="K1005" s="285"/>
      <c r="L1005" s="285"/>
      <c r="M1005" s="61">
        <v>33</v>
      </c>
      <c r="N1005" s="253">
        <v>953</v>
      </c>
      <c r="O1005" s="61">
        <v>100</v>
      </c>
      <c r="P1005" s="286">
        <v>358.59000000000003</v>
      </c>
      <c r="Q1005" s="286"/>
      <c r="R1005" s="286"/>
      <c r="S1005" s="253">
        <v>28.88</v>
      </c>
      <c r="T1005" s="253">
        <v>387.47</v>
      </c>
      <c r="V1005" s="60">
        <f t="shared" si="95"/>
        <v>50257</v>
      </c>
      <c r="W1005" s="58">
        <f t="shared" si="96"/>
        <v>13.383333333333333</v>
      </c>
      <c r="X1005" s="58">
        <f t="shared" si="97"/>
        <v>19.616666666666667</v>
      </c>
      <c r="Y1005" s="58">
        <f t="shared" si="99"/>
        <v>19.616666666666667</v>
      </c>
    </row>
    <row r="1006" spans="1:25" x14ac:dyDescent="0.25">
      <c r="A1006" s="283">
        <v>687</v>
      </c>
      <c r="B1006" s="283"/>
      <c r="D1006" s="284">
        <v>38222</v>
      </c>
      <c r="E1006" s="284"/>
      <c r="F1006" s="284"/>
      <c r="G1006" s="284"/>
      <c r="I1006" s="285" t="s">
        <v>224</v>
      </c>
      <c r="J1006" s="285"/>
      <c r="K1006" s="285"/>
      <c r="L1006" s="285"/>
      <c r="M1006" s="61">
        <v>33</v>
      </c>
      <c r="N1006" s="253">
        <v>1449.74</v>
      </c>
      <c r="O1006" s="61">
        <v>100</v>
      </c>
      <c r="P1006" s="286">
        <v>541.79999999999995</v>
      </c>
      <c r="Q1006" s="286"/>
      <c r="R1006" s="286"/>
      <c r="S1006" s="253">
        <v>43.93</v>
      </c>
      <c r="T1006" s="253">
        <v>585.73</v>
      </c>
      <c r="V1006" s="60">
        <f t="shared" si="95"/>
        <v>50267</v>
      </c>
      <c r="W1006" s="58">
        <f t="shared" si="96"/>
        <v>13.355555555555556</v>
      </c>
      <c r="X1006" s="58">
        <f t="shared" si="97"/>
        <v>19.644444444444446</v>
      </c>
      <c r="Y1006" s="58">
        <f t="shared" si="99"/>
        <v>19.644444444444446</v>
      </c>
    </row>
    <row r="1007" spans="1:25" x14ac:dyDescent="0.25">
      <c r="A1007" s="283">
        <v>700</v>
      </c>
      <c r="B1007" s="283"/>
      <c r="D1007" s="284">
        <v>38260</v>
      </c>
      <c r="E1007" s="284"/>
      <c r="F1007" s="284"/>
      <c r="G1007" s="284"/>
      <c r="I1007" s="285" t="s">
        <v>224</v>
      </c>
      <c r="J1007" s="285"/>
      <c r="K1007" s="285"/>
      <c r="L1007" s="285"/>
      <c r="M1007" s="61">
        <v>33</v>
      </c>
      <c r="N1007" s="253">
        <v>82.5</v>
      </c>
      <c r="O1007" s="61">
        <v>100</v>
      </c>
      <c r="P1007" s="286">
        <v>30.63</v>
      </c>
      <c r="Q1007" s="286"/>
      <c r="R1007" s="286"/>
      <c r="S1007" s="253">
        <v>2.5</v>
      </c>
      <c r="T1007" s="253">
        <v>33.130000000000003</v>
      </c>
      <c r="V1007" s="60">
        <f t="shared" si="95"/>
        <v>50305</v>
      </c>
      <c r="W1007" s="58">
        <f t="shared" si="96"/>
        <v>13.25</v>
      </c>
      <c r="X1007" s="58">
        <f t="shared" si="97"/>
        <v>19.75</v>
      </c>
      <c r="Y1007" s="58">
        <f t="shared" si="99"/>
        <v>19.75</v>
      </c>
    </row>
    <row r="1008" spans="1:25" x14ac:dyDescent="0.25">
      <c r="A1008" s="283">
        <v>713</v>
      </c>
      <c r="B1008" s="283"/>
      <c r="D1008" s="284">
        <v>38291</v>
      </c>
      <c r="E1008" s="284"/>
      <c r="F1008" s="284"/>
      <c r="G1008" s="284"/>
      <c r="I1008" s="285" t="s">
        <v>224</v>
      </c>
      <c r="J1008" s="285"/>
      <c r="K1008" s="285"/>
      <c r="L1008" s="285"/>
      <c r="M1008" s="61">
        <v>33</v>
      </c>
      <c r="N1008" s="253">
        <v>150</v>
      </c>
      <c r="O1008" s="61">
        <v>100</v>
      </c>
      <c r="P1008" s="286">
        <v>55.36</v>
      </c>
      <c r="Q1008" s="286"/>
      <c r="R1008" s="286"/>
      <c r="S1008" s="253">
        <v>4.55</v>
      </c>
      <c r="T1008" s="253">
        <v>59.910000000000004</v>
      </c>
      <c r="V1008" s="60">
        <f t="shared" si="95"/>
        <v>50336</v>
      </c>
      <c r="W1008" s="58">
        <f t="shared" si="96"/>
        <v>13.166666666666666</v>
      </c>
      <c r="X1008" s="58">
        <f t="shared" si="97"/>
        <v>19.833333333333336</v>
      </c>
      <c r="Y1008" s="58">
        <f t="shared" si="99"/>
        <v>19.833333333333336</v>
      </c>
    </row>
    <row r="1009" spans="1:25" x14ac:dyDescent="0.25">
      <c r="A1009" s="283">
        <v>726</v>
      </c>
      <c r="B1009" s="283"/>
      <c r="D1009" s="284">
        <v>38321</v>
      </c>
      <c r="E1009" s="284"/>
      <c r="F1009" s="284"/>
      <c r="G1009" s="284"/>
      <c r="I1009" s="285" t="s">
        <v>224</v>
      </c>
      <c r="J1009" s="285"/>
      <c r="K1009" s="285"/>
      <c r="L1009" s="285"/>
      <c r="M1009" s="61">
        <v>33</v>
      </c>
      <c r="N1009" s="253">
        <v>210</v>
      </c>
      <c r="O1009" s="61">
        <v>100</v>
      </c>
      <c r="P1009" s="286">
        <v>76.849999999999994</v>
      </c>
      <c r="Q1009" s="286"/>
      <c r="R1009" s="286"/>
      <c r="S1009" s="253">
        <v>6.36</v>
      </c>
      <c r="T1009" s="253">
        <v>83.210000000000008</v>
      </c>
      <c r="V1009" s="60">
        <f t="shared" si="95"/>
        <v>50366</v>
      </c>
      <c r="W1009" s="58">
        <f t="shared" si="96"/>
        <v>13.083333333333334</v>
      </c>
      <c r="X1009" s="58">
        <f t="shared" si="97"/>
        <v>19.916666666666664</v>
      </c>
      <c r="Y1009" s="58">
        <f t="shared" si="99"/>
        <v>19.916666666666664</v>
      </c>
    </row>
    <row r="1010" spans="1:25" x14ac:dyDescent="0.25">
      <c r="A1010" s="283">
        <v>735</v>
      </c>
      <c r="B1010" s="283"/>
      <c r="D1010" s="284">
        <v>38352</v>
      </c>
      <c r="E1010" s="284"/>
      <c r="F1010" s="284"/>
      <c r="G1010" s="284"/>
      <c r="I1010" s="285" t="s">
        <v>224</v>
      </c>
      <c r="J1010" s="285"/>
      <c r="K1010" s="285"/>
      <c r="L1010" s="285"/>
      <c r="M1010" s="61">
        <v>33</v>
      </c>
      <c r="N1010" s="253">
        <v>225</v>
      </c>
      <c r="O1010" s="61">
        <v>100</v>
      </c>
      <c r="P1010" s="286">
        <v>81.84</v>
      </c>
      <c r="Q1010" s="286"/>
      <c r="R1010" s="286"/>
      <c r="S1010" s="253">
        <v>6.82</v>
      </c>
      <c r="T1010" s="253">
        <v>88.66</v>
      </c>
      <c r="V1010" s="60">
        <f t="shared" si="95"/>
        <v>50397</v>
      </c>
      <c r="W1010" s="58">
        <f t="shared" si="96"/>
        <v>13</v>
      </c>
      <c r="X1010" s="58">
        <f t="shared" si="97"/>
        <v>20</v>
      </c>
      <c r="Y1010" s="58">
        <f t="shared" si="99"/>
        <v>20</v>
      </c>
    </row>
    <row r="1011" spans="1:25" x14ac:dyDescent="0.25">
      <c r="A1011" s="283">
        <v>744</v>
      </c>
      <c r="B1011" s="283"/>
      <c r="D1011" s="284">
        <v>42400</v>
      </c>
      <c r="E1011" s="284"/>
      <c r="F1011" s="284"/>
      <c r="G1011" s="284"/>
      <c r="I1011" s="285" t="s">
        <v>224</v>
      </c>
      <c r="J1011" s="285"/>
      <c r="K1011" s="285"/>
      <c r="L1011" s="285"/>
      <c r="M1011" s="61">
        <v>33</v>
      </c>
      <c r="N1011" s="253">
        <v>14730.58</v>
      </c>
      <c r="O1011" s="61">
        <v>100</v>
      </c>
      <c r="P1011" s="286">
        <v>409.18</v>
      </c>
      <c r="Q1011" s="286"/>
      <c r="R1011" s="286"/>
      <c r="S1011" s="253">
        <v>446.38</v>
      </c>
      <c r="T1011" s="253">
        <v>855.56000000000006</v>
      </c>
      <c r="V1011" s="60">
        <f t="shared" si="95"/>
        <v>54445</v>
      </c>
      <c r="W1011" s="58">
        <f t="shared" si="96"/>
        <v>1.9166666666666667</v>
      </c>
      <c r="X1011" s="58">
        <f t="shared" si="97"/>
        <v>31.083333333333332</v>
      </c>
      <c r="Y1011" s="58">
        <f t="shared" si="99"/>
        <v>31.083333333333332</v>
      </c>
    </row>
    <row r="1012" spans="1:25" x14ac:dyDescent="0.25">
      <c r="A1012" s="283">
        <v>746</v>
      </c>
      <c r="B1012" s="283"/>
      <c r="D1012" s="284">
        <v>38373</v>
      </c>
      <c r="E1012" s="284"/>
      <c r="F1012" s="284"/>
      <c r="G1012" s="284"/>
      <c r="I1012" s="285" t="s">
        <v>224</v>
      </c>
      <c r="J1012" s="285"/>
      <c r="K1012" s="285"/>
      <c r="L1012" s="285"/>
      <c r="M1012" s="61">
        <v>33</v>
      </c>
      <c r="N1012" s="253">
        <v>1616.04</v>
      </c>
      <c r="O1012" s="61">
        <v>100</v>
      </c>
      <c r="P1012" s="286">
        <v>583.55999999999995</v>
      </c>
      <c r="Q1012" s="286"/>
      <c r="R1012" s="286"/>
      <c r="S1012" s="253">
        <v>48.97</v>
      </c>
      <c r="T1012" s="253">
        <v>632.53</v>
      </c>
      <c r="V1012" s="60">
        <f t="shared" si="95"/>
        <v>50418</v>
      </c>
      <c r="W1012" s="58">
        <f t="shared" si="96"/>
        <v>12.944444444444445</v>
      </c>
      <c r="X1012" s="58">
        <f t="shared" si="97"/>
        <v>20.055555555555557</v>
      </c>
      <c r="Y1012" s="58">
        <f t="shared" si="99"/>
        <v>20.055555555555557</v>
      </c>
    </row>
    <row r="1013" spans="1:25" x14ac:dyDescent="0.25">
      <c r="A1013" s="283">
        <v>747</v>
      </c>
      <c r="B1013" s="283"/>
      <c r="D1013" s="284">
        <v>38383</v>
      </c>
      <c r="E1013" s="284"/>
      <c r="F1013" s="284"/>
      <c r="G1013" s="284"/>
      <c r="I1013" s="285" t="s">
        <v>224</v>
      </c>
      <c r="J1013" s="285"/>
      <c r="K1013" s="285"/>
      <c r="L1013" s="285"/>
      <c r="M1013" s="61">
        <v>33</v>
      </c>
      <c r="N1013" s="253">
        <v>165</v>
      </c>
      <c r="O1013" s="61">
        <v>100</v>
      </c>
      <c r="P1013" s="286">
        <v>59.58</v>
      </c>
      <c r="Q1013" s="286"/>
      <c r="R1013" s="286"/>
      <c r="S1013" s="253">
        <v>5</v>
      </c>
      <c r="T1013" s="253">
        <v>64.58</v>
      </c>
      <c r="V1013" s="60">
        <f t="shared" si="95"/>
        <v>50428</v>
      </c>
      <c r="W1013" s="58">
        <f t="shared" si="96"/>
        <v>12.916666666666666</v>
      </c>
      <c r="X1013" s="58">
        <f t="shared" si="97"/>
        <v>20.083333333333336</v>
      </c>
      <c r="Y1013" s="58">
        <f t="shared" si="99"/>
        <v>20.083333333333336</v>
      </c>
    </row>
    <row r="1014" spans="1:25" x14ac:dyDescent="0.25">
      <c r="A1014" s="283">
        <v>748</v>
      </c>
      <c r="B1014" s="283"/>
      <c r="D1014" s="284">
        <v>39568</v>
      </c>
      <c r="E1014" s="284"/>
      <c r="F1014" s="284"/>
      <c r="G1014" s="284"/>
      <c r="I1014" s="285" t="s">
        <v>224</v>
      </c>
      <c r="J1014" s="285"/>
      <c r="K1014" s="285"/>
      <c r="L1014" s="285"/>
      <c r="M1014" s="61">
        <v>33</v>
      </c>
      <c r="N1014" s="253">
        <v>450</v>
      </c>
      <c r="O1014" s="61">
        <v>100</v>
      </c>
      <c r="P1014" s="286">
        <v>118.21000000000001</v>
      </c>
      <c r="Q1014" s="286"/>
      <c r="R1014" s="286"/>
      <c r="S1014" s="253">
        <v>13.64</v>
      </c>
      <c r="T1014" s="253">
        <v>131.85</v>
      </c>
      <c r="V1014" s="60">
        <f t="shared" si="95"/>
        <v>51613</v>
      </c>
      <c r="W1014" s="58">
        <f t="shared" si="96"/>
        <v>9.6666666666666661</v>
      </c>
      <c r="X1014" s="58">
        <f t="shared" si="97"/>
        <v>23.333333333333336</v>
      </c>
      <c r="Y1014" s="58">
        <f t="shared" si="99"/>
        <v>23.333333333333336</v>
      </c>
    </row>
    <row r="1015" spans="1:25" x14ac:dyDescent="0.25">
      <c r="A1015" s="283">
        <v>753</v>
      </c>
      <c r="B1015" s="283"/>
      <c r="D1015" s="284">
        <v>38411</v>
      </c>
      <c r="E1015" s="284"/>
      <c r="F1015" s="284"/>
      <c r="G1015" s="284"/>
      <c r="I1015" s="285" t="s">
        <v>224</v>
      </c>
      <c r="J1015" s="285"/>
      <c r="K1015" s="285"/>
      <c r="L1015" s="285"/>
      <c r="M1015" s="61">
        <v>33</v>
      </c>
      <c r="N1015" s="253">
        <v>30</v>
      </c>
      <c r="O1015" s="61">
        <v>100</v>
      </c>
      <c r="P1015" s="286">
        <v>10.77</v>
      </c>
      <c r="Q1015" s="286"/>
      <c r="R1015" s="286"/>
      <c r="S1015" s="253">
        <v>0.91</v>
      </c>
      <c r="T1015" s="253">
        <v>11.68</v>
      </c>
      <c r="V1015" s="60">
        <f t="shared" si="95"/>
        <v>50456</v>
      </c>
      <c r="W1015" s="58">
        <f t="shared" si="96"/>
        <v>12.83611111111111</v>
      </c>
      <c r="X1015" s="58">
        <f t="shared" si="97"/>
        <v>20.163888888888891</v>
      </c>
      <c r="Y1015" s="58">
        <f t="shared" si="99"/>
        <v>20.163888888888891</v>
      </c>
    </row>
    <row r="1016" spans="1:25" x14ac:dyDescent="0.25">
      <c r="A1016" s="283">
        <v>762</v>
      </c>
      <c r="B1016" s="283"/>
      <c r="D1016" s="284">
        <v>38442</v>
      </c>
      <c r="E1016" s="284"/>
      <c r="F1016" s="284"/>
      <c r="G1016" s="284"/>
      <c r="I1016" s="285" t="s">
        <v>224</v>
      </c>
      <c r="J1016" s="285"/>
      <c r="K1016" s="285"/>
      <c r="L1016" s="285"/>
      <c r="M1016" s="61">
        <v>33</v>
      </c>
      <c r="N1016" s="253">
        <v>187.5</v>
      </c>
      <c r="O1016" s="61">
        <v>100</v>
      </c>
      <c r="P1016" s="286">
        <v>66.739999999999995</v>
      </c>
      <c r="Q1016" s="286"/>
      <c r="R1016" s="286"/>
      <c r="S1016" s="253">
        <v>5.68</v>
      </c>
      <c r="T1016" s="253">
        <v>72.42</v>
      </c>
      <c r="V1016" s="60">
        <f t="shared" si="95"/>
        <v>50487</v>
      </c>
      <c r="W1016" s="58">
        <f t="shared" si="96"/>
        <v>12.75</v>
      </c>
      <c r="X1016" s="58">
        <f t="shared" si="97"/>
        <v>20.25</v>
      </c>
      <c r="Y1016" s="58">
        <f t="shared" si="99"/>
        <v>20.25</v>
      </c>
    </row>
    <row r="1017" spans="1:25" x14ac:dyDescent="0.25">
      <c r="A1017" s="283">
        <v>769</v>
      </c>
      <c r="B1017" s="283"/>
      <c r="D1017" s="284">
        <v>38453</v>
      </c>
      <c r="E1017" s="284"/>
      <c r="F1017" s="284"/>
      <c r="G1017" s="284"/>
      <c r="I1017" s="285" t="s">
        <v>224</v>
      </c>
      <c r="J1017" s="285"/>
      <c r="K1017" s="285"/>
      <c r="L1017" s="285"/>
      <c r="M1017" s="61">
        <v>33</v>
      </c>
      <c r="N1017" s="253">
        <v>3112.94</v>
      </c>
      <c r="O1017" s="61">
        <v>100</v>
      </c>
      <c r="P1017" s="286">
        <v>1108.3800000000001</v>
      </c>
      <c r="Q1017" s="286"/>
      <c r="R1017" s="286"/>
      <c r="S1017" s="253">
        <v>94.33</v>
      </c>
      <c r="T1017" s="253">
        <v>1202.71</v>
      </c>
      <c r="V1017" s="60">
        <f t="shared" si="95"/>
        <v>50498</v>
      </c>
      <c r="W1017" s="58">
        <f t="shared" si="96"/>
        <v>12.722222222222221</v>
      </c>
      <c r="X1017" s="58">
        <f t="shared" si="97"/>
        <v>20.277777777777779</v>
      </c>
      <c r="Y1017" s="58">
        <f t="shared" si="99"/>
        <v>20.277777777777779</v>
      </c>
    </row>
    <row r="1018" spans="1:25" x14ac:dyDescent="0.25">
      <c r="A1018" s="283">
        <v>770</v>
      </c>
      <c r="B1018" s="283"/>
      <c r="D1018" s="284">
        <v>38472</v>
      </c>
      <c r="E1018" s="284"/>
      <c r="F1018" s="284"/>
      <c r="G1018" s="284"/>
      <c r="I1018" s="285" t="s">
        <v>224</v>
      </c>
      <c r="J1018" s="285"/>
      <c r="K1018" s="285"/>
      <c r="L1018" s="285"/>
      <c r="M1018" s="61">
        <v>33</v>
      </c>
      <c r="N1018" s="253">
        <v>15</v>
      </c>
      <c r="O1018" s="61">
        <v>100</v>
      </c>
      <c r="P1018" s="286">
        <v>5.25</v>
      </c>
      <c r="Q1018" s="286"/>
      <c r="R1018" s="286"/>
      <c r="S1018" s="253">
        <v>0.45</v>
      </c>
      <c r="T1018" s="253">
        <v>5.7</v>
      </c>
      <c r="V1018" s="60">
        <f t="shared" si="95"/>
        <v>50517</v>
      </c>
      <c r="W1018" s="58">
        <f t="shared" si="96"/>
        <v>12.666666666666666</v>
      </c>
      <c r="X1018" s="58">
        <f t="shared" si="97"/>
        <v>20.333333333333336</v>
      </c>
      <c r="Y1018" s="58">
        <f t="shared" si="99"/>
        <v>20.333333333333336</v>
      </c>
    </row>
    <row r="1019" spans="1:25" x14ac:dyDescent="0.25">
      <c r="A1019" s="283">
        <v>780</v>
      </c>
      <c r="B1019" s="283"/>
      <c r="D1019" s="284">
        <v>38492</v>
      </c>
      <c r="E1019" s="284"/>
      <c r="F1019" s="284"/>
      <c r="G1019" s="284"/>
      <c r="I1019" s="285" t="s">
        <v>224</v>
      </c>
      <c r="J1019" s="285"/>
      <c r="K1019" s="285"/>
      <c r="L1019" s="285"/>
      <c r="M1019" s="61">
        <v>33</v>
      </c>
      <c r="N1019" s="253">
        <v>5591.78</v>
      </c>
      <c r="O1019" s="61">
        <v>100</v>
      </c>
      <c r="P1019" s="286">
        <v>1962.79</v>
      </c>
      <c r="Q1019" s="286"/>
      <c r="R1019" s="286"/>
      <c r="S1019" s="253">
        <v>169.45000000000002</v>
      </c>
      <c r="T1019" s="253">
        <v>2132.2399999999998</v>
      </c>
      <c r="V1019" s="60">
        <f t="shared" si="95"/>
        <v>50537</v>
      </c>
      <c r="W1019" s="58">
        <f t="shared" si="96"/>
        <v>12.613888888888889</v>
      </c>
      <c r="X1019" s="58">
        <f t="shared" si="97"/>
        <v>20.386111111111113</v>
      </c>
      <c r="Y1019" s="58">
        <f t="shared" si="99"/>
        <v>20.386111111111113</v>
      </c>
    </row>
    <row r="1020" spans="1:25" x14ac:dyDescent="0.25">
      <c r="A1020" s="283">
        <v>781</v>
      </c>
      <c r="B1020" s="283"/>
      <c r="D1020" s="284">
        <v>38503</v>
      </c>
      <c r="E1020" s="284"/>
      <c r="F1020" s="284"/>
      <c r="G1020" s="284"/>
      <c r="I1020" s="285" t="s">
        <v>224</v>
      </c>
      <c r="J1020" s="285"/>
      <c r="K1020" s="285"/>
      <c r="L1020" s="285"/>
      <c r="M1020" s="61">
        <v>33</v>
      </c>
      <c r="N1020" s="253">
        <v>75</v>
      </c>
      <c r="O1020" s="61">
        <v>100</v>
      </c>
      <c r="P1020" s="286">
        <v>26.3</v>
      </c>
      <c r="Q1020" s="286"/>
      <c r="R1020" s="286"/>
      <c r="S1020" s="253">
        <v>2.27</v>
      </c>
      <c r="T1020" s="253">
        <v>28.57</v>
      </c>
      <c r="V1020" s="60">
        <f t="shared" si="95"/>
        <v>50548</v>
      </c>
      <c r="W1020" s="58">
        <f t="shared" si="96"/>
        <v>12.583333333333334</v>
      </c>
      <c r="X1020" s="58">
        <f t="shared" si="97"/>
        <v>20.416666666666664</v>
      </c>
      <c r="Y1020" s="58">
        <f t="shared" si="99"/>
        <v>20.416666666666664</v>
      </c>
    </row>
    <row r="1021" spans="1:25" x14ac:dyDescent="0.25">
      <c r="A1021" s="283">
        <v>792</v>
      </c>
      <c r="B1021" s="283"/>
      <c r="D1021" s="284">
        <v>38506</v>
      </c>
      <c r="E1021" s="284"/>
      <c r="F1021" s="284"/>
      <c r="G1021" s="284"/>
      <c r="I1021" s="285" t="s">
        <v>224</v>
      </c>
      <c r="J1021" s="285"/>
      <c r="K1021" s="285"/>
      <c r="L1021" s="285"/>
      <c r="M1021" s="61">
        <v>33</v>
      </c>
      <c r="N1021" s="253">
        <v>11302.32</v>
      </c>
      <c r="O1021" s="61">
        <v>100</v>
      </c>
      <c r="P1021" s="286">
        <v>3967.1800000000003</v>
      </c>
      <c r="Q1021" s="286"/>
      <c r="R1021" s="286"/>
      <c r="S1021" s="253">
        <v>342.49</v>
      </c>
      <c r="T1021" s="253">
        <v>4309.67</v>
      </c>
      <c r="V1021" s="60">
        <f t="shared" si="95"/>
        <v>50551</v>
      </c>
      <c r="W1021" s="58">
        <f t="shared" si="96"/>
        <v>12.577777777777778</v>
      </c>
      <c r="X1021" s="58">
        <f t="shared" si="97"/>
        <v>20.422222222222224</v>
      </c>
      <c r="Y1021" s="58">
        <f t="shared" si="99"/>
        <v>20.422222222222224</v>
      </c>
    </row>
    <row r="1022" spans="1:25" x14ac:dyDescent="0.25">
      <c r="A1022" s="283">
        <v>799</v>
      </c>
      <c r="B1022" s="283"/>
      <c r="D1022" s="284">
        <v>38564</v>
      </c>
      <c r="E1022" s="284"/>
      <c r="F1022" s="284"/>
      <c r="G1022" s="284"/>
      <c r="I1022" s="285" t="s">
        <v>224</v>
      </c>
      <c r="J1022" s="285"/>
      <c r="K1022" s="285"/>
      <c r="L1022" s="285"/>
      <c r="M1022" s="61">
        <v>33</v>
      </c>
      <c r="N1022" s="253">
        <v>7.5</v>
      </c>
      <c r="O1022" s="61">
        <v>100</v>
      </c>
      <c r="P1022" s="286">
        <v>2.62</v>
      </c>
      <c r="Q1022" s="286"/>
      <c r="R1022" s="286"/>
      <c r="S1022" s="253">
        <v>0.23</v>
      </c>
      <c r="T1022" s="253">
        <v>2.85</v>
      </c>
      <c r="V1022" s="60">
        <f t="shared" si="95"/>
        <v>50609</v>
      </c>
      <c r="W1022" s="58">
        <f t="shared" si="96"/>
        <v>12.416666666666666</v>
      </c>
      <c r="X1022" s="58">
        <f t="shared" si="97"/>
        <v>20.583333333333336</v>
      </c>
      <c r="Y1022" s="58">
        <f t="shared" si="99"/>
        <v>20.583333333333336</v>
      </c>
    </row>
    <row r="1023" spans="1:25" x14ac:dyDescent="0.25">
      <c r="A1023" s="283">
        <v>807</v>
      </c>
      <c r="B1023" s="283"/>
      <c r="D1023" s="284">
        <v>38595</v>
      </c>
      <c r="E1023" s="284"/>
      <c r="F1023" s="284"/>
      <c r="G1023" s="284"/>
      <c r="I1023" s="285" t="s">
        <v>224</v>
      </c>
      <c r="J1023" s="285"/>
      <c r="K1023" s="285"/>
      <c r="L1023" s="285"/>
      <c r="M1023" s="61">
        <v>33</v>
      </c>
      <c r="N1023" s="253">
        <v>127.5</v>
      </c>
      <c r="O1023" s="61">
        <v>100</v>
      </c>
      <c r="P1023" s="286">
        <v>43.75</v>
      </c>
      <c r="Q1023" s="286"/>
      <c r="R1023" s="286"/>
      <c r="S1023" s="253">
        <v>3.86</v>
      </c>
      <c r="T1023" s="253">
        <v>47.61</v>
      </c>
      <c r="V1023" s="60">
        <f t="shared" si="95"/>
        <v>50640</v>
      </c>
      <c r="W1023" s="58">
        <f t="shared" si="96"/>
        <v>12.333333333333334</v>
      </c>
      <c r="X1023" s="58">
        <f t="shared" si="97"/>
        <v>20.666666666666664</v>
      </c>
      <c r="Y1023" s="58">
        <f t="shared" si="99"/>
        <v>20.666666666666664</v>
      </c>
    </row>
    <row r="1024" spans="1:25" x14ac:dyDescent="0.25">
      <c r="A1024" s="283">
        <v>811</v>
      </c>
      <c r="B1024" s="283"/>
      <c r="D1024" s="284">
        <v>39584</v>
      </c>
      <c r="E1024" s="284"/>
      <c r="F1024" s="284"/>
      <c r="G1024" s="284"/>
      <c r="I1024" s="285" t="s">
        <v>224</v>
      </c>
      <c r="J1024" s="285"/>
      <c r="K1024" s="285"/>
      <c r="L1024" s="285"/>
      <c r="M1024" s="61">
        <v>33</v>
      </c>
      <c r="N1024" s="253">
        <v>45994.36</v>
      </c>
      <c r="O1024" s="61">
        <v>100</v>
      </c>
      <c r="P1024" s="286">
        <v>12079.34</v>
      </c>
      <c r="Q1024" s="286"/>
      <c r="R1024" s="286"/>
      <c r="S1024" s="253">
        <v>1393.77</v>
      </c>
      <c r="T1024" s="253">
        <v>13473.11</v>
      </c>
      <c r="V1024" s="60">
        <f t="shared" si="95"/>
        <v>51629</v>
      </c>
      <c r="W1024" s="58">
        <f t="shared" si="96"/>
        <v>9.625</v>
      </c>
      <c r="X1024" s="58">
        <f t="shared" si="97"/>
        <v>23.375</v>
      </c>
      <c r="Y1024" s="58">
        <f t="shared" si="99"/>
        <v>23.375</v>
      </c>
    </row>
    <row r="1025" spans="1:25" x14ac:dyDescent="0.25">
      <c r="A1025" s="283">
        <v>818</v>
      </c>
      <c r="B1025" s="283"/>
      <c r="D1025" s="284">
        <v>38625</v>
      </c>
      <c r="E1025" s="284"/>
      <c r="F1025" s="284"/>
      <c r="G1025" s="284"/>
      <c r="I1025" s="285" t="s">
        <v>224</v>
      </c>
      <c r="J1025" s="285"/>
      <c r="K1025" s="285"/>
      <c r="L1025" s="285"/>
      <c r="M1025" s="61">
        <v>33</v>
      </c>
      <c r="N1025" s="253">
        <v>307.5</v>
      </c>
      <c r="O1025" s="61">
        <v>100</v>
      </c>
      <c r="P1025" s="286">
        <v>104.85000000000001</v>
      </c>
      <c r="Q1025" s="286"/>
      <c r="R1025" s="286"/>
      <c r="S1025" s="253">
        <v>9.32</v>
      </c>
      <c r="T1025" s="253">
        <v>114.17</v>
      </c>
      <c r="V1025" s="60">
        <f t="shared" si="95"/>
        <v>50670</v>
      </c>
      <c r="W1025" s="58">
        <f t="shared" si="96"/>
        <v>12.25</v>
      </c>
      <c r="X1025" s="58">
        <f t="shared" si="97"/>
        <v>20.75</v>
      </c>
      <c r="Y1025" s="58">
        <f t="shared" si="99"/>
        <v>20.75</v>
      </c>
    </row>
    <row r="1026" spans="1:25" x14ac:dyDescent="0.25">
      <c r="A1026" s="283">
        <v>821</v>
      </c>
      <c r="B1026" s="283"/>
      <c r="D1026" s="284">
        <v>39599</v>
      </c>
      <c r="E1026" s="284"/>
      <c r="F1026" s="284"/>
      <c r="G1026" s="284"/>
      <c r="I1026" s="285" t="s">
        <v>224</v>
      </c>
      <c r="J1026" s="285"/>
      <c r="K1026" s="285"/>
      <c r="L1026" s="285"/>
      <c r="M1026" s="61">
        <v>33</v>
      </c>
      <c r="N1026" s="253">
        <v>705</v>
      </c>
      <c r="O1026" s="61">
        <v>100</v>
      </c>
      <c r="P1026" s="286">
        <v>183.34</v>
      </c>
      <c r="Q1026" s="286"/>
      <c r="R1026" s="286"/>
      <c r="S1026" s="253">
        <v>21.36</v>
      </c>
      <c r="T1026" s="253">
        <v>204.70000000000002</v>
      </c>
      <c r="V1026" s="60">
        <f t="shared" si="95"/>
        <v>51644</v>
      </c>
      <c r="W1026" s="58">
        <f t="shared" si="96"/>
        <v>9.5833333333333339</v>
      </c>
      <c r="X1026" s="58">
        <f t="shared" si="97"/>
        <v>23.416666666666664</v>
      </c>
      <c r="Y1026" s="58">
        <f t="shared" si="99"/>
        <v>23.416666666666664</v>
      </c>
    </row>
    <row r="1027" spans="1:25" x14ac:dyDescent="0.25">
      <c r="A1027" s="283">
        <v>830</v>
      </c>
      <c r="B1027" s="283"/>
      <c r="D1027" s="284">
        <v>38656</v>
      </c>
      <c r="E1027" s="284"/>
      <c r="F1027" s="284"/>
      <c r="G1027" s="284"/>
      <c r="I1027" s="285" t="s">
        <v>224</v>
      </c>
      <c r="J1027" s="285"/>
      <c r="K1027" s="285"/>
      <c r="L1027" s="285"/>
      <c r="M1027" s="61">
        <v>33</v>
      </c>
      <c r="N1027" s="253">
        <v>495</v>
      </c>
      <c r="O1027" s="61">
        <v>100</v>
      </c>
      <c r="P1027" s="286">
        <v>167.5</v>
      </c>
      <c r="Q1027" s="286"/>
      <c r="R1027" s="286"/>
      <c r="S1027" s="253">
        <v>15</v>
      </c>
      <c r="T1027" s="253">
        <v>182.5</v>
      </c>
      <c r="V1027" s="60">
        <f t="shared" si="95"/>
        <v>50701</v>
      </c>
      <c r="W1027" s="58">
        <f t="shared" si="96"/>
        <v>12.166666666666666</v>
      </c>
      <c r="X1027" s="58">
        <f t="shared" si="97"/>
        <v>20.833333333333336</v>
      </c>
      <c r="Y1027" s="58">
        <f t="shared" si="99"/>
        <v>20.833333333333336</v>
      </c>
    </row>
    <row r="1028" spans="1:25" x14ac:dyDescent="0.25">
      <c r="A1028" s="283">
        <v>836</v>
      </c>
      <c r="B1028" s="283"/>
      <c r="D1028" s="284">
        <v>38686</v>
      </c>
      <c r="E1028" s="284"/>
      <c r="F1028" s="284"/>
      <c r="G1028" s="284"/>
      <c r="I1028" s="285" t="s">
        <v>224</v>
      </c>
      <c r="J1028" s="285"/>
      <c r="K1028" s="285"/>
      <c r="L1028" s="285"/>
      <c r="M1028" s="61">
        <v>33</v>
      </c>
      <c r="N1028" s="253">
        <v>322.5</v>
      </c>
      <c r="O1028" s="61">
        <v>100</v>
      </c>
      <c r="P1028" s="286">
        <v>108.28</v>
      </c>
      <c r="Q1028" s="286"/>
      <c r="R1028" s="286"/>
      <c r="S1028" s="253">
        <v>9.77</v>
      </c>
      <c r="T1028" s="253">
        <v>118.05</v>
      </c>
      <c r="V1028" s="60">
        <f t="shared" si="95"/>
        <v>50731</v>
      </c>
      <c r="W1028" s="58">
        <f t="shared" si="96"/>
        <v>12.083333333333334</v>
      </c>
      <c r="X1028" s="58">
        <f t="shared" si="97"/>
        <v>20.916666666666664</v>
      </c>
      <c r="Y1028" s="58">
        <f t="shared" si="99"/>
        <v>20.916666666666664</v>
      </c>
    </row>
    <row r="1029" spans="1:25" x14ac:dyDescent="0.25">
      <c r="A1029" s="283">
        <v>839</v>
      </c>
      <c r="B1029" s="283"/>
      <c r="D1029" s="284">
        <v>38688</v>
      </c>
      <c r="E1029" s="284"/>
      <c r="F1029" s="284"/>
      <c r="G1029" s="284"/>
      <c r="I1029" s="285" t="s">
        <v>224</v>
      </c>
      <c r="J1029" s="285"/>
      <c r="K1029" s="285"/>
      <c r="L1029" s="285"/>
      <c r="M1029" s="61">
        <v>33</v>
      </c>
      <c r="N1029" s="253">
        <v>1130</v>
      </c>
      <c r="O1029" s="61">
        <v>100</v>
      </c>
      <c r="P1029" s="286">
        <v>379.49</v>
      </c>
      <c r="Q1029" s="286"/>
      <c r="R1029" s="286"/>
      <c r="S1029" s="253">
        <v>34.24</v>
      </c>
      <c r="T1029" s="253">
        <v>413.73</v>
      </c>
      <c r="V1029" s="60">
        <f t="shared" si="95"/>
        <v>50733</v>
      </c>
      <c r="W1029" s="58">
        <f t="shared" si="96"/>
        <v>12.080555555555556</v>
      </c>
      <c r="X1029" s="58">
        <f t="shared" si="97"/>
        <v>20.919444444444444</v>
      </c>
      <c r="Y1029" s="58">
        <f t="shared" si="99"/>
        <v>20.919444444444444</v>
      </c>
    </row>
    <row r="1030" spans="1:25" x14ac:dyDescent="0.25">
      <c r="A1030" s="283">
        <v>840</v>
      </c>
      <c r="B1030" s="283"/>
      <c r="D1030" s="284">
        <v>38715</v>
      </c>
      <c r="E1030" s="284"/>
      <c r="F1030" s="284"/>
      <c r="G1030" s="284"/>
      <c r="I1030" s="285" t="s">
        <v>224</v>
      </c>
      <c r="J1030" s="285"/>
      <c r="K1030" s="285"/>
      <c r="L1030" s="285"/>
      <c r="M1030" s="61">
        <v>33</v>
      </c>
      <c r="N1030" s="253">
        <v>2138</v>
      </c>
      <c r="O1030" s="61">
        <v>100</v>
      </c>
      <c r="P1030" s="286">
        <v>712.69</v>
      </c>
      <c r="Q1030" s="286"/>
      <c r="R1030" s="286"/>
      <c r="S1030" s="253">
        <v>64.790000000000006</v>
      </c>
      <c r="T1030" s="253">
        <v>777.48</v>
      </c>
      <c r="V1030" s="60">
        <f t="shared" si="95"/>
        <v>50760</v>
      </c>
      <c r="W1030" s="58">
        <f t="shared" si="96"/>
        <v>12.005555555555556</v>
      </c>
      <c r="X1030" s="58">
        <f t="shared" si="97"/>
        <v>20.994444444444444</v>
      </c>
      <c r="Y1030" s="58">
        <f t="shared" si="99"/>
        <v>20.994444444444444</v>
      </c>
    </row>
    <row r="1031" spans="1:25" x14ac:dyDescent="0.25">
      <c r="A1031" s="283">
        <v>841</v>
      </c>
      <c r="B1031" s="283"/>
      <c r="D1031" s="284">
        <v>38717</v>
      </c>
      <c r="E1031" s="284"/>
      <c r="F1031" s="284"/>
      <c r="G1031" s="284"/>
      <c r="I1031" s="285" t="s">
        <v>224</v>
      </c>
      <c r="J1031" s="285"/>
      <c r="K1031" s="285"/>
      <c r="L1031" s="285"/>
      <c r="M1031" s="61">
        <v>33</v>
      </c>
      <c r="N1031" s="253">
        <v>180</v>
      </c>
      <c r="O1031" s="61">
        <v>100</v>
      </c>
      <c r="P1031" s="286">
        <v>59.95</v>
      </c>
      <c r="Q1031" s="286"/>
      <c r="R1031" s="286"/>
      <c r="S1031" s="253">
        <v>5.45</v>
      </c>
      <c r="T1031" s="253">
        <v>65.400000000000006</v>
      </c>
      <c r="V1031" s="60">
        <f t="shared" si="95"/>
        <v>50762</v>
      </c>
      <c r="W1031" s="58">
        <f t="shared" si="96"/>
        <v>12</v>
      </c>
      <c r="X1031" s="58">
        <f t="shared" si="97"/>
        <v>21</v>
      </c>
      <c r="Y1031" s="58">
        <f t="shared" ref="Y1031:Y1062" si="100">IF(X1031=0,0,X1031)</f>
        <v>21</v>
      </c>
    </row>
    <row r="1032" spans="1:25" x14ac:dyDescent="0.25">
      <c r="A1032" s="283">
        <v>847</v>
      </c>
      <c r="B1032" s="283"/>
      <c r="D1032" s="284">
        <v>38748</v>
      </c>
      <c r="E1032" s="284"/>
      <c r="F1032" s="284"/>
      <c r="G1032" s="284"/>
      <c r="I1032" s="285" t="s">
        <v>224</v>
      </c>
      <c r="J1032" s="285"/>
      <c r="K1032" s="285"/>
      <c r="L1032" s="285"/>
      <c r="M1032" s="61">
        <v>33</v>
      </c>
      <c r="N1032" s="253">
        <v>45</v>
      </c>
      <c r="O1032" s="61">
        <v>100</v>
      </c>
      <c r="P1032" s="286">
        <v>14.85</v>
      </c>
      <c r="Q1032" s="286"/>
      <c r="R1032" s="286"/>
      <c r="S1032" s="253">
        <v>1.36</v>
      </c>
      <c r="T1032" s="253">
        <v>16.21</v>
      </c>
      <c r="V1032" s="60">
        <f t="shared" si="95"/>
        <v>50793</v>
      </c>
      <c r="W1032" s="58">
        <f t="shared" si="96"/>
        <v>11.916666666666666</v>
      </c>
      <c r="X1032" s="58">
        <f t="shared" si="97"/>
        <v>21.083333333333336</v>
      </c>
      <c r="Y1032" s="58">
        <f t="shared" si="100"/>
        <v>21.083333333333336</v>
      </c>
    </row>
    <row r="1033" spans="1:25" x14ac:dyDescent="0.25">
      <c r="A1033" s="283">
        <v>852</v>
      </c>
      <c r="B1033" s="283"/>
      <c r="D1033" s="284">
        <v>38776</v>
      </c>
      <c r="E1033" s="284"/>
      <c r="F1033" s="284"/>
      <c r="G1033" s="284"/>
      <c r="I1033" s="285" t="s">
        <v>224</v>
      </c>
      <c r="J1033" s="285"/>
      <c r="K1033" s="285"/>
      <c r="L1033" s="285"/>
      <c r="M1033" s="61">
        <v>33</v>
      </c>
      <c r="N1033" s="253">
        <v>112.5</v>
      </c>
      <c r="O1033" s="61">
        <v>100</v>
      </c>
      <c r="P1033" s="286">
        <v>36.94</v>
      </c>
      <c r="Q1033" s="286"/>
      <c r="R1033" s="286"/>
      <c r="S1033" s="253">
        <v>3.41</v>
      </c>
      <c r="T1033" s="253">
        <v>40.35</v>
      </c>
      <c r="V1033" s="60">
        <f t="shared" si="95"/>
        <v>50821</v>
      </c>
      <c r="W1033" s="58">
        <f t="shared" si="96"/>
        <v>11.83611111111111</v>
      </c>
      <c r="X1033" s="58">
        <f t="shared" si="97"/>
        <v>21.163888888888891</v>
      </c>
      <c r="Y1033" s="58">
        <f t="shared" si="100"/>
        <v>21.163888888888891</v>
      </c>
    </row>
    <row r="1034" spans="1:25" x14ac:dyDescent="0.25">
      <c r="A1034" s="283">
        <v>857</v>
      </c>
      <c r="B1034" s="283"/>
      <c r="D1034" s="284">
        <v>38807</v>
      </c>
      <c r="E1034" s="284"/>
      <c r="F1034" s="284"/>
      <c r="G1034" s="284"/>
      <c r="I1034" s="285" t="s">
        <v>224</v>
      </c>
      <c r="J1034" s="285"/>
      <c r="K1034" s="285"/>
      <c r="L1034" s="285"/>
      <c r="M1034" s="61">
        <v>33</v>
      </c>
      <c r="N1034" s="253">
        <v>60</v>
      </c>
      <c r="O1034" s="61">
        <v>100</v>
      </c>
      <c r="P1034" s="286">
        <v>19.559999999999999</v>
      </c>
      <c r="Q1034" s="286"/>
      <c r="R1034" s="286"/>
      <c r="S1034" s="253">
        <v>1.82</v>
      </c>
      <c r="T1034" s="253">
        <v>21.38</v>
      </c>
      <c r="V1034" s="60">
        <f t="shared" si="95"/>
        <v>50852</v>
      </c>
      <c r="W1034" s="58">
        <f t="shared" si="96"/>
        <v>11.75</v>
      </c>
      <c r="X1034" s="58">
        <f t="shared" si="97"/>
        <v>21.25</v>
      </c>
      <c r="Y1034" s="58">
        <f t="shared" si="100"/>
        <v>21.25</v>
      </c>
    </row>
    <row r="1035" spans="1:25" x14ac:dyDescent="0.25">
      <c r="A1035" s="283">
        <v>864</v>
      </c>
      <c r="B1035" s="283"/>
      <c r="D1035" s="284">
        <v>38831</v>
      </c>
      <c r="E1035" s="284"/>
      <c r="F1035" s="284"/>
      <c r="G1035" s="284"/>
      <c r="I1035" s="285" t="s">
        <v>224</v>
      </c>
      <c r="J1035" s="285"/>
      <c r="K1035" s="285"/>
      <c r="L1035" s="285"/>
      <c r="M1035" s="61">
        <v>33</v>
      </c>
      <c r="N1035" s="253">
        <v>205</v>
      </c>
      <c r="O1035" s="61">
        <v>100</v>
      </c>
      <c r="P1035" s="286">
        <v>66.239999999999995</v>
      </c>
      <c r="Q1035" s="286"/>
      <c r="R1035" s="286"/>
      <c r="S1035" s="253">
        <v>6.21</v>
      </c>
      <c r="T1035" s="253">
        <v>72.45</v>
      </c>
      <c r="V1035" s="60">
        <f t="shared" si="95"/>
        <v>50876</v>
      </c>
      <c r="W1035" s="58">
        <f t="shared" si="96"/>
        <v>11.686111111111112</v>
      </c>
      <c r="X1035" s="58">
        <f t="shared" si="97"/>
        <v>21.31388888888889</v>
      </c>
      <c r="Y1035" s="58">
        <f t="shared" si="100"/>
        <v>21.31388888888889</v>
      </c>
    </row>
    <row r="1036" spans="1:25" x14ac:dyDescent="0.25">
      <c r="A1036" s="283">
        <v>865</v>
      </c>
      <c r="B1036" s="283"/>
      <c r="D1036" s="284">
        <v>38837</v>
      </c>
      <c r="E1036" s="284"/>
      <c r="F1036" s="284"/>
      <c r="G1036" s="284"/>
      <c r="I1036" s="285" t="s">
        <v>224</v>
      </c>
      <c r="J1036" s="285"/>
      <c r="K1036" s="285"/>
      <c r="L1036" s="285"/>
      <c r="M1036" s="61">
        <v>33</v>
      </c>
      <c r="N1036" s="253">
        <v>22.5</v>
      </c>
      <c r="O1036" s="61">
        <v>100</v>
      </c>
      <c r="P1036" s="286">
        <v>7.25</v>
      </c>
      <c r="Q1036" s="286"/>
      <c r="R1036" s="286"/>
      <c r="S1036" s="253">
        <v>0.68</v>
      </c>
      <c r="T1036" s="253">
        <v>7.9300000000000006</v>
      </c>
      <c r="V1036" s="60">
        <f t="shared" si="95"/>
        <v>50882</v>
      </c>
      <c r="W1036" s="58">
        <f t="shared" si="96"/>
        <v>11.666666666666666</v>
      </c>
      <c r="X1036" s="58">
        <f t="shared" si="97"/>
        <v>21.333333333333336</v>
      </c>
      <c r="Y1036" s="58">
        <f t="shared" si="100"/>
        <v>21.333333333333336</v>
      </c>
    </row>
    <row r="1037" spans="1:25" x14ac:dyDescent="0.25">
      <c r="A1037" s="283">
        <v>869</v>
      </c>
      <c r="B1037" s="283"/>
      <c r="D1037" s="284">
        <v>38868</v>
      </c>
      <c r="E1037" s="284"/>
      <c r="F1037" s="284"/>
      <c r="G1037" s="284"/>
      <c r="I1037" s="285" t="s">
        <v>224</v>
      </c>
      <c r="J1037" s="285"/>
      <c r="K1037" s="285"/>
      <c r="L1037" s="285"/>
      <c r="M1037" s="61">
        <v>33</v>
      </c>
      <c r="N1037" s="253">
        <v>262.5</v>
      </c>
      <c r="O1037" s="61">
        <v>100</v>
      </c>
      <c r="P1037" s="286">
        <v>84.14</v>
      </c>
      <c r="Q1037" s="286"/>
      <c r="R1037" s="286"/>
      <c r="S1037" s="253">
        <v>7.95</v>
      </c>
      <c r="T1037" s="253">
        <v>92.09</v>
      </c>
      <c r="V1037" s="60">
        <f t="shared" si="95"/>
        <v>50913</v>
      </c>
      <c r="W1037" s="58">
        <f t="shared" si="96"/>
        <v>11.583333333333334</v>
      </c>
      <c r="X1037" s="58">
        <f t="shared" si="97"/>
        <v>21.416666666666664</v>
      </c>
      <c r="Y1037" s="58">
        <f t="shared" si="100"/>
        <v>21.416666666666664</v>
      </c>
    </row>
    <row r="1038" spans="1:25" x14ac:dyDescent="0.25">
      <c r="A1038" s="283">
        <v>874</v>
      </c>
      <c r="B1038" s="283"/>
      <c r="D1038" s="284">
        <v>38897</v>
      </c>
      <c r="E1038" s="284"/>
      <c r="F1038" s="284"/>
      <c r="G1038" s="284"/>
      <c r="I1038" s="285" t="s">
        <v>224</v>
      </c>
      <c r="J1038" s="285"/>
      <c r="K1038" s="285"/>
      <c r="L1038" s="285"/>
      <c r="M1038" s="61">
        <v>33</v>
      </c>
      <c r="N1038" s="253">
        <v>3825.92</v>
      </c>
      <c r="O1038" s="61">
        <v>100</v>
      </c>
      <c r="P1038" s="286">
        <v>1217.3699999999999</v>
      </c>
      <c r="Q1038" s="286"/>
      <c r="R1038" s="286"/>
      <c r="S1038" s="253">
        <v>115.94</v>
      </c>
      <c r="T1038" s="253">
        <v>1333.31</v>
      </c>
      <c r="V1038" s="60">
        <f t="shared" si="95"/>
        <v>50942</v>
      </c>
      <c r="W1038" s="58">
        <f t="shared" si="96"/>
        <v>11.505555555555556</v>
      </c>
      <c r="X1038" s="58">
        <f t="shared" si="97"/>
        <v>21.494444444444444</v>
      </c>
      <c r="Y1038" s="58">
        <f t="shared" si="100"/>
        <v>21.494444444444444</v>
      </c>
    </row>
    <row r="1039" spans="1:25" x14ac:dyDescent="0.25">
      <c r="A1039" s="283">
        <v>875</v>
      </c>
      <c r="B1039" s="283"/>
      <c r="D1039" s="284">
        <v>38898</v>
      </c>
      <c r="E1039" s="284"/>
      <c r="F1039" s="284"/>
      <c r="G1039" s="284"/>
      <c r="I1039" s="285" t="s">
        <v>224</v>
      </c>
      <c r="J1039" s="285"/>
      <c r="K1039" s="285"/>
      <c r="L1039" s="285"/>
      <c r="M1039" s="61">
        <v>33</v>
      </c>
      <c r="N1039" s="253">
        <v>30</v>
      </c>
      <c r="O1039" s="61">
        <v>100</v>
      </c>
      <c r="P1039" s="286">
        <v>9.5500000000000007</v>
      </c>
      <c r="Q1039" s="286"/>
      <c r="R1039" s="286"/>
      <c r="S1039" s="253">
        <v>0.91</v>
      </c>
      <c r="T1039" s="253">
        <v>10.46</v>
      </c>
      <c r="V1039" s="60">
        <f t="shared" si="95"/>
        <v>50943</v>
      </c>
      <c r="W1039" s="58">
        <f t="shared" si="96"/>
        <v>11.5</v>
      </c>
      <c r="X1039" s="58">
        <f t="shared" si="97"/>
        <v>21.5</v>
      </c>
      <c r="Y1039" s="58">
        <f t="shared" si="100"/>
        <v>21.5</v>
      </c>
    </row>
    <row r="1040" spans="1:25" x14ac:dyDescent="0.25">
      <c r="A1040" s="283">
        <v>881</v>
      </c>
      <c r="B1040" s="283"/>
      <c r="D1040" s="284">
        <v>38911</v>
      </c>
      <c r="E1040" s="284"/>
      <c r="F1040" s="284"/>
      <c r="G1040" s="284"/>
      <c r="I1040" s="285" t="s">
        <v>224</v>
      </c>
      <c r="J1040" s="285"/>
      <c r="K1040" s="285"/>
      <c r="L1040" s="285"/>
      <c r="M1040" s="61">
        <v>33</v>
      </c>
      <c r="N1040" s="253">
        <v>16238.640000000001</v>
      </c>
      <c r="O1040" s="61">
        <v>100</v>
      </c>
      <c r="P1040" s="286">
        <v>5166.84</v>
      </c>
      <c r="Q1040" s="286"/>
      <c r="R1040" s="286"/>
      <c r="S1040" s="253">
        <v>492.08</v>
      </c>
      <c r="T1040" s="253">
        <v>5658.92</v>
      </c>
      <c r="V1040" s="60">
        <f t="shared" si="95"/>
        <v>50956</v>
      </c>
      <c r="W1040" s="58">
        <f t="shared" si="96"/>
        <v>11.466666666666667</v>
      </c>
      <c r="X1040" s="58">
        <f t="shared" si="97"/>
        <v>21.533333333333331</v>
      </c>
      <c r="Y1040" s="58">
        <f t="shared" si="100"/>
        <v>21.533333333333331</v>
      </c>
    </row>
    <row r="1041" spans="1:25" x14ac:dyDescent="0.25">
      <c r="A1041" s="283">
        <v>882</v>
      </c>
      <c r="B1041" s="283"/>
      <c r="D1041" s="284">
        <v>38915</v>
      </c>
      <c r="E1041" s="284"/>
      <c r="F1041" s="284"/>
      <c r="G1041" s="284"/>
      <c r="I1041" s="285" t="s">
        <v>224</v>
      </c>
      <c r="J1041" s="285"/>
      <c r="K1041" s="285"/>
      <c r="L1041" s="285"/>
      <c r="M1041" s="61">
        <v>33</v>
      </c>
      <c r="N1041" s="253">
        <v>52967.24</v>
      </c>
      <c r="O1041" s="61">
        <v>100</v>
      </c>
      <c r="P1041" s="286">
        <v>16050.7</v>
      </c>
      <c r="Q1041" s="286"/>
      <c r="R1041" s="286"/>
      <c r="S1041" s="253">
        <v>1605.07</v>
      </c>
      <c r="T1041" s="253">
        <v>17655.77</v>
      </c>
      <c r="V1041" s="60">
        <f t="shared" si="95"/>
        <v>50960</v>
      </c>
      <c r="W1041" s="58">
        <f t="shared" si="96"/>
        <v>11.455555555555556</v>
      </c>
      <c r="X1041" s="58">
        <f t="shared" si="97"/>
        <v>21.544444444444444</v>
      </c>
      <c r="Y1041" s="58">
        <f t="shared" si="100"/>
        <v>21.544444444444444</v>
      </c>
    </row>
    <row r="1042" spans="1:25" x14ac:dyDescent="0.25">
      <c r="A1042" s="283">
        <v>883</v>
      </c>
      <c r="B1042" s="283"/>
      <c r="D1042" s="284">
        <v>38929</v>
      </c>
      <c r="E1042" s="284"/>
      <c r="F1042" s="284"/>
      <c r="G1042" s="284"/>
      <c r="I1042" s="285" t="s">
        <v>224</v>
      </c>
      <c r="J1042" s="285"/>
      <c r="K1042" s="285"/>
      <c r="L1042" s="285"/>
      <c r="M1042" s="61">
        <v>33</v>
      </c>
      <c r="N1042" s="253">
        <v>45</v>
      </c>
      <c r="O1042" s="61">
        <v>100</v>
      </c>
      <c r="P1042" s="286">
        <v>14.17</v>
      </c>
      <c r="Q1042" s="286"/>
      <c r="R1042" s="286"/>
      <c r="S1042" s="253">
        <v>1.36</v>
      </c>
      <c r="T1042" s="253">
        <v>15.530000000000001</v>
      </c>
      <c r="V1042" s="60">
        <f t="shared" si="95"/>
        <v>50974</v>
      </c>
      <c r="W1042" s="58">
        <f t="shared" si="96"/>
        <v>11.416666666666666</v>
      </c>
      <c r="X1042" s="58">
        <f t="shared" si="97"/>
        <v>21.583333333333336</v>
      </c>
      <c r="Y1042" s="58">
        <f t="shared" si="100"/>
        <v>21.583333333333336</v>
      </c>
    </row>
    <row r="1043" spans="1:25" x14ac:dyDescent="0.25">
      <c r="A1043" s="283">
        <v>890</v>
      </c>
      <c r="B1043" s="283"/>
      <c r="D1043" s="284">
        <v>38931</v>
      </c>
      <c r="E1043" s="284"/>
      <c r="F1043" s="284"/>
      <c r="G1043" s="284"/>
      <c r="I1043" s="285" t="s">
        <v>224</v>
      </c>
      <c r="J1043" s="285"/>
      <c r="K1043" s="285"/>
      <c r="L1043" s="285"/>
      <c r="M1043" s="61">
        <v>33</v>
      </c>
      <c r="N1043" s="253">
        <v>95.47</v>
      </c>
      <c r="O1043" s="61">
        <v>100</v>
      </c>
      <c r="P1043" s="286">
        <v>30.1</v>
      </c>
      <c r="Q1043" s="286"/>
      <c r="R1043" s="286"/>
      <c r="S1043" s="253">
        <v>2.89</v>
      </c>
      <c r="T1043" s="253">
        <v>32.99</v>
      </c>
      <c r="V1043" s="60">
        <f t="shared" si="95"/>
        <v>50976</v>
      </c>
      <c r="W1043" s="58">
        <f t="shared" si="96"/>
        <v>11.41388888888889</v>
      </c>
      <c r="X1043" s="58">
        <f t="shared" si="97"/>
        <v>21.586111111111109</v>
      </c>
      <c r="Y1043" s="58">
        <f t="shared" si="100"/>
        <v>21.586111111111109</v>
      </c>
    </row>
    <row r="1044" spans="1:25" x14ac:dyDescent="0.25">
      <c r="A1044" s="283">
        <v>891</v>
      </c>
      <c r="B1044" s="283"/>
      <c r="D1044" s="284">
        <v>38960</v>
      </c>
      <c r="E1044" s="284"/>
      <c r="F1044" s="284"/>
      <c r="G1044" s="284"/>
      <c r="I1044" s="285" t="s">
        <v>224</v>
      </c>
      <c r="J1044" s="285"/>
      <c r="K1044" s="285"/>
      <c r="L1044" s="285"/>
      <c r="M1044" s="61">
        <v>33</v>
      </c>
      <c r="N1044" s="253">
        <v>25350.86</v>
      </c>
      <c r="O1044" s="61">
        <v>100</v>
      </c>
      <c r="P1044" s="286">
        <v>7938.17</v>
      </c>
      <c r="Q1044" s="286"/>
      <c r="R1044" s="286"/>
      <c r="S1044" s="253">
        <v>768.21</v>
      </c>
      <c r="T1044" s="253">
        <v>8706.3799999999992</v>
      </c>
      <c r="V1044" s="60">
        <f t="shared" si="95"/>
        <v>51005</v>
      </c>
      <c r="W1044" s="58">
        <f t="shared" si="96"/>
        <v>11.333333333333334</v>
      </c>
      <c r="X1044" s="58">
        <f t="shared" si="97"/>
        <v>21.666666666666664</v>
      </c>
      <c r="Y1044" s="58">
        <f t="shared" si="100"/>
        <v>21.666666666666664</v>
      </c>
    </row>
    <row r="1045" spans="1:25" x14ac:dyDescent="0.25">
      <c r="A1045" s="283">
        <v>894</v>
      </c>
      <c r="B1045" s="283"/>
      <c r="D1045" s="284">
        <v>38981</v>
      </c>
      <c r="E1045" s="284"/>
      <c r="F1045" s="284"/>
      <c r="G1045" s="284"/>
      <c r="I1045" s="285" t="s">
        <v>224</v>
      </c>
      <c r="J1045" s="285"/>
      <c r="K1045" s="285"/>
      <c r="L1045" s="285"/>
      <c r="M1045" s="61">
        <v>33</v>
      </c>
      <c r="N1045" s="253">
        <v>6116.53</v>
      </c>
      <c r="O1045" s="61">
        <v>100</v>
      </c>
      <c r="P1045" s="286">
        <v>1899.8400000000001</v>
      </c>
      <c r="Q1045" s="286"/>
      <c r="R1045" s="286"/>
      <c r="S1045" s="253">
        <v>185.35</v>
      </c>
      <c r="T1045" s="253">
        <v>2085.19</v>
      </c>
      <c r="V1045" s="60">
        <f t="shared" si="95"/>
        <v>51026</v>
      </c>
      <c r="W1045" s="58">
        <f t="shared" si="96"/>
        <v>11.277777777777779</v>
      </c>
      <c r="X1045" s="58">
        <f t="shared" si="97"/>
        <v>21.722222222222221</v>
      </c>
      <c r="Y1045" s="58">
        <f t="shared" si="100"/>
        <v>21.722222222222221</v>
      </c>
    </row>
    <row r="1046" spans="1:25" x14ac:dyDescent="0.25">
      <c r="A1046" s="283">
        <v>895</v>
      </c>
      <c r="B1046" s="283"/>
      <c r="D1046" s="284">
        <v>38989</v>
      </c>
      <c r="E1046" s="284"/>
      <c r="F1046" s="284"/>
      <c r="G1046" s="284"/>
      <c r="I1046" s="285" t="s">
        <v>224</v>
      </c>
      <c r="J1046" s="285"/>
      <c r="K1046" s="285"/>
      <c r="L1046" s="285"/>
      <c r="M1046" s="61">
        <v>33</v>
      </c>
      <c r="N1046" s="253">
        <v>20186.79</v>
      </c>
      <c r="O1046" s="61">
        <v>100</v>
      </c>
      <c r="P1046" s="286">
        <v>6270.13</v>
      </c>
      <c r="Q1046" s="286"/>
      <c r="R1046" s="286"/>
      <c r="S1046" s="253">
        <v>611.72</v>
      </c>
      <c r="T1046" s="253">
        <v>6881.85</v>
      </c>
      <c r="V1046" s="60">
        <f t="shared" si="95"/>
        <v>51034</v>
      </c>
      <c r="W1046" s="58">
        <f t="shared" si="96"/>
        <v>11.255555555555556</v>
      </c>
      <c r="X1046" s="58">
        <f t="shared" si="97"/>
        <v>21.744444444444444</v>
      </c>
      <c r="Y1046" s="58">
        <f t="shared" si="100"/>
        <v>21.744444444444444</v>
      </c>
    </row>
    <row r="1047" spans="1:25" x14ac:dyDescent="0.25">
      <c r="A1047" s="283">
        <v>896</v>
      </c>
      <c r="B1047" s="283"/>
      <c r="D1047" s="284">
        <v>38990</v>
      </c>
      <c r="E1047" s="284"/>
      <c r="F1047" s="284"/>
      <c r="G1047" s="284"/>
      <c r="I1047" s="285" t="s">
        <v>224</v>
      </c>
      <c r="J1047" s="285"/>
      <c r="K1047" s="285"/>
      <c r="L1047" s="285"/>
      <c r="M1047" s="61">
        <v>33</v>
      </c>
      <c r="N1047" s="253">
        <v>45</v>
      </c>
      <c r="O1047" s="61">
        <v>100</v>
      </c>
      <c r="P1047" s="286">
        <v>13.94</v>
      </c>
      <c r="Q1047" s="286"/>
      <c r="R1047" s="286"/>
      <c r="S1047" s="253">
        <v>1.36</v>
      </c>
      <c r="T1047" s="253">
        <v>15.3</v>
      </c>
      <c r="V1047" s="60">
        <f t="shared" si="95"/>
        <v>51035</v>
      </c>
      <c r="W1047" s="58">
        <f t="shared" si="96"/>
        <v>11.25</v>
      </c>
      <c r="X1047" s="58">
        <f t="shared" si="97"/>
        <v>21.75</v>
      </c>
      <c r="Y1047" s="58">
        <f t="shared" si="100"/>
        <v>21.75</v>
      </c>
    </row>
    <row r="1048" spans="1:25" x14ac:dyDescent="0.25">
      <c r="A1048" s="283">
        <v>900</v>
      </c>
      <c r="B1048" s="283"/>
      <c r="D1048" s="284">
        <v>39009</v>
      </c>
      <c r="E1048" s="284"/>
      <c r="F1048" s="284"/>
      <c r="G1048" s="284"/>
      <c r="I1048" s="285" t="s">
        <v>224</v>
      </c>
      <c r="J1048" s="285"/>
      <c r="K1048" s="285"/>
      <c r="L1048" s="285"/>
      <c r="M1048" s="61">
        <v>33</v>
      </c>
      <c r="N1048" s="253">
        <v>53265</v>
      </c>
      <c r="O1048" s="61">
        <v>100</v>
      </c>
      <c r="P1048" s="286">
        <v>16409.919999999998</v>
      </c>
      <c r="Q1048" s="286"/>
      <c r="R1048" s="286"/>
      <c r="S1048" s="253">
        <v>1614.0900000000001</v>
      </c>
      <c r="T1048" s="253">
        <v>18024.009999999998</v>
      </c>
      <c r="V1048" s="60">
        <f t="shared" ref="V1048:V1111" si="101">D1048+(M1048*365)</f>
        <v>51054</v>
      </c>
      <c r="W1048" s="58">
        <f t="shared" ref="W1048:W1111" si="102">YEARFRAC(D1048,$W$8)</f>
        <v>11.2</v>
      </c>
      <c r="X1048" s="58">
        <f t="shared" ref="X1048:X1111" si="103">IF(W1048&gt;M1048,0,M1048-W1048)</f>
        <v>21.8</v>
      </c>
      <c r="Y1048" s="58">
        <f t="shared" si="100"/>
        <v>21.8</v>
      </c>
    </row>
    <row r="1049" spans="1:25" x14ac:dyDescent="0.25">
      <c r="A1049" s="283">
        <v>901</v>
      </c>
      <c r="B1049" s="283"/>
      <c r="D1049" s="284">
        <v>39021</v>
      </c>
      <c r="E1049" s="284"/>
      <c r="F1049" s="284"/>
      <c r="G1049" s="284"/>
      <c r="I1049" s="285" t="s">
        <v>224</v>
      </c>
      <c r="J1049" s="285"/>
      <c r="K1049" s="285"/>
      <c r="L1049" s="285"/>
      <c r="M1049" s="61">
        <v>33</v>
      </c>
      <c r="N1049" s="253">
        <v>255</v>
      </c>
      <c r="O1049" s="61">
        <v>100</v>
      </c>
      <c r="P1049" s="286">
        <v>78.59</v>
      </c>
      <c r="Q1049" s="286"/>
      <c r="R1049" s="286"/>
      <c r="S1049" s="253">
        <v>7.73</v>
      </c>
      <c r="T1049" s="253">
        <v>86.320000000000007</v>
      </c>
      <c r="V1049" s="60">
        <f t="shared" si="101"/>
        <v>51066</v>
      </c>
      <c r="W1049" s="58">
        <f t="shared" si="102"/>
        <v>11.166666666666666</v>
      </c>
      <c r="X1049" s="58">
        <f t="shared" si="103"/>
        <v>21.833333333333336</v>
      </c>
      <c r="Y1049" s="58">
        <f t="shared" si="100"/>
        <v>21.833333333333336</v>
      </c>
    </row>
    <row r="1050" spans="1:25" x14ac:dyDescent="0.25">
      <c r="A1050" s="283">
        <v>906</v>
      </c>
      <c r="B1050" s="283"/>
      <c r="D1050" s="284">
        <v>39051</v>
      </c>
      <c r="E1050" s="284"/>
      <c r="F1050" s="284"/>
      <c r="G1050" s="284"/>
      <c r="I1050" s="285" t="s">
        <v>224</v>
      </c>
      <c r="J1050" s="285"/>
      <c r="K1050" s="285"/>
      <c r="L1050" s="285"/>
      <c r="M1050" s="61">
        <v>33</v>
      </c>
      <c r="N1050" s="253">
        <v>10238.620000000001</v>
      </c>
      <c r="O1050" s="61">
        <v>100</v>
      </c>
      <c r="P1050" s="286">
        <v>3128.4500000000003</v>
      </c>
      <c r="Q1050" s="286"/>
      <c r="R1050" s="286"/>
      <c r="S1050" s="253">
        <v>310.26</v>
      </c>
      <c r="T1050" s="253">
        <v>3438.71</v>
      </c>
      <c r="V1050" s="60">
        <f t="shared" si="101"/>
        <v>51096</v>
      </c>
      <c r="W1050" s="58">
        <f t="shared" si="102"/>
        <v>11.083333333333334</v>
      </c>
      <c r="X1050" s="58">
        <f t="shared" si="103"/>
        <v>21.916666666666664</v>
      </c>
      <c r="Y1050" s="58">
        <f t="shared" si="100"/>
        <v>21.916666666666664</v>
      </c>
    </row>
    <row r="1051" spans="1:25" x14ac:dyDescent="0.25">
      <c r="A1051" s="283">
        <v>914</v>
      </c>
      <c r="B1051" s="283"/>
      <c r="D1051" s="284">
        <v>39070</v>
      </c>
      <c r="E1051" s="284"/>
      <c r="F1051" s="284"/>
      <c r="G1051" s="284"/>
      <c r="I1051" s="285" t="s">
        <v>224</v>
      </c>
      <c r="J1051" s="285"/>
      <c r="K1051" s="285"/>
      <c r="L1051" s="285"/>
      <c r="M1051" s="61">
        <v>33</v>
      </c>
      <c r="N1051" s="253">
        <v>10130.379999999999</v>
      </c>
      <c r="O1051" s="61">
        <v>100</v>
      </c>
      <c r="P1051" s="286">
        <v>3069.8</v>
      </c>
      <c r="Q1051" s="286"/>
      <c r="R1051" s="286"/>
      <c r="S1051" s="253">
        <v>306.98</v>
      </c>
      <c r="T1051" s="253">
        <v>3376.78</v>
      </c>
      <c r="V1051" s="60">
        <f t="shared" si="101"/>
        <v>51115</v>
      </c>
      <c r="W1051" s="58">
        <f t="shared" si="102"/>
        <v>11.033333333333333</v>
      </c>
      <c r="X1051" s="58">
        <f t="shared" si="103"/>
        <v>21.966666666666669</v>
      </c>
      <c r="Y1051" s="58">
        <f t="shared" si="100"/>
        <v>21.966666666666669</v>
      </c>
    </row>
    <row r="1052" spans="1:25" x14ac:dyDescent="0.25">
      <c r="A1052" s="283">
        <v>915</v>
      </c>
      <c r="B1052" s="283"/>
      <c r="D1052" s="284">
        <v>39079</v>
      </c>
      <c r="E1052" s="284"/>
      <c r="F1052" s="284"/>
      <c r="G1052" s="284"/>
      <c r="I1052" s="285" t="s">
        <v>224</v>
      </c>
      <c r="J1052" s="285"/>
      <c r="K1052" s="285"/>
      <c r="L1052" s="285"/>
      <c r="M1052" s="61">
        <v>33</v>
      </c>
      <c r="N1052" s="253">
        <v>200</v>
      </c>
      <c r="O1052" s="61">
        <v>100</v>
      </c>
      <c r="P1052" s="286">
        <v>60.6</v>
      </c>
      <c r="Q1052" s="286"/>
      <c r="R1052" s="286"/>
      <c r="S1052" s="253">
        <v>6.0600000000000005</v>
      </c>
      <c r="T1052" s="253">
        <v>66.66</v>
      </c>
      <c r="V1052" s="60">
        <f t="shared" si="101"/>
        <v>51124</v>
      </c>
      <c r="W1052" s="58">
        <f t="shared" si="102"/>
        <v>11.008333333333333</v>
      </c>
      <c r="X1052" s="58">
        <f t="shared" si="103"/>
        <v>21.991666666666667</v>
      </c>
      <c r="Y1052" s="58">
        <f t="shared" si="100"/>
        <v>21.991666666666667</v>
      </c>
    </row>
    <row r="1053" spans="1:25" x14ac:dyDescent="0.25">
      <c r="A1053" s="283">
        <v>916</v>
      </c>
      <c r="B1053" s="283"/>
      <c r="D1053" s="284">
        <v>39082</v>
      </c>
      <c r="E1053" s="284"/>
      <c r="F1053" s="284"/>
      <c r="G1053" s="284"/>
      <c r="I1053" s="285" t="s">
        <v>224</v>
      </c>
      <c r="J1053" s="285"/>
      <c r="K1053" s="285"/>
      <c r="L1053" s="285"/>
      <c r="M1053" s="61">
        <v>33</v>
      </c>
      <c r="N1053" s="253">
        <v>52.5</v>
      </c>
      <c r="O1053" s="61">
        <v>100</v>
      </c>
      <c r="P1053" s="286">
        <v>15.9</v>
      </c>
      <c r="Q1053" s="286"/>
      <c r="R1053" s="286"/>
      <c r="S1053" s="253">
        <v>1.59</v>
      </c>
      <c r="T1053" s="253">
        <v>17.489999999999998</v>
      </c>
      <c r="V1053" s="60">
        <f t="shared" si="101"/>
        <v>51127</v>
      </c>
      <c r="W1053" s="58">
        <f t="shared" si="102"/>
        <v>11</v>
      </c>
      <c r="X1053" s="58">
        <f t="shared" si="103"/>
        <v>22</v>
      </c>
      <c r="Y1053" s="58">
        <f t="shared" si="100"/>
        <v>22</v>
      </c>
    </row>
    <row r="1054" spans="1:25" x14ac:dyDescent="0.25">
      <c r="A1054" s="283">
        <v>918</v>
      </c>
      <c r="B1054" s="283"/>
      <c r="D1054" s="284">
        <v>39051</v>
      </c>
      <c r="E1054" s="284"/>
      <c r="F1054" s="284"/>
      <c r="G1054" s="284"/>
      <c r="I1054" s="285" t="s">
        <v>224</v>
      </c>
      <c r="J1054" s="285"/>
      <c r="K1054" s="285"/>
      <c r="L1054" s="285"/>
      <c r="M1054" s="61">
        <v>33</v>
      </c>
      <c r="N1054" s="253">
        <v>-18189.59</v>
      </c>
      <c r="O1054" s="61">
        <v>100</v>
      </c>
      <c r="P1054" s="286">
        <v>-5557.93</v>
      </c>
      <c r="Q1054" s="286"/>
      <c r="R1054" s="286"/>
      <c r="S1054" s="253">
        <v>-551.20000000000005</v>
      </c>
      <c r="T1054" s="253">
        <v>-6109.13</v>
      </c>
      <c r="V1054" s="60">
        <f t="shared" si="101"/>
        <v>51096</v>
      </c>
      <c r="W1054" s="58">
        <f t="shared" si="102"/>
        <v>11.083333333333334</v>
      </c>
      <c r="X1054" s="58">
        <f t="shared" si="103"/>
        <v>21.916666666666664</v>
      </c>
      <c r="Y1054" s="58">
        <f t="shared" si="100"/>
        <v>21.916666666666664</v>
      </c>
    </row>
    <row r="1055" spans="1:25" x14ac:dyDescent="0.25">
      <c r="A1055" s="283">
        <v>919</v>
      </c>
      <c r="B1055" s="283"/>
      <c r="D1055" s="284">
        <v>39082</v>
      </c>
      <c r="E1055" s="284"/>
      <c r="F1055" s="284"/>
      <c r="G1055" s="284"/>
      <c r="I1055" s="285" t="s">
        <v>224</v>
      </c>
      <c r="J1055" s="285"/>
      <c r="K1055" s="285"/>
      <c r="L1055" s="285"/>
      <c r="M1055" s="61">
        <v>33</v>
      </c>
      <c r="N1055" s="253">
        <v>-105205</v>
      </c>
      <c r="O1055" s="61">
        <v>100</v>
      </c>
      <c r="P1055" s="286">
        <v>-31880.3</v>
      </c>
      <c r="Q1055" s="286"/>
      <c r="R1055" s="286"/>
      <c r="S1055" s="253">
        <v>-3188.03</v>
      </c>
      <c r="T1055" s="253">
        <v>-35068.33</v>
      </c>
      <c r="V1055" s="60">
        <f t="shared" si="101"/>
        <v>51127</v>
      </c>
      <c r="W1055" s="58">
        <f t="shared" si="102"/>
        <v>11</v>
      </c>
      <c r="X1055" s="58">
        <f t="shared" si="103"/>
        <v>22</v>
      </c>
      <c r="Y1055" s="58">
        <f t="shared" si="100"/>
        <v>22</v>
      </c>
    </row>
    <row r="1056" spans="1:25" x14ac:dyDescent="0.25">
      <c r="A1056" s="283">
        <v>921</v>
      </c>
      <c r="B1056" s="283"/>
      <c r="D1056" s="284">
        <v>39093</v>
      </c>
      <c r="E1056" s="284"/>
      <c r="F1056" s="284"/>
      <c r="G1056" s="284"/>
      <c r="I1056" s="285" t="s">
        <v>224</v>
      </c>
      <c r="J1056" s="285"/>
      <c r="K1056" s="285"/>
      <c r="L1056" s="285"/>
      <c r="M1056" s="61">
        <v>33</v>
      </c>
      <c r="N1056" s="253">
        <v>9950</v>
      </c>
      <c r="O1056" s="61">
        <v>100</v>
      </c>
      <c r="P1056" s="286">
        <v>3015.2000000000003</v>
      </c>
      <c r="Q1056" s="286"/>
      <c r="R1056" s="286"/>
      <c r="S1056" s="253">
        <v>301.52</v>
      </c>
      <c r="T1056" s="253">
        <v>3316.7200000000003</v>
      </c>
      <c r="V1056" s="60">
        <f t="shared" si="101"/>
        <v>51138</v>
      </c>
      <c r="W1056" s="58">
        <f t="shared" si="102"/>
        <v>10.972222222222221</v>
      </c>
      <c r="X1056" s="58">
        <f t="shared" si="103"/>
        <v>22.027777777777779</v>
      </c>
      <c r="Y1056" s="58">
        <f t="shared" si="100"/>
        <v>22.027777777777779</v>
      </c>
    </row>
    <row r="1057" spans="1:25" x14ac:dyDescent="0.25">
      <c r="A1057" s="283">
        <v>922</v>
      </c>
      <c r="B1057" s="283"/>
      <c r="D1057" s="284">
        <v>39113</v>
      </c>
      <c r="E1057" s="284"/>
      <c r="F1057" s="284"/>
      <c r="G1057" s="284"/>
      <c r="I1057" s="285" t="s">
        <v>224</v>
      </c>
      <c r="J1057" s="285"/>
      <c r="K1057" s="285"/>
      <c r="L1057" s="285"/>
      <c r="M1057" s="61">
        <v>33</v>
      </c>
      <c r="N1057" s="253">
        <v>22.5</v>
      </c>
      <c r="O1057" s="61">
        <v>100</v>
      </c>
      <c r="P1057" s="286">
        <v>6.74</v>
      </c>
      <c r="Q1057" s="286"/>
      <c r="R1057" s="286"/>
      <c r="S1057" s="253">
        <v>0.68</v>
      </c>
      <c r="T1057" s="253">
        <v>7.42</v>
      </c>
      <c r="V1057" s="60">
        <f t="shared" si="101"/>
        <v>51158</v>
      </c>
      <c r="W1057" s="58">
        <f t="shared" si="102"/>
        <v>10.916666666666666</v>
      </c>
      <c r="X1057" s="58">
        <f t="shared" si="103"/>
        <v>22.083333333333336</v>
      </c>
      <c r="Y1057" s="58">
        <f t="shared" si="100"/>
        <v>22.083333333333336</v>
      </c>
    </row>
    <row r="1058" spans="1:25" x14ac:dyDescent="0.25">
      <c r="A1058" s="283">
        <v>932</v>
      </c>
      <c r="B1058" s="283"/>
      <c r="D1058" s="284">
        <v>39148</v>
      </c>
      <c r="E1058" s="284"/>
      <c r="F1058" s="284"/>
      <c r="G1058" s="284"/>
      <c r="I1058" s="285" t="s">
        <v>224</v>
      </c>
      <c r="J1058" s="285"/>
      <c r="K1058" s="285"/>
      <c r="L1058" s="285"/>
      <c r="M1058" s="61">
        <v>33</v>
      </c>
      <c r="N1058" s="253">
        <v>2138</v>
      </c>
      <c r="O1058" s="61">
        <v>100</v>
      </c>
      <c r="P1058" s="286">
        <v>637.1</v>
      </c>
      <c r="Q1058" s="286"/>
      <c r="R1058" s="286"/>
      <c r="S1058" s="253">
        <v>64.790000000000006</v>
      </c>
      <c r="T1058" s="253">
        <v>701.89</v>
      </c>
      <c r="V1058" s="60">
        <f t="shared" si="101"/>
        <v>51193</v>
      </c>
      <c r="W1058" s="58">
        <f t="shared" si="102"/>
        <v>10.816666666666666</v>
      </c>
      <c r="X1058" s="58">
        <f t="shared" si="103"/>
        <v>22.183333333333334</v>
      </c>
      <c r="Y1058" s="58">
        <f t="shared" si="100"/>
        <v>22.183333333333334</v>
      </c>
    </row>
    <row r="1059" spans="1:25" x14ac:dyDescent="0.25">
      <c r="A1059" s="283">
        <v>939</v>
      </c>
      <c r="B1059" s="283"/>
      <c r="D1059" s="284">
        <v>39202</v>
      </c>
      <c r="E1059" s="284"/>
      <c r="F1059" s="284"/>
      <c r="G1059" s="284"/>
      <c r="I1059" s="285" t="s">
        <v>224</v>
      </c>
      <c r="J1059" s="285"/>
      <c r="K1059" s="285"/>
      <c r="L1059" s="285"/>
      <c r="M1059" s="61">
        <v>33</v>
      </c>
      <c r="N1059" s="253">
        <v>37.5</v>
      </c>
      <c r="O1059" s="61">
        <v>100</v>
      </c>
      <c r="P1059" s="286">
        <v>11.02</v>
      </c>
      <c r="Q1059" s="286"/>
      <c r="R1059" s="286"/>
      <c r="S1059" s="253">
        <v>1.1399999999999999</v>
      </c>
      <c r="T1059" s="253">
        <v>12.16</v>
      </c>
      <c r="V1059" s="60">
        <f t="shared" si="101"/>
        <v>51247</v>
      </c>
      <c r="W1059" s="58">
        <f t="shared" si="102"/>
        <v>10.666666666666666</v>
      </c>
      <c r="X1059" s="58">
        <f t="shared" si="103"/>
        <v>22.333333333333336</v>
      </c>
      <c r="Y1059" s="58">
        <f t="shared" si="100"/>
        <v>22.333333333333336</v>
      </c>
    </row>
    <row r="1060" spans="1:25" x14ac:dyDescent="0.25">
      <c r="A1060" s="283">
        <v>946</v>
      </c>
      <c r="B1060" s="283"/>
      <c r="D1060" s="284">
        <v>39212</v>
      </c>
      <c r="E1060" s="284"/>
      <c r="F1060" s="284"/>
      <c r="G1060" s="284"/>
      <c r="I1060" s="285" t="s">
        <v>224</v>
      </c>
      <c r="J1060" s="285"/>
      <c r="K1060" s="285"/>
      <c r="L1060" s="285"/>
      <c r="M1060" s="61">
        <v>33</v>
      </c>
      <c r="N1060" s="253">
        <v>15184.08</v>
      </c>
      <c r="O1060" s="61">
        <v>100</v>
      </c>
      <c r="P1060" s="286">
        <v>4447.83</v>
      </c>
      <c r="Q1060" s="286"/>
      <c r="R1060" s="286"/>
      <c r="S1060" s="253">
        <v>460.12</v>
      </c>
      <c r="T1060" s="253">
        <v>4907.95</v>
      </c>
      <c r="V1060" s="60">
        <f t="shared" si="101"/>
        <v>51257</v>
      </c>
      <c r="W1060" s="58">
        <f t="shared" si="102"/>
        <v>10.641666666666667</v>
      </c>
      <c r="X1060" s="58">
        <f t="shared" si="103"/>
        <v>22.358333333333334</v>
      </c>
      <c r="Y1060" s="58">
        <f t="shared" si="100"/>
        <v>22.358333333333334</v>
      </c>
    </row>
    <row r="1061" spans="1:25" x14ac:dyDescent="0.25">
      <c r="A1061" s="283">
        <v>947</v>
      </c>
      <c r="B1061" s="283"/>
      <c r="D1061" s="284">
        <v>39233</v>
      </c>
      <c r="E1061" s="284"/>
      <c r="F1061" s="284"/>
      <c r="G1061" s="284"/>
      <c r="I1061" s="285" t="s">
        <v>224</v>
      </c>
      <c r="J1061" s="285"/>
      <c r="K1061" s="285"/>
      <c r="L1061" s="285"/>
      <c r="M1061" s="61">
        <v>33</v>
      </c>
      <c r="N1061" s="253">
        <v>37.5</v>
      </c>
      <c r="O1061" s="61">
        <v>100</v>
      </c>
      <c r="P1061" s="286">
        <v>10.92</v>
      </c>
      <c r="Q1061" s="286"/>
      <c r="R1061" s="286"/>
      <c r="S1061" s="253">
        <v>1.1399999999999999</v>
      </c>
      <c r="T1061" s="253">
        <v>12.06</v>
      </c>
      <c r="V1061" s="60">
        <f t="shared" si="101"/>
        <v>51278</v>
      </c>
      <c r="W1061" s="58">
        <f t="shared" si="102"/>
        <v>10.583333333333334</v>
      </c>
      <c r="X1061" s="58">
        <f t="shared" si="103"/>
        <v>22.416666666666664</v>
      </c>
      <c r="Y1061" s="58">
        <f t="shared" si="100"/>
        <v>22.416666666666664</v>
      </c>
    </row>
    <row r="1062" spans="1:25" x14ac:dyDescent="0.25">
      <c r="A1062" s="283">
        <v>951</v>
      </c>
      <c r="B1062" s="283"/>
      <c r="D1062" s="284">
        <v>39234</v>
      </c>
      <c r="E1062" s="284"/>
      <c r="F1062" s="284"/>
      <c r="G1062" s="284"/>
      <c r="I1062" s="285" t="s">
        <v>224</v>
      </c>
      <c r="J1062" s="285"/>
      <c r="K1062" s="285"/>
      <c r="L1062" s="285"/>
      <c r="M1062" s="61">
        <v>33</v>
      </c>
      <c r="N1062" s="253">
        <v>14935.49</v>
      </c>
      <c r="O1062" s="61">
        <v>100</v>
      </c>
      <c r="P1062" s="286">
        <v>4337.32</v>
      </c>
      <c r="Q1062" s="286"/>
      <c r="R1062" s="286"/>
      <c r="S1062" s="253">
        <v>452.59000000000003</v>
      </c>
      <c r="T1062" s="253">
        <v>4789.91</v>
      </c>
      <c r="V1062" s="60">
        <f t="shared" si="101"/>
        <v>51279</v>
      </c>
      <c r="W1062" s="58">
        <f t="shared" si="102"/>
        <v>10.583333333333334</v>
      </c>
      <c r="X1062" s="58">
        <f t="shared" si="103"/>
        <v>22.416666666666664</v>
      </c>
      <c r="Y1062" s="58">
        <f t="shared" si="100"/>
        <v>22.416666666666664</v>
      </c>
    </row>
    <row r="1063" spans="1:25" x14ac:dyDescent="0.25">
      <c r="A1063" s="283">
        <v>953</v>
      </c>
      <c r="B1063" s="283"/>
      <c r="D1063" s="284">
        <v>39660</v>
      </c>
      <c r="E1063" s="284"/>
      <c r="F1063" s="284"/>
      <c r="G1063" s="284"/>
      <c r="I1063" s="285" t="s">
        <v>224</v>
      </c>
      <c r="J1063" s="285"/>
      <c r="K1063" s="285"/>
      <c r="L1063" s="285"/>
      <c r="M1063" s="61">
        <v>33</v>
      </c>
      <c r="N1063" s="253">
        <v>47141.89</v>
      </c>
      <c r="O1063" s="61">
        <v>100</v>
      </c>
      <c r="P1063" s="286">
        <v>12023.550000000001</v>
      </c>
      <c r="Q1063" s="286"/>
      <c r="R1063" s="286"/>
      <c r="S1063" s="253">
        <v>1428.54</v>
      </c>
      <c r="T1063" s="253">
        <v>13452.09</v>
      </c>
      <c r="V1063" s="60">
        <f t="shared" si="101"/>
        <v>51705</v>
      </c>
      <c r="W1063" s="58">
        <f t="shared" si="102"/>
        <v>9.4166666666666661</v>
      </c>
      <c r="X1063" s="58">
        <f t="shared" si="103"/>
        <v>23.583333333333336</v>
      </c>
      <c r="Y1063" s="58">
        <f t="shared" ref="Y1063:Y1094" si="104">IF(X1063=0,0,X1063)</f>
        <v>23.583333333333336</v>
      </c>
    </row>
    <row r="1064" spans="1:25" x14ac:dyDescent="0.25">
      <c r="A1064" s="283">
        <v>957</v>
      </c>
      <c r="B1064" s="283"/>
      <c r="D1064" s="284">
        <v>39266</v>
      </c>
      <c r="E1064" s="284"/>
      <c r="F1064" s="284"/>
      <c r="G1064" s="284"/>
      <c r="I1064" s="285" t="s">
        <v>224</v>
      </c>
      <c r="J1064" s="285"/>
      <c r="K1064" s="285"/>
      <c r="L1064" s="285"/>
      <c r="M1064" s="61">
        <v>33</v>
      </c>
      <c r="N1064" s="253">
        <v>4016.04</v>
      </c>
      <c r="O1064" s="61">
        <v>100</v>
      </c>
      <c r="P1064" s="286">
        <v>1156.1500000000001</v>
      </c>
      <c r="Q1064" s="286"/>
      <c r="R1064" s="286"/>
      <c r="S1064" s="253">
        <v>121.7</v>
      </c>
      <c r="T1064" s="253">
        <v>1277.8499999999999</v>
      </c>
      <c r="V1064" s="60">
        <f t="shared" si="101"/>
        <v>51311</v>
      </c>
      <c r="W1064" s="58">
        <f t="shared" si="102"/>
        <v>10.494444444444444</v>
      </c>
      <c r="X1064" s="58">
        <f t="shared" si="103"/>
        <v>22.505555555555556</v>
      </c>
      <c r="Y1064" s="58">
        <f t="shared" si="104"/>
        <v>22.505555555555556</v>
      </c>
    </row>
    <row r="1065" spans="1:25" x14ac:dyDescent="0.25">
      <c r="A1065" s="283">
        <v>958</v>
      </c>
      <c r="B1065" s="283"/>
      <c r="D1065" s="284">
        <v>39286</v>
      </c>
      <c r="E1065" s="284"/>
      <c r="F1065" s="284"/>
      <c r="G1065" s="284"/>
      <c r="I1065" s="285" t="s">
        <v>224</v>
      </c>
      <c r="J1065" s="285"/>
      <c r="K1065" s="285"/>
      <c r="L1065" s="285"/>
      <c r="M1065" s="61">
        <v>33</v>
      </c>
      <c r="N1065" s="253">
        <v>50277</v>
      </c>
      <c r="O1065" s="61">
        <v>100</v>
      </c>
      <c r="P1065" s="286">
        <v>14346.76</v>
      </c>
      <c r="Q1065" s="286"/>
      <c r="R1065" s="286"/>
      <c r="S1065" s="253">
        <v>1523.55</v>
      </c>
      <c r="T1065" s="253">
        <v>15870.31</v>
      </c>
      <c r="V1065" s="60">
        <f t="shared" si="101"/>
        <v>51331</v>
      </c>
      <c r="W1065" s="58">
        <f t="shared" si="102"/>
        <v>10.438888888888888</v>
      </c>
      <c r="X1065" s="58">
        <f t="shared" si="103"/>
        <v>22.56111111111111</v>
      </c>
      <c r="Y1065" s="58">
        <f t="shared" si="104"/>
        <v>22.56111111111111</v>
      </c>
    </row>
    <row r="1066" spans="1:25" x14ac:dyDescent="0.25">
      <c r="A1066" s="283">
        <v>959</v>
      </c>
      <c r="B1066" s="283"/>
      <c r="D1066" s="284">
        <v>39294</v>
      </c>
      <c r="E1066" s="284"/>
      <c r="F1066" s="284"/>
      <c r="G1066" s="284"/>
      <c r="I1066" s="285" t="s">
        <v>224</v>
      </c>
      <c r="J1066" s="285"/>
      <c r="K1066" s="285"/>
      <c r="L1066" s="285"/>
      <c r="M1066" s="61">
        <v>33</v>
      </c>
      <c r="N1066" s="253">
        <v>127.5</v>
      </c>
      <c r="O1066" s="61">
        <v>100</v>
      </c>
      <c r="P1066" s="286">
        <v>36.35</v>
      </c>
      <c r="Q1066" s="286"/>
      <c r="R1066" s="286"/>
      <c r="S1066" s="253">
        <v>3.86</v>
      </c>
      <c r="T1066" s="253">
        <v>40.21</v>
      </c>
      <c r="V1066" s="60">
        <f t="shared" si="101"/>
        <v>51339</v>
      </c>
      <c r="W1066" s="58">
        <f t="shared" si="102"/>
        <v>10.416666666666666</v>
      </c>
      <c r="X1066" s="58">
        <f t="shared" si="103"/>
        <v>22.583333333333336</v>
      </c>
      <c r="Y1066" s="58">
        <f t="shared" si="104"/>
        <v>22.583333333333336</v>
      </c>
    </row>
    <row r="1067" spans="1:25" x14ac:dyDescent="0.25">
      <c r="A1067" s="283">
        <v>967</v>
      </c>
      <c r="B1067" s="283"/>
      <c r="D1067" s="284">
        <v>39302</v>
      </c>
      <c r="E1067" s="284"/>
      <c r="F1067" s="284"/>
      <c r="G1067" s="284"/>
      <c r="I1067" s="285" t="s">
        <v>224</v>
      </c>
      <c r="J1067" s="285"/>
      <c r="K1067" s="285"/>
      <c r="L1067" s="285"/>
      <c r="M1067" s="61">
        <v>33</v>
      </c>
      <c r="N1067" s="253">
        <v>7490.4800000000005</v>
      </c>
      <c r="O1067" s="61">
        <v>100</v>
      </c>
      <c r="P1067" s="286">
        <v>2137.4</v>
      </c>
      <c r="Q1067" s="286"/>
      <c r="R1067" s="286"/>
      <c r="S1067" s="253">
        <v>226.98000000000002</v>
      </c>
      <c r="T1067" s="253">
        <v>2364.38</v>
      </c>
      <c r="V1067" s="60">
        <f t="shared" si="101"/>
        <v>51347</v>
      </c>
      <c r="W1067" s="58">
        <f t="shared" si="102"/>
        <v>10.397222222222222</v>
      </c>
      <c r="X1067" s="58">
        <f t="shared" si="103"/>
        <v>22.602777777777778</v>
      </c>
      <c r="Y1067" s="58">
        <f t="shared" si="104"/>
        <v>22.602777777777778</v>
      </c>
    </row>
    <row r="1068" spans="1:25" x14ac:dyDescent="0.25">
      <c r="A1068" s="283">
        <v>968</v>
      </c>
      <c r="B1068" s="283"/>
      <c r="D1068" s="284">
        <v>39317</v>
      </c>
      <c r="E1068" s="284"/>
      <c r="F1068" s="284"/>
      <c r="G1068" s="284"/>
      <c r="I1068" s="285" t="s">
        <v>224</v>
      </c>
      <c r="J1068" s="285"/>
      <c r="K1068" s="285"/>
      <c r="L1068" s="285"/>
      <c r="M1068" s="61">
        <v>33</v>
      </c>
      <c r="N1068" s="253">
        <v>28037</v>
      </c>
      <c r="O1068" s="61">
        <v>100</v>
      </c>
      <c r="P1068" s="286">
        <v>7929.6900000000005</v>
      </c>
      <c r="Q1068" s="286"/>
      <c r="R1068" s="286"/>
      <c r="S1068" s="253">
        <v>849.61</v>
      </c>
      <c r="T1068" s="253">
        <v>8779.2999999999993</v>
      </c>
      <c r="V1068" s="60">
        <f t="shared" si="101"/>
        <v>51362</v>
      </c>
      <c r="W1068" s="58">
        <f t="shared" si="102"/>
        <v>10.355555555555556</v>
      </c>
      <c r="X1068" s="58">
        <f t="shared" si="103"/>
        <v>22.644444444444446</v>
      </c>
      <c r="Y1068" s="58">
        <f t="shared" si="104"/>
        <v>22.644444444444446</v>
      </c>
    </row>
    <row r="1069" spans="1:25" x14ac:dyDescent="0.25">
      <c r="A1069" s="283">
        <v>969</v>
      </c>
      <c r="B1069" s="283"/>
      <c r="D1069" s="284">
        <v>39325</v>
      </c>
      <c r="E1069" s="284"/>
      <c r="F1069" s="284"/>
      <c r="G1069" s="284"/>
      <c r="I1069" s="285" t="s">
        <v>224</v>
      </c>
      <c r="J1069" s="285"/>
      <c r="K1069" s="285"/>
      <c r="L1069" s="285"/>
      <c r="M1069" s="61">
        <v>33</v>
      </c>
      <c r="N1069" s="253">
        <v>1170</v>
      </c>
      <c r="O1069" s="61">
        <v>100</v>
      </c>
      <c r="P1069" s="286">
        <v>330.87</v>
      </c>
      <c r="Q1069" s="286"/>
      <c r="R1069" s="286"/>
      <c r="S1069" s="253">
        <v>35.450000000000003</v>
      </c>
      <c r="T1069" s="253">
        <v>366.32</v>
      </c>
      <c r="V1069" s="60">
        <f t="shared" si="101"/>
        <v>51370</v>
      </c>
      <c r="W1069" s="58">
        <f t="shared" si="102"/>
        <v>10.333333333333334</v>
      </c>
      <c r="X1069" s="58">
        <f t="shared" si="103"/>
        <v>22.666666666666664</v>
      </c>
      <c r="Y1069" s="58">
        <f t="shared" si="104"/>
        <v>22.666666666666664</v>
      </c>
    </row>
    <row r="1070" spans="1:25" x14ac:dyDescent="0.25">
      <c r="A1070" s="283">
        <v>978</v>
      </c>
      <c r="B1070" s="283"/>
      <c r="D1070" s="284">
        <v>39353</v>
      </c>
      <c r="E1070" s="284"/>
      <c r="F1070" s="284"/>
      <c r="G1070" s="284"/>
      <c r="I1070" s="285" t="s">
        <v>224</v>
      </c>
      <c r="J1070" s="285"/>
      <c r="K1070" s="285"/>
      <c r="L1070" s="285"/>
      <c r="M1070" s="61">
        <v>33</v>
      </c>
      <c r="N1070" s="253">
        <v>28733.83</v>
      </c>
      <c r="O1070" s="61">
        <v>100</v>
      </c>
      <c r="P1070" s="286">
        <v>8054.16</v>
      </c>
      <c r="Q1070" s="286"/>
      <c r="R1070" s="286"/>
      <c r="S1070" s="253">
        <v>870.72</v>
      </c>
      <c r="T1070" s="253">
        <v>8924.8799999999992</v>
      </c>
      <c r="V1070" s="60">
        <f t="shared" si="101"/>
        <v>51398</v>
      </c>
      <c r="W1070" s="58">
        <f t="shared" si="102"/>
        <v>10.258333333333333</v>
      </c>
      <c r="X1070" s="58">
        <f t="shared" si="103"/>
        <v>22.741666666666667</v>
      </c>
      <c r="Y1070" s="58">
        <f t="shared" si="104"/>
        <v>22.741666666666667</v>
      </c>
    </row>
    <row r="1071" spans="1:25" x14ac:dyDescent="0.25">
      <c r="A1071" s="283">
        <v>979</v>
      </c>
      <c r="B1071" s="283"/>
      <c r="D1071" s="284">
        <v>39355</v>
      </c>
      <c r="E1071" s="284"/>
      <c r="F1071" s="284"/>
      <c r="G1071" s="284"/>
      <c r="I1071" s="285" t="s">
        <v>224</v>
      </c>
      <c r="J1071" s="285"/>
      <c r="K1071" s="285"/>
      <c r="L1071" s="285"/>
      <c r="M1071" s="61">
        <v>33</v>
      </c>
      <c r="N1071" s="253">
        <v>532.5</v>
      </c>
      <c r="O1071" s="61">
        <v>100</v>
      </c>
      <c r="P1071" s="286">
        <v>149.30000000000001</v>
      </c>
      <c r="Q1071" s="286"/>
      <c r="R1071" s="286"/>
      <c r="S1071" s="253">
        <v>16.14</v>
      </c>
      <c r="T1071" s="253">
        <v>165.44</v>
      </c>
      <c r="V1071" s="60">
        <f t="shared" si="101"/>
        <v>51400</v>
      </c>
      <c r="W1071" s="58">
        <f t="shared" si="102"/>
        <v>10.25</v>
      </c>
      <c r="X1071" s="58">
        <f t="shared" si="103"/>
        <v>22.75</v>
      </c>
      <c r="Y1071" s="58">
        <f t="shared" si="104"/>
        <v>22.75</v>
      </c>
    </row>
    <row r="1072" spans="1:25" x14ac:dyDescent="0.25">
      <c r="A1072" s="283">
        <v>985</v>
      </c>
      <c r="B1072" s="283"/>
      <c r="D1072" s="284">
        <v>39691</v>
      </c>
      <c r="E1072" s="284"/>
      <c r="F1072" s="284"/>
      <c r="G1072" s="284"/>
      <c r="I1072" s="285" t="s">
        <v>224</v>
      </c>
      <c r="J1072" s="285"/>
      <c r="K1072" s="285"/>
      <c r="L1072" s="285"/>
      <c r="M1072" s="61">
        <v>33</v>
      </c>
      <c r="N1072" s="253">
        <v>3082.5</v>
      </c>
      <c r="O1072" s="61">
        <v>100</v>
      </c>
      <c r="P1072" s="286">
        <v>778.42000000000007</v>
      </c>
      <c r="Q1072" s="286"/>
      <c r="R1072" s="286"/>
      <c r="S1072" s="253">
        <v>93.41</v>
      </c>
      <c r="T1072" s="253">
        <v>871.83</v>
      </c>
      <c r="V1072" s="60">
        <f t="shared" si="101"/>
        <v>51736</v>
      </c>
      <c r="W1072" s="58">
        <f t="shared" si="102"/>
        <v>9.3333333333333339</v>
      </c>
      <c r="X1072" s="58">
        <f t="shared" si="103"/>
        <v>23.666666666666664</v>
      </c>
      <c r="Y1072" s="58">
        <f t="shared" si="104"/>
        <v>23.666666666666664</v>
      </c>
    </row>
    <row r="1073" spans="1:25" x14ac:dyDescent="0.25">
      <c r="A1073" s="283">
        <v>991</v>
      </c>
      <c r="B1073" s="283"/>
      <c r="D1073" s="284">
        <v>39374</v>
      </c>
      <c r="E1073" s="284"/>
      <c r="F1073" s="284"/>
      <c r="G1073" s="284"/>
      <c r="I1073" s="285" t="s">
        <v>224</v>
      </c>
      <c r="J1073" s="285"/>
      <c r="K1073" s="285"/>
      <c r="L1073" s="285"/>
      <c r="M1073" s="61">
        <v>33</v>
      </c>
      <c r="N1073" s="253">
        <v>12982.630000000001</v>
      </c>
      <c r="O1073" s="61">
        <v>100</v>
      </c>
      <c r="P1073" s="286">
        <v>3606.26</v>
      </c>
      <c r="Q1073" s="286"/>
      <c r="R1073" s="286"/>
      <c r="S1073" s="253">
        <v>393.41</v>
      </c>
      <c r="T1073" s="253">
        <v>3999.67</v>
      </c>
      <c r="V1073" s="60">
        <f t="shared" si="101"/>
        <v>51419</v>
      </c>
      <c r="W1073" s="58">
        <f t="shared" si="102"/>
        <v>10.199999999999999</v>
      </c>
      <c r="X1073" s="58">
        <f t="shared" si="103"/>
        <v>22.8</v>
      </c>
      <c r="Y1073" s="58">
        <f t="shared" si="104"/>
        <v>22.8</v>
      </c>
    </row>
    <row r="1074" spans="1:25" x14ac:dyDescent="0.25">
      <c r="A1074" s="283">
        <v>992</v>
      </c>
      <c r="B1074" s="283"/>
      <c r="D1074" s="284">
        <v>39386</v>
      </c>
      <c r="E1074" s="284"/>
      <c r="F1074" s="284"/>
      <c r="G1074" s="284"/>
      <c r="I1074" s="285" t="s">
        <v>224</v>
      </c>
      <c r="J1074" s="285"/>
      <c r="K1074" s="285"/>
      <c r="L1074" s="285"/>
      <c r="M1074" s="61">
        <v>33</v>
      </c>
      <c r="N1074" s="253">
        <v>1177.5</v>
      </c>
      <c r="O1074" s="61">
        <v>100</v>
      </c>
      <c r="P1074" s="286">
        <v>327.07</v>
      </c>
      <c r="Q1074" s="286"/>
      <c r="R1074" s="286"/>
      <c r="S1074" s="253">
        <v>35.68</v>
      </c>
      <c r="T1074" s="253">
        <v>362.75</v>
      </c>
      <c r="V1074" s="60">
        <f t="shared" si="101"/>
        <v>51431</v>
      </c>
      <c r="W1074" s="58">
        <f t="shared" si="102"/>
        <v>10.166666666666666</v>
      </c>
      <c r="X1074" s="58">
        <f t="shared" si="103"/>
        <v>22.833333333333336</v>
      </c>
      <c r="Y1074" s="58">
        <f t="shared" si="104"/>
        <v>22.833333333333336</v>
      </c>
    </row>
    <row r="1075" spans="1:25" x14ac:dyDescent="0.25">
      <c r="A1075" s="283">
        <v>1003</v>
      </c>
      <c r="B1075" s="283"/>
      <c r="D1075" s="284">
        <v>39414</v>
      </c>
      <c r="E1075" s="284"/>
      <c r="F1075" s="284"/>
      <c r="G1075" s="284"/>
      <c r="I1075" s="285" t="s">
        <v>224</v>
      </c>
      <c r="J1075" s="285"/>
      <c r="K1075" s="285"/>
      <c r="L1075" s="285"/>
      <c r="M1075" s="61">
        <v>33</v>
      </c>
      <c r="N1075" s="253">
        <v>23033.84</v>
      </c>
      <c r="O1075" s="61">
        <v>100</v>
      </c>
      <c r="P1075" s="286">
        <v>6340.17</v>
      </c>
      <c r="Q1075" s="286"/>
      <c r="R1075" s="286"/>
      <c r="S1075" s="253">
        <v>698</v>
      </c>
      <c r="T1075" s="253">
        <v>7038.17</v>
      </c>
      <c r="V1075" s="60">
        <f t="shared" si="101"/>
        <v>51459</v>
      </c>
      <c r="W1075" s="58">
        <f t="shared" si="102"/>
        <v>10.091666666666667</v>
      </c>
      <c r="X1075" s="58">
        <f t="shared" si="103"/>
        <v>22.908333333333331</v>
      </c>
      <c r="Y1075" s="58">
        <f t="shared" si="104"/>
        <v>22.908333333333331</v>
      </c>
    </row>
    <row r="1076" spans="1:25" x14ac:dyDescent="0.25">
      <c r="A1076" s="283">
        <v>1004</v>
      </c>
      <c r="B1076" s="283"/>
      <c r="D1076" s="284">
        <v>39416</v>
      </c>
      <c r="E1076" s="284"/>
      <c r="F1076" s="284"/>
      <c r="G1076" s="284"/>
      <c r="I1076" s="285" t="s">
        <v>224</v>
      </c>
      <c r="J1076" s="285"/>
      <c r="K1076" s="285"/>
      <c r="L1076" s="285"/>
      <c r="M1076" s="61">
        <v>33</v>
      </c>
      <c r="N1076" s="253">
        <v>1530</v>
      </c>
      <c r="O1076" s="61">
        <v>100</v>
      </c>
      <c r="P1076" s="286">
        <v>421.1</v>
      </c>
      <c r="Q1076" s="286"/>
      <c r="R1076" s="286"/>
      <c r="S1076" s="253">
        <v>46.36</v>
      </c>
      <c r="T1076" s="253">
        <v>467.46000000000004</v>
      </c>
      <c r="V1076" s="60">
        <f t="shared" si="101"/>
        <v>51461</v>
      </c>
      <c r="W1076" s="58">
        <f t="shared" si="102"/>
        <v>10.083333333333334</v>
      </c>
      <c r="X1076" s="58">
        <f t="shared" si="103"/>
        <v>22.916666666666664</v>
      </c>
      <c r="Y1076" s="58">
        <f t="shared" si="104"/>
        <v>22.916666666666664</v>
      </c>
    </row>
    <row r="1077" spans="1:25" x14ac:dyDescent="0.25">
      <c r="A1077" s="283">
        <v>1014</v>
      </c>
      <c r="B1077" s="283"/>
      <c r="D1077" s="284">
        <v>39447</v>
      </c>
      <c r="E1077" s="284"/>
      <c r="F1077" s="284"/>
      <c r="G1077" s="284"/>
      <c r="I1077" s="285" t="s">
        <v>224</v>
      </c>
      <c r="J1077" s="285"/>
      <c r="K1077" s="285"/>
      <c r="L1077" s="285"/>
      <c r="M1077" s="61">
        <v>33</v>
      </c>
      <c r="N1077" s="253">
        <v>585</v>
      </c>
      <c r="O1077" s="61">
        <v>100</v>
      </c>
      <c r="P1077" s="286">
        <v>159.57</v>
      </c>
      <c r="Q1077" s="286"/>
      <c r="R1077" s="286"/>
      <c r="S1077" s="253">
        <v>17.73</v>
      </c>
      <c r="T1077" s="253">
        <v>177.3</v>
      </c>
      <c r="V1077" s="60">
        <f t="shared" si="101"/>
        <v>51492</v>
      </c>
      <c r="W1077" s="58">
        <f t="shared" si="102"/>
        <v>10</v>
      </c>
      <c r="X1077" s="58">
        <f t="shared" si="103"/>
        <v>23</v>
      </c>
      <c r="Y1077" s="58">
        <f t="shared" si="104"/>
        <v>23</v>
      </c>
    </row>
    <row r="1078" spans="1:25" x14ac:dyDescent="0.25">
      <c r="A1078" s="283">
        <v>1023</v>
      </c>
      <c r="B1078" s="283"/>
      <c r="D1078" s="284">
        <v>39721</v>
      </c>
      <c r="E1078" s="284"/>
      <c r="F1078" s="284"/>
      <c r="G1078" s="284"/>
      <c r="I1078" s="285" t="s">
        <v>224</v>
      </c>
      <c r="J1078" s="285"/>
      <c r="K1078" s="285"/>
      <c r="L1078" s="285"/>
      <c r="M1078" s="61">
        <v>33</v>
      </c>
      <c r="N1078" s="253">
        <v>2640</v>
      </c>
      <c r="O1078" s="61">
        <v>100</v>
      </c>
      <c r="P1078" s="286">
        <v>660</v>
      </c>
      <c r="Q1078" s="286"/>
      <c r="R1078" s="286"/>
      <c r="S1078" s="253">
        <v>80</v>
      </c>
      <c r="T1078" s="253">
        <v>740</v>
      </c>
      <c r="V1078" s="60">
        <f t="shared" si="101"/>
        <v>51766</v>
      </c>
      <c r="W1078" s="58">
        <f t="shared" si="102"/>
        <v>9.25</v>
      </c>
      <c r="X1078" s="58">
        <f t="shared" si="103"/>
        <v>23.75</v>
      </c>
      <c r="Y1078" s="58">
        <f t="shared" si="104"/>
        <v>23.75</v>
      </c>
    </row>
    <row r="1079" spans="1:25" x14ac:dyDescent="0.25">
      <c r="A1079" s="283">
        <v>1035</v>
      </c>
      <c r="B1079" s="283"/>
      <c r="D1079" s="284">
        <v>39752</v>
      </c>
      <c r="E1079" s="284"/>
      <c r="F1079" s="284"/>
      <c r="G1079" s="284"/>
      <c r="I1079" s="285" t="s">
        <v>224</v>
      </c>
      <c r="J1079" s="285"/>
      <c r="K1079" s="285"/>
      <c r="L1079" s="285"/>
      <c r="M1079" s="61">
        <v>33</v>
      </c>
      <c r="N1079" s="253">
        <v>1192.5</v>
      </c>
      <c r="O1079" s="61">
        <v>100</v>
      </c>
      <c r="P1079" s="286">
        <v>295.14</v>
      </c>
      <c r="Q1079" s="286"/>
      <c r="R1079" s="286"/>
      <c r="S1079" s="253">
        <v>36.14</v>
      </c>
      <c r="T1079" s="253">
        <v>331.28000000000003</v>
      </c>
      <c r="V1079" s="60">
        <f t="shared" si="101"/>
        <v>51797</v>
      </c>
      <c r="W1079" s="58">
        <f t="shared" si="102"/>
        <v>9.1666666666666661</v>
      </c>
      <c r="X1079" s="58">
        <f t="shared" si="103"/>
        <v>23.833333333333336</v>
      </c>
      <c r="Y1079" s="58">
        <f t="shared" si="104"/>
        <v>23.833333333333336</v>
      </c>
    </row>
    <row r="1080" spans="1:25" x14ac:dyDescent="0.25">
      <c r="A1080" s="283">
        <v>1044</v>
      </c>
      <c r="B1080" s="283"/>
      <c r="D1080" s="284">
        <v>39782</v>
      </c>
      <c r="E1080" s="284"/>
      <c r="F1080" s="284"/>
      <c r="G1080" s="284"/>
      <c r="I1080" s="285" t="s">
        <v>224</v>
      </c>
      <c r="J1080" s="285"/>
      <c r="K1080" s="285"/>
      <c r="L1080" s="285"/>
      <c r="M1080" s="61">
        <v>33</v>
      </c>
      <c r="N1080" s="253">
        <v>480</v>
      </c>
      <c r="O1080" s="61">
        <v>100</v>
      </c>
      <c r="P1080" s="286">
        <v>117.61</v>
      </c>
      <c r="Q1080" s="286"/>
      <c r="R1080" s="286"/>
      <c r="S1080" s="253">
        <v>14.55</v>
      </c>
      <c r="T1080" s="253">
        <v>132.16</v>
      </c>
      <c r="V1080" s="60">
        <f t="shared" si="101"/>
        <v>51827</v>
      </c>
      <c r="W1080" s="58">
        <f t="shared" si="102"/>
        <v>9.0833333333333339</v>
      </c>
      <c r="X1080" s="58">
        <f t="shared" si="103"/>
        <v>23.916666666666664</v>
      </c>
      <c r="Y1080" s="58">
        <f t="shared" si="104"/>
        <v>23.916666666666664</v>
      </c>
    </row>
    <row r="1081" spans="1:25" x14ac:dyDescent="0.25">
      <c r="A1081" s="283">
        <v>1056</v>
      </c>
      <c r="B1081" s="283"/>
      <c r="D1081" s="284">
        <v>39813</v>
      </c>
      <c r="E1081" s="284"/>
      <c r="F1081" s="284"/>
      <c r="G1081" s="284"/>
      <c r="I1081" s="285" t="s">
        <v>224</v>
      </c>
      <c r="J1081" s="285"/>
      <c r="K1081" s="285"/>
      <c r="L1081" s="285"/>
      <c r="M1081" s="61">
        <v>33</v>
      </c>
      <c r="N1081" s="253">
        <v>45000</v>
      </c>
      <c r="O1081" s="61">
        <v>100</v>
      </c>
      <c r="P1081" s="286">
        <v>10909.12</v>
      </c>
      <c r="Q1081" s="286"/>
      <c r="R1081" s="286"/>
      <c r="S1081" s="253">
        <v>1363.64</v>
      </c>
      <c r="T1081" s="253">
        <v>12272.76</v>
      </c>
      <c r="V1081" s="60">
        <f t="shared" si="101"/>
        <v>51858</v>
      </c>
      <c r="W1081" s="58">
        <f t="shared" si="102"/>
        <v>9</v>
      </c>
      <c r="X1081" s="58">
        <f t="shared" si="103"/>
        <v>24</v>
      </c>
      <c r="Y1081" s="58">
        <f t="shared" si="104"/>
        <v>24</v>
      </c>
    </row>
    <row r="1082" spans="1:25" x14ac:dyDescent="0.25">
      <c r="A1082" s="283">
        <v>1059</v>
      </c>
      <c r="B1082" s="283"/>
      <c r="D1082" s="284">
        <v>39811</v>
      </c>
      <c r="E1082" s="284"/>
      <c r="F1082" s="284"/>
      <c r="G1082" s="284"/>
      <c r="I1082" s="285" t="s">
        <v>224</v>
      </c>
      <c r="J1082" s="285"/>
      <c r="K1082" s="285"/>
      <c r="L1082" s="285"/>
      <c r="M1082" s="61">
        <v>33</v>
      </c>
      <c r="N1082" s="253">
        <v>1093.8</v>
      </c>
      <c r="O1082" s="61">
        <v>100</v>
      </c>
      <c r="P1082" s="286">
        <v>265.2</v>
      </c>
      <c r="Q1082" s="286"/>
      <c r="R1082" s="286"/>
      <c r="S1082" s="253">
        <v>33.15</v>
      </c>
      <c r="T1082" s="253">
        <v>298.35000000000002</v>
      </c>
      <c r="V1082" s="60">
        <f t="shared" si="101"/>
        <v>51856</v>
      </c>
      <c r="W1082" s="58">
        <f t="shared" si="102"/>
        <v>9.0055555555555564</v>
      </c>
      <c r="X1082" s="58">
        <f t="shared" si="103"/>
        <v>23.994444444444444</v>
      </c>
      <c r="Y1082" s="58">
        <f t="shared" si="104"/>
        <v>23.994444444444444</v>
      </c>
    </row>
    <row r="1083" spans="1:25" x14ac:dyDescent="0.25">
      <c r="A1083" s="283">
        <v>1074</v>
      </c>
      <c r="B1083" s="283"/>
      <c r="D1083" s="284">
        <v>39844</v>
      </c>
      <c r="E1083" s="284"/>
      <c r="F1083" s="284"/>
      <c r="G1083" s="284"/>
      <c r="I1083" s="285" t="s">
        <v>224</v>
      </c>
      <c r="J1083" s="285"/>
      <c r="K1083" s="285"/>
      <c r="L1083" s="285"/>
      <c r="M1083" s="61">
        <v>33</v>
      </c>
      <c r="N1083" s="253">
        <v>171</v>
      </c>
      <c r="O1083" s="61">
        <v>100</v>
      </c>
      <c r="P1083" s="286">
        <v>41.01</v>
      </c>
      <c r="Q1083" s="286"/>
      <c r="R1083" s="286"/>
      <c r="S1083" s="253">
        <v>5.18</v>
      </c>
      <c r="T1083" s="253">
        <v>46.19</v>
      </c>
      <c r="V1083" s="60">
        <f t="shared" si="101"/>
        <v>51889</v>
      </c>
      <c r="W1083" s="58">
        <f t="shared" si="102"/>
        <v>8.9166666666666661</v>
      </c>
      <c r="X1083" s="58">
        <f t="shared" si="103"/>
        <v>24.083333333333336</v>
      </c>
      <c r="Y1083" s="58">
        <f t="shared" si="104"/>
        <v>24.083333333333336</v>
      </c>
    </row>
    <row r="1084" spans="1:25" x14ac:dyDescent="0.25">
      <c r="A1084" s="283">
        <v>1080</v>
      </c>
      <c r="B1084" s="283"/>
      <c r="D1084" s="284">
        <v>39872</v>
      </c>
      <c r="E1084" s="284"/>
      <c r="F1084" s="284"/>
      <c r="G1084" s="284"/>
      <c r="I1084" s="285" t="s">
        <v>224</v>
      </c>
      <c r="J1084" s="285"/>
      <c r="K1084" s="285"/>
      <c r="L1084" s="285"/>
      <c r="M1084" s="61">
        <v>33</v>
      </c>
      <c r="N1084" s="253">
        <v>306</v>
      </c>
      <c r="O1084" s="61">
        <v>100</v>
      </c>
      <c r="P1084" s="286">
        <v>72.61</v>
      </c>
      <c r="Q1084" s="286"/>
      <c r="R1084" s="286"/>
      <c r="S1084" s="253">
        <v>9.27</v>
      </c>
      <c r="T1084" s="253">
        <v>81.88</v>
      </c>
      <c r="V1084" s="60">
        <f t="shared" si="101"/>
        <v>51917</v>
      </c>
      <c r="W1084" s="58">
        <f t="shared" si="102"/>
        <v>8.8361111111111104</v>
      </c>
      <c r="X1084" s="58">
        <f t="shared" si="103"/>
        <v>24.163888888888891</v>
      </c>
      <c r="Y1084" s="58">
        <f t="shared" si="104"/>
        <v>24.163888888888891</v>
      </c>
    </row>
    <row r="1085" spans="1:25" x14ac:dyDescent="0.25">
      <c r="A1085" s="283">
        <v>1091</v>
      </c>
      <c r="B1085" s="283"/>
      <c r="D1085" s="284">
        <v>39903</v>
      </c>
      <c r="E1085" s="284"/>
      <c r="F1085" s="284"/>
      <c r="G1085" s="284"/>
      <c r="I1085" s="285" t="s">
        <v>224</v>
      </c>
      <c r="J1085" s="285"/>
      <c r="K1085" s="285"/>
      <c r="L1085" s="285"/>
      <c r="M1085" s="61">
        <v>33</v>
      </c>
      <c r="N1085" s="253">
        <v>495</v>
      </c>
      <c r="O1085" s="61">
        <v>100</v>
      </c>
      <c r="P1085" s="286">
        <v>116.25</v>
      </c>
      <c r="Q1085" s="286"/>
      <c r="R1085" s="286"/>
      <c r="S1085" s="253">
        <v>15</v>
      </c>
      <c r="T1085" s="253">
        <v>131.25</v>
      </c>
      <c r="V1085" s="60">
        <f t="shared" si="101"/>
        <v>51948</v>
      </c>
      <c r="W1085" s="58">
        <f t="shared" si="102"/>
        <v>8.75</v>
      </c>
      <c r="X1085" s="58">
        <f t="shared" si="103"/>
        <v>24.25</v>
      </c>
      <c r="Y1085" s="58">
        <f t="shared" si="104"/>
        <v>24.25</v>
      </c>
    </row>
    <row r="1086" spans="1:25" x14ac:dyDescent="0.25">
      <c r="A1086" s="283">
        <v>1095</v>
      </c>
      <c r="B1086" s="283"/>
      <c r="D1086" s="284">
        <v>39933</v>
      </c>
      <c r="E1086" s="284"/>
      <c r="F1086" s="284"/>
      <c r="G1086" s="284"/>
      <c r="I1086" s="285" t="s">
        <v>224</v>
      </c>
      <c r="J1086" s="285"/>
      <c r="K1086" s="285"/>
      <c r="L1086" s="285"/>
      <c r="M1086" s="61">
        <v>33</v>
      </c>
      <c r="N1086" s="253">
        <v>153</v>
      </c>
      <c r="O1086" s="61">
        <v>100</v>
      </c>
      <c r="P1086" s="286">
        <v>35.57</v>
      </c>
      <c r="Q1086" s="286"/>
      <c r="R1086" s="286"/>
      <c r="S1086" s="253">
        <v>4.6399999999999997</v>
      </c>
      <c r="T1086" s="253">
        <v>40.21</v>
      </c>
      <c r="V1086" s="60">
        <f t="shared" si="101"/>
        <v>51978</v>
      </c>
      <c r="W1086" s="58">
        <f t="shared" si="102"/>
        <v>8.6666666666666661</v>
      </c>
      <c r="X1086" s="58">
        <f t="shared" si="103"/>
        <v>24.333333333333336</v>
      </c>
      <c r="Y1086" s="58">
        <f t="shared" si="104"/>
        <v>24.333333333333336</v>
      </c>
    </row>
    <row r="1087" spans="1:25" x14ac:dyDescent="0.25">
      <c r="A1087" s="283">
        <v>1100</v>
      </c>
      <c r="B1087" s="283"/>
      <c r="D1087" s="284">
        <v>39964</v>
      </c>
      <c r="E1087" s="284"/>
      <c r="F1087" s="284"/>
      <c r="G1087" s="284"/>
      <c r="I1087" s="285" t="s">
        <v>224</v>
      </c>
      <c r="J1087" s="285"/>
      <c r="K1087" s="285"/>
      <c r="L1087" s="285"/>
      <c r="M1087" s="61">
        <v>33</v>
      </c>
      <c r="N1087" s="253">
        <v>1053</v>
      </c>
      <c r="O1087" s="61">
        <v>100</v>
      </c>
      <c r="P1087" s="286">
        <v>241.98000000000002</v>
      </c>
      <c r="Q1087" s="286"/>
      <c r="R1087" s="286"/>
      <c r="S1087" s="253">
        <v>31.91</v>
      </c>
      <c r="T1087" s="253">
        <v>273.89</v>
      </c>
      <c r="V1087" s="60">
        <f t="shared" si="101"/>
        <v>52009</v>
      </c>
      <c r="W1087" s="58">
        <f t="shared" si="102"/>
        <v>8.5833333333333339</v>
      </c>
      <c r="X1087" s="58">
        <f t="shared" si="103"/>
        <v>24.416666666666664</v>
      </c>
      <c r="Y1087" s="58">
        <f t="shared" si="104"/>
        <v>24.416666666666664</v>
      </c>
    </row>
    <row r="1088" spans="1:25" x14ac:dyDescent="0.25">
      <c r="A1088" s="283">
        <v>1104</v>
      </c>
      <c r="B1088" s="283"/>
      <c r="D1088" s="284">
        <v>39990</v>
      </c>
      <c r="E1088" s="284"/>
      <c r="F1088" s="284"/>
      <c r="G1088" s="284"/>
      <c r="I1088" s="285" t="s">
        <v>224</v>
      </c>
      <c r="J1088" s="285"/>
      <c r="K1088" s="285"/>
      <c r="L1088" s="285"/>
      <c r="M1088" s="61">
        <v>33</v>
      </c>
      <c r="N1088" s="253">
        <v>512.83000000000004</v>
      </c>
      <c r="O1088" s="61">
        <v>100</v>
      </c>
      <c r="P1088" s="286">
        <v>116.55</v>
      </c>
      <c r="Q1088" s="286"/>
      <c r="R1088" s="286"/>
      <c r="S1088" s="253">
        <v>15.540000000000001</v>
      </c>
      <c r="T1088" s="253">
        <v>132.09</v>
      </c>
      <c r="V1088" s="60">
        <f t="shared" si="101"/>
        <v>52035</v>
      </c>
      <c r="W1088" s="58">
        <f t="shared" si="102"/>
        <v>8.5138888888888893</v>
      </c>
      <c r="X1088" s="58">
        <f t="shared" si="103"/>
        <v>24.486111111111111</v>
      </c>
      <c r="Y1088" s="58">
        <f t="shared" si="104"/>
        <v>24.486111111111111</v>
      </c>
    </row>
    <row r="1089" spans="1:25" x14ac:dyDescent="0.25">
      <c r="A1089" s="283">
        <v>1105</v>
      </c>
      <c r="B1089" s="283"/>
      <c r="D1089" s="284">
        <v>39994</v>
      </c>
      <c r="E1089" s="284"/>
      <c r="F1089" s="284"/>
      <c r="G1089" s="284"/>
      <c r="I1089" s="285" t="s">
        <v>224</v>
      </c>
      <c r="J1089" s="285"/>
      <c r="K1089" s="285"/>
      <c r="L1089" s="285"/>
      <c r="M1089" s="61">
        <v>33</v>
      </c>
      <c r="N1089" s="253">
        <v>5175</v>
      </c>
      <c r="O1089" s="61">
        <v>100</v>
      </c>
      <c r="P1089" s="286">
        <v>1176.1500000000001</v>
      </c>
      <c r="Q1089" s="286"/>
      <c r="R1089" s="286"/>
      <c r="S1089" s="253">
        <v>156.82</v>
      </c>
      <c r="T1089" s="253">
        <v>1332.97</v>
      </c>
      <c r="V1089" s="60">
        <f t="shared" si="101"/>
        <v>52039</v>
      </c>
      <c r="W1089" s="58">
        <f t="shared" si="102"/>
        <v>8.5</v>
      </c>
      <c r="X1089" s="58">
        <f t="shared" si="103"/>
        <v>24.5</v>
      </c>
      <c r="Y1089" s="58">
        <f t="shared" si="104"/>
        <v>24.5</v>
      </c>
    </row>
    <row r="1090" spans="1:25" x14ac:dyDescent="0.25">
      <c r="A1090" s="283">
        <v>1110</v>
      </c>
      <c r="B1090" s="283"/>
      <c r="D1090" s="284">
        <v>40025</v>
      </c>
      <c r="E1090" s="284"/>
      <c r="F1090" s="284"/>
      <c r="G1090" s="284"/>
      <c r="I1090" s="285" t="s">
        <v>224</v>
      </c>
      <c r="J1090" s="285"/>
      <c r="K1090" s="285"/>
      <c r="L1090" s="285"/>
      <c r="M1090" s="61">
        <v>33</v>
      </c>
      <c r="N1090" s="253">
        <v>7371</v>
      </c>
      <c r="O1090" s="61">
        <v>100</v>
      </c>
      <c r="P1090" s="286">
        <v>1656.5900000000001</v>
      </c>
      <c r="Q1090" s="286"/>
      <c r="R1090" s="286"/>
      <c r="S1090" s="253">
        <v>223.36</v>
      </c>
      <c r="T1090" s="253">
        <v>1879.95</v>
      </c>
      <c r="V1090" s="60">
        <f t="shared" si="101"/>
        <v>52070</v>
      </c>
      <c r="W1090" s="58">
        <f t="shared" si="102"/>
        <v>8.4166666666666661</v>
      </c>
      <c r="X1090" s="58">
        <f t="shared" si="103"/>
        <v>24.583333333333336</v>
      </c>
      <c r="Y1090" s="58">
        <f t="shared" si="104"/>
        <v>24.583333333333336</v>
      </c>
    </row>
    <row r="1091" spans="1:25" x14ac:dyDescent="0.25">
      <c r="A1091" s="283">
        <v>1115</v>
      </c>
      <c r="B1091" s="283"/>
      <c r="D1091" s="284">
        <v>40056</v>
      </c>
      <c r="E1091" s="284"/>
      <c r="F1091" s="284"/>
      <c r="G1091" s="284"/>
      <c r="I1091" s="285" t="s">
        <v>224</v>
      </c>
      <c r="J1091" s="285"/>
      <c r="K1091" s="285"/>
      <c r="L1091" s="285"/>
      <c r="M1091" s="61">
        <v>33</v>
      </c>
      <c r="N1091" s="253">
        <v>2727</v>
      </c>
      <c r="O1091" s="61">
        <v>100</v>
      </c>
      <c r="P1091" s="286">
        <v>606.03</v>
      </c>
      <c r="Q1091" s="286"/>
      <c r="R1091" s="286"/>
      <c r="S1091" s="253">
        <v>82.64</v>
      </c>
      <c r="T1091" s="253">
        <v>688.67</v>
      </c>
      <c r="V1091" s="60">
        <f t="shared" si="101"/>
        <v>52101</v>
      </c>
      <c r="W1091" s="58">
        <f t="shared" si="102"/>
        <v>8.3333333333333339</v>
      </c>
      <c r="X1091" s="58">
        <f t="shared" si="103"/>
        <v>24.666666666666664</v>
      </c>
      <c r="Y1091" s="58">
        <f t="shared" si="104"/>
        <v>24.666666666666664</v>
      </c>
    </row>
    <row r="1092" spans="1:25" x14ac:dyDescent="0.25">
      <c r="A1092" s="283">
        <v>1122</v>
      </c>
      <c r="B1092" s="283"/>
      <c r="D1092" s="284">
        <v>40086</v>
      </c>
      <c r="E1092" s="284"/>
      <c r="F1092" s="284"/>
      <c r="G1092" s="284"/>
      <c r="I1092" s="285" t="s">
        <v>224</v>
      </c>
      <c r="J1092" s="285"/>
      <c r="K1092" s="285"/>
      <c r="L1092" s="285"/>
      <c r="M1092" s="61">
        <v>33</v>
      </c>
      <c r="N1092" s="253">
        <v>450</v>
      </c>
      <c r="O1092" s="61">
        <v>100</v>
      </c>
      <c r="P1092" s="286">
        <v>98.89</v>
      </c>
      <c r="Q1092" s="286"/>
      <c r="R1092" s="286"/>
      <c r="S1092" s="253">
        <v>13.64</v>
      </c>
      <c r="T1092" s="253">
        <v>112.53</v>
      </c>
      <c r="V1092" s="60">
        <f t="shared" si="101"/>
        <v>52131</v>
      </c>
      <c r="W1092" s="58">
        <f t="shared" si="102"/>
        <v>8.25</v>
      </c>
      <c r="X1092" s="58">
        <f t="shared" si="103"/>
        <v>24.75</v>
      </c>
      <c r="Y1092" s="58">
        <f t="shared" si="104"/>
        <v>24.75</v>
      </c>
    </row>
    <row r="1093" spans="1:25" x14ac:dyDescent="0.25">
      <c r="A1093" s="283">
        <v>1128</v>
      </c>
      <c r="B1093" s="283"/>
      <c r="D1093" s="284">
        <v>40117</v>
      </c>
      <c r="E1093" s="284"/>
      <c r="F1093" s="284"/>
      <c r="G1093" s="284"/>
      <c r="I1093" s="285" t="s">
        <v>224</v>
      </c>
      <c r="J1093" s="285"/>
      <c r="K1093" s="285"/>
      <c r="L1093" s="285"/>
      <c r="M1093" s="61">
        <v>33</v>
      </c>
      <c r="N1093" s="253">
        <v>360</v>
      </c>
      <c r="O1093" s="61">
        <v>100</v>
      </c>
      <c r="P1093" s="286">
        <v>78.19</v>
      </c>
      <c r="Q1093" s="286"/>
      <c r="R1093" s="286"/>
      <c r="S1093" s="253">
        <v>10.91</v>
      </c>
      <c r="T1093" s="253">
        <v>89.100000000000009</v>
      </c>
      <c r="V1093" s="60">
        <f t="shared" si="101"/>
        <v>52162</v>
      </c>
      <c r="W1093" s="58">
        <f t="shared" si="102"/>
        <v>8.1666666666666661</v>
      </c>
      <c r="X1093" s="58">
        <f t="shared" si="103"/>
        <v>24.833333333333336</v>
      </c>
      <c r="Y1093" s="58">
        <f t="shared" si="104"/>
        <v>24.833333333333336</v>
      </c>
    </row>
    <row r="1094" spans="1:25" x14ac:dyDescent="0.25">
      <c r="A1094" s="283">
        <v>1134</v>
      </c>
      <c r="B1094" s="283"/>
      <c r="D1094" s="284">
        <v>40147</v>
      </c>
      <c r="E1094" s="284"/>
      <c r="F1094" s="284"/>
      <c r="G1094" s="284"/>
      <c r="I1094" s="285" t="s">
        <v>224</v>
      </c>
      <c r="J1094" s="285"/>
      <c r="K1094" s="285"/>
      <c r="L1094" s="285"/>
      <c r="M1094" s="61">
        <v>33</v>
      </c>
      <c r="N1094" s="253">
        <v>778.07</v>
      </c>
      <c r="O1094" s="61">
        <v>100</v>
      </c>
      <c r="P1094" s="286">
        <v>167.02</v>
      </c>
      <c r="Q1094" s="286"/>
      <c r="R1094" s="286"/>
      <c r="S1094" s="253">
        <v>23.580000000000002</v>
      </c>
      <c r="T1094" s="253">
        <v>190.6</v>
      </c>
      <c r="V1094" s="60">
        <f t="shared" si="101"/>
        <v>52192</v>
      </c>
      <c r="W1094" s="58">
        <f t="shared" si="102"/>
        <v>8.0833333333333339</v>
      </c>
      <c r="X1094" s="58">
        <f t="shared" si="103"/>
        <v>24.916666666666664</v>
      </c>
      <c r="Y1094" s="58">
        <f t="shared" si="104"/>
        <v>24.916666666666664</v>
      </c>
    </row>
    <row r="1095" spans="1:25" x14ac:dyDescent="0.25">
      <c r="A1095" s="283">
        <v>1140</v>
      </c>
      <c r="B1095" s="283"/>
      <c r="D1095" s="284">
        <v>40178</v>
      </c>
      <c r="E1095" s="284"/>
      <c r="F1095" s="284"/>
      <c r="G1095" s="284"/>
      <c r="I1095" s="285" t="s">
        <v>224</v>
      </c>
      <c r="J1095" s="285"/>
      <c r="K1095" s="285"/>
      <c r="L1095" s="285"/>
      <c r="M1095" s="61">
        <v>33</v>
      </c>
      <c r="N1095" s="253">
        <v>2544.1</v>
      </c>
      <c r="O1095" s="61">
        <v>100</v>
      </c>
      <c r="P1095" s="286">
        <v>539.63</v>
      </c>
      <c r="Q1095" s="286"/>
      <c r="R1095" s="286"/>
      <c r="S1095" s="253">
        <v>77.09</v>
      </c>
      <c r="T1095" s="253">
        <v>616.72</v>
      </c>
      <c r="V1095" s="60">
        <f t="shared" si="101"/>
        <v>52223</v>
      </c>
      <c r="W1095" s="58">
        <f t="shared" si="102"/>
        <v>8</v>
      </c>
      <c r="X1095" s="58">
        <f t="shared" si="103"/>
        <v>25</v>
      </c>
      <c r="Y1095" s="58">
        <f t="shared" ref="Y1095:Y1126" si="105">IF(X1095=0,0,X1095)</f>
        <v>25</v>
      </c>
    </row>
    <row r="1096" spans="1:25" x14ac:dyDescent="0.25">
      <c r="A1096" s="283">
        <v>1146</v>
      </c>
      <c r="B1096" s="283"/>
      <c r="D1096" s="284">
        <v>40117</v>
      </c>
      <c r="E1096" s="284"/>
      <c r="F1096" s="284"/>
      <c r="G1096" s="284"/>
      <c r="I1096" s="285" t="s">
        <v>224</v>
      </c>
      <c r="J1096" s="285"/>
      <c r="K1096" s="285"/>
      <c r="L1096" s="285"/>
      <c r="M1096" s="61">
        <v>33</v>
      </c>
      <c r="N1096" s="253">
        <v>7224.72</v>
      </c>
      <c r="O1096" s="61">
        <v>100</v>
      </c>
      <c r="P1096" s="286">
        <v>1569</v>
      </c>
      <c r="Q1096" s="286"/>
      <c r="R1096" s="286"/>
      <c r="S1096" s="253">
        <v>218.93</v>
      </c>
      <c r="T1096" s="253">
        <v>1787.93</v>
      </c>
      <c r="V1096" s="60">
        <f t="shared" si="101"/>
        <v>52162</v>
      </c>
      <c r="W1096" s="58">
        <f t="shared" si="102"/>
        <v>8.1666666666666661</v>
      </c>
      <c r="X1096" s="58">
        <f t="shared" si="103"/>
        <v>24.833333333333336</v>
      </c>
      <c r="Y1096" s="58">
        <f t="shared" si="105"/>
        <v>24.833333333333336</v>
      </c>
    </row>
    <row r="1097" spans="1:25" x14ac:dyDescent="0.25">
      <c r="A1097" s="283">
        <v>1147</v>
      </c>
      <c r="B1097" s="283"/>
      <c r="D1097" s="284">
        <v>40178</v>
      </c>
      <c r="E1097" s="284"/>
      <c r="F1097" s="284"/>
      <c r="G1097" s="284"/>
      <c r="I1097" s="285" t="s">
        <v>224</v>
      </c>
      <c r="J1097" s="285"/>
      <c r="K1097" s="285"/>
      <c r="L1097" s="285"/>
      <c r="M1097" s="61">
        <v>33</v>
      </c>
      <c r="N1097" s="253">
        <v>15000</v>
      </c>
      <c r="O1097" s="61">
        <v>100</v>
      </c>
      <c r="P1097" s="286">
        <v>3181.85</v>
      </c>
      <c r="Q1097" s="286"/>
      <c r="R1097" s="286"/>
      <c r="S1097" s="253">
        <v>454.55</v>
      </c>
      <c r="T1097" s="253">
        <v>3636.4</v>
      </c>
      <c r="V1097" s="60">
        <f t="shared" si="101"/>
        <v>52223</v>
      </c>
      <c r="W1097" s="58">
        <f t="shared" si="102"/>
        <v>8</v>
      </c>
      <c r="X1097" s="58">
        <f t="shared" si="103"/>
        <v>25</v>
      </c>
      <c r="Y1097" s="58">
        <f t="shared" si="105"/>
        <v>25</v>
      </c>
    </row>
    <row r="1098" spans="1:25" x14ac:dyDescent="0.25">
      <c r="A1098" s="283">
        <v>1151</v>
      </c>
      <c r="B1098" s="283"/>
      <c r="D1098" s="284">
        <v>40209</v>
      </c>
      <c r="E1098" s="284"/>
      <c r="F1098" s="284"/>
      <c r="G1098" s="284"/>
      <c r="I1098" s="285" t="s">
        <v>224</v>
      </c>
      <c r="J1098" s="285"/>
      <c r="K1098" s="285"/>
      <c r="L1098" s="285"/>
      <c r="M1098" s="61">
        <v>33</v>
      </c>
      <c r="N1098" s="253">
        <v>772.92000000000007</v>
      </c>
      <c r="O1098" s="61">
        <v>100</v>
      </c>
      <c r="P1098" s="286">
        <v>161.99</v>
      </c>
      <c r="Q1098" s="286"/>
      <c r="R1098" s="286"/>
      <c r="S1098" s="253">
        <v>23.42</v>
      </c>
      <c r="T1098" s="253">
        <v>185.41</v>
      </c>
      <c r="V1098" s="60">
        <f t="shared" si="101"/>
        <v>52254</v>
      </c>
      <c r="W1098" s="58">
        <f t="shared" si="102"/>
        <v>7.916666666666667</v>
      </c>
      <c r="X1098" s="58">
        <f t="shared" si="103"/>
        <v>25.083333333333332</v>
      </c>
      <c r="Y1098" s="58">
        <f t="shared" si="105"/>
        <v>25.083333333333332</v>
      </c>
    </row>
    <row r="1099" spans="1:25" x14ac:dyDescent="0.25">
      <c r="A1099" s="283">
        <v>1156</v>
      </c>
      <c r="B1099" s="283"/>
      <c r="D1099" s="284">
        <v>40237</v>
      </c>
      <c r="E1099" s="284"/>
      <c r="F1099" s="284"/>
      <c r="G1099" s="284"/>
      <c r="I1099" s="285" t="s">
        <v>224</v>
      </c>
      <c r="J1099" s="285"/>
      <c r="K1099" s="285"/>
      <c r="L1099" s="285"/>
      <c r="M1099" s="61">
        <v>33</v>
      </c>
      <c r="N1099" s="253">
        <v>907.92000000000007</v>
      </c>
      <c r="O1099" s="61">
        <v>100</v>
      </c>
      <c r="P1099" s="286">
        <v>187.98</v>
      </c>
      <c r="Q1099" s="286"/>
      <c r="R1099" s="286"/>
      <c r="S1099" s="253">
        <v>27.51</v>
      </c>
      <c r="T1099" s="253">
        <v>215.49</v>
      </c>
      <c r="V1099" s="60">
        <f t="shared" si="101"/>
        <v>52282</v>
      </c>
      <c r="W1099" s="58">
        <f t="shared" si="102"/>
        <v>7.8361111111111112</v>
      </c>
      <c r="X1099" s="58">
        <f t="shared" si="103"/>
        <v>25.163888888888888</v>
      </c>
      <c r="Y1099" s="58">
        <f t="shared" si="105"/>
        <v>25.163888888888888</v>
      </c>
    </row>
    <row r="1100" spans="1:25" x14ac:dyDescent="0.25">
      <c r="A1100" s="283">
        <v>1160</v>
      </c>
      <c r="B1100" s="283"/>
      <c r="D1100" s="284">
        <v>40268</v>
      </c>
      <c r="E1100" s="284"/>
      <c r="F1100" s="284"/>
      <c r="G1100" s="284"/>
      <c r="I1100" s="285" t="s">
        <v>224</v>
      </c>
      <c r="J1100" s="285"/>
      <c r="K1100" s="285"/>
      <c r="L1100" s="285"/>
      <c r="M1100" s="61">
        <v>33</v>
      </c>
      <c r="N1100" s="253">
        <v>808.92000000000007</v>
      </c>
      <c r="O1100" s="61">
        <v>100</v>
      </c>
      <c r="P1100" s="286">
        <v>165.44</v>
      </c>
      <c r="Q1100" s="286"/>
      <c r="R1100" s="286"/>
      <c r="S1100" s="253">
        <v>24.51</v>
      </c>
      <c r="T1100" s="253">
        <v>189.95000000000002</v>
      </c>
      <c r="V1100" s="60">
        <f t="shared" si="101"/>
        <v>52313</v>
      </c>
      <c r="W1100" s="58">
        <f t="shared" si="102"/>
        <v>7.75</v>
      </c>
      <c r="X1100" s="58">
        <f t="shared" si="103"/>
        <v>25.25</v>
      </c>
      <c r="Y1100" s="58">
        <f t="shared" si="105"/>
        <v>25.25</v>
      </c>
    </row>
    <row r="1101" spans="1:25" x14ac:dyDescent="0.25">
      <c r="A1101" s="283">
        <v>1164</v>
      </c>
      <c r="B1101" s="283"/>
      <c r="D1101" s="284">
        <v>40298</v>
      </c>
      <c r="E1101" s="284"/>
      <c r="F1101" s="284"/>
      <c r="G1101" s="284"/>
      <c r="I1101" s="285" t="s">
        <v>224</v>
      </c>
      <c r="J1101" s="285"/>
      <c r="K1101" s="285"/>
      <c r="L1101" s="285"/>
      <c r="M1101" s="61">
        <v>33</v>
      </c>
      <c r="N1101" s="253">
        <v>7212.4000000000005</v>
      </c>
      <c r="O1101" s="61">
        <v>100</v>
      </c>
      <c r="P1101" s="286">
        <v>1457.07</v>
      </c>
      <c r="Q1101" s="286"/>
      <c r="R1101" s="286"/>
      <c r="S1101" s="253">
        <v>218.56</v>
      </c>
      <c r="T1101" s="253">
        <v>1675.63</v>
      </c>
      <c r="V1101" s="60">
        <f t="shared" si="101"/>
        <v>52343</v>
      </c>
      <c r="W1101" s="58">
        <f t="shared" si="102"/>
        <v>7.666666666666667</v>
      </c>
      <c r="X1101" s="58">
        <f t="shared" si="103"/>
        <v>25.333333333333332</v>
      </c>
      <c r="Y1101" s="58">
        <f t="shared" si="105"/>
        <v>25.333333333333332</v>
      </c>
    </row>
    <row r="1102" spans="1:25" x14ac:dyDescent="0.25">
      <c r="A1102" s="283">
        <v>1169</v>
      </c>
      <c r="B1102" s="283"/>
      <c r="D1102" s="284">
        <v>40329</v>
      </c>
      <c r="E1102" s="284"/>
      <c r="F1102" s="284"/>
      <c r="G1102" s="284"/>
      <c r="I1102" s="285" t="s">
        <v>224</v>
      </c>
      <c r="J1102" s="285"/>
      <c r="K1102" s="285"/>
      <c r="L1102" s="285"/>
      <c r="M1102" s="61">
        <v>33</v>
      </c>
      <c r="N1102" s="253">
        <v>895.46</v>
      </c>
      <c r="O1102" s="61">
        <v>100</v>
      </c>
      <c r="P1102" s="286">
        <v>178.67000000000002</v>
      </c>
      <c r="Q1102" s="286"/>
      <c r="R1102" s="286"/>
      <c r="S1102" s="253">
        <v>27.14</v>
      </c>
      <c r="T1102" s="253">
        <v>205.81</v>
      </c>
      <c r="V1102" s="60">
        <f t="shared" si="101"/>
        <v>52374</v>
      </c>
      <c r="W1102" s="58">
        <f t="shared" si="102"/>
        <v>7.583333333333333</v>
      </c>
      <c r="X1102" s="58">
        <f t="shared" si="103"/>
        <v>25.416666666666668</v>
      </c>
      <c r="Y1102" s="58">
        <f t="shared" si="105"/>
        <v>25.416666666666668</v>
      </c>
    </row>
    <row r="1103" spans="1:25" x14ac:dyDescent="0.25">
      <c r="A1103" s="283">
        <v>1174</v>
      </c>
      <c r="B1103" s="283"/>
      <c r="D1103" s="284">
        <v>40359</v>
      </c>
      <c r="E1103" s="284"/>
      <c r="F1103" s="284"/>
      <c r="G1103" s="284"/>
      <c r="I1103" s="285" t="s">
        <v>224</v>
      </c>
      <c r="J1103" s="285"/>
      <c r="K1103" s="285"/>
      <c r="L1103" s="285"/>
      <c r="M1103" s="61">
        <v>33</v>
      </c>
      <c r="N1103" s="253">
        <v>1208.19</v>
      </c>
      <c r="O1103" s="61">
        <v>100</v>
      </c>
      <c r="P1103" s="286">
        <v>237.97</v>
      </c>
      <c r="Q1103" s="286"/>
      <c r="R1103" s="286"/>
      <c r="S1103" s="253">
        <v>36.61</v>
      </c>
      <c r="T1103" s="253">
        <v>274.58</v>
      </c>
      <c r="V1103" s="60">
        <f t="shared" si="101"/>
        <v>52404</v>
      </c>
      <c r="W1103" s="58">
        <f t="shared" si="102"/>
        <v>7.5</v>
      </c>
      <c r="X1103" s="58">
        <f t="shared" si="103"/>
        <v>25.5</v>
      </c>
      <c r="Y1103" s="58">
        <f t="shared" si="105"/>
        <v>25.5</v>
      </c>
    </row>
    <row r="1104" spans="1:25" x14ac:dyDescent="0.25">
      <c r="A1104" s="283">
        <v>1177</v>
      </c>
      <c r="B1104" s="283"/>
      <c r="D1104" s="284">
        <v>40390</v>
      </c>
      <c r="E1104" s="284"/>
      <c r="F1104" s="284"/>
      <c r="G1104" s="284"/>
      <c r="I1104" s="285" t="s">
        <v>224</v>
      </c>
      <c r="J1104" s="285"/>
      <c r="K1104" s="285"/>
      <c r="L1104" s="285"/>
      <c r="M1104" s="61">
        <v>33</v>
      </c>
      <c r="N1104" s="253">
        <v>805.46</v>
      </c>
      <c r="O1104" s="61">
        <v>100</v>
      </c>
      <c r="P1104" s="286">
        <v>156.63</v>
      </c>
      <c r="Q1104" s="286"/>
      <c r="R1104" s="286"/>
      <c r="S1104" s="253">
        <v>24.41</v>
      </c>
      <c r="T1104" s="253">
        <v>181.04</v>
      </c>
      <c r="V1104" s="60">
        <f t="shared" si="101"/>
        <v>52435</v>
      </c>
      <c r="W1104" s="58">
        <f t="shared" si="102"/>
        <v>7.416666666666667</v>
      </c>
      <c r="X1104" s="58">
        <f t="shared" si="103"/>
        <v>25.583333333333332</v>
      </c>
      <c r="Y1104" s="58">
        <f t="shared" si="105"/>
        <v>25.583333333333332</v>
      </c>
    </row>
    <row r="1105" spans="1:25" x14ac:dyDescent="0.25">
      <c r="A1105" s="283">
        <v>1182</v>
      </c>
      <c r="B1105" s="283"/>
      <c r="D1105" s="284">
        <v>40421</v>
      </c>
      <c r="E1105" s="284"/>
      <c r="F1105" s="284"/>
      <c r="G1105" s="284"/>
      <c r="I1105" s="285" t="s">
        <v>224</v>
      </c>
      <c r="J1105" s="285"/>
      <c r="K1105" s="285"/>
      <c r="L1105" s="285"/>
      <c r="M1105" s="61">
        <v>33</v>
      </c>
      <c r="N1105" s="253">
        <v>931.46</v>
      </c>
      <c r="O1105" s="61">
        <v>100</v>
      </c>
      <c r="P1105" s="286">
        <v>178.79</v>
      </c>
      <c r="Q1105" s="286"/>
      <c r="R1105" s="286"/>
      <c r="S1105" s="253">
        <v>28.23</v>
      </c>
      <c r="T1105" s="253">
        <v>207.02</v>
      </c>
      <c r="V1105" s="60">
        <f t="shared" si="101"/>
        <v>52466</v>
      </c>
      <c r="W1105" s="58">
        <f t="shared" si="102"/>
        <v>7.333333333333333</v>
      </c>
      <c r="X1105" s="58">
        <f t="shared" si="103"/>
        <v>25.666666666666668</v>
      </c>
      <c r="Y1105" s="58">
        <f t="shared" si="105"/>
        <v>25.666666666666668</v>
      </c>
    </row>
    <row r="1106" spans="1:25" x14ac:dyDescent="0.25">
      <c r="A1106" s="283">
        <v>1185</v>
      </c>
      <c r="B1106" s="283"/>
      <c r="D1106" s="284">
        <v>40451</v>
      </c>
      <c r="E1106" s="284"/>
      <c r="F1106" s="284"/>
      <c r="G1106" s="284"/>
      <c r="I1106" s="285" t="s">
        <v>224</v>
      </c>
      <c r="J1106" s="285"/>
      <c r="K1106" s="285"/>
      <c r="L1106" s="285"/>
      <c r="M1106" s="61">
        <v>33</v>
      </c>
      <c r="N1106" s="253">
        <v>1048.46</v>
      </c>
      <c r="O1106" s="61">
        <v>100</v>
      </c>
      <c r="P1106" s="286">
        <v>198.56</v>
      </c>
      <c r="Q1106" s="286"/>
      <c r="R1106" s="286"/>
      <c r="S1106" s="253">
        <v>31.77</v>
      </c>
      <c r="T1106" s="253">
        <v>230.33</v>
      </c>
      <c r="V1106" s="60">
        <f t="shared" si="101"/>
        <v>52496</v>
      </c>
      <c r="W1106" s="58">
        <f t="shared" si="102"/>
        <v>7.25</v>
      </c>
      <c r="X1106" s="58">
        <f t="shared" si="103"/>
        <v>25.75</v>
      </c>
      <c r="Y1106" s="58">
        <f t="shared" si="105"/>
        <v>25.75</v>
      </c>
    </row>
    <row r="1107" spans="1:25" x14ac:dyDescent="0.25">
      <c r="A1107" s="283">
        <v>1193</v>
      </c>
      <c r="B1107" s="283"/>
      <c r="D1107" s="284">
        <v>40482</v>
      </c>
      <c r="E1107" s="284"/>
      <c r="F1107" s="284"/>
      <c r="G1107" s="284"/>
      <c r="I1107" s="285" t="s">
        <v>224</v>
      </c>
      <c r="J1107" s="285"/>
      <c r="K1107" s="285"/>
      <c r="L1107" s="285"/>
      <c r="M1107" s="61">
        <v>33</v>
      </c>
      <c r="N1107" s="253">
        <v>949.46</v>
      </c>
      <c r="O1107" s="61">
        <v>100</v>
      </c>
      <c r="P1107" s="286">
        <v>177.42000000000002</v>
      </c>
      <c r="Q1107" s="286"/>
      <c r="R1107" s="286"/>
      <c r="S1107" s="253">
        <v>28.77</v>
      </c>
      <c r="T1107" s="253">
        <v>206.19</v>
      </c>
      <c r="V1107" s="60">
        <f t="shared" si="101"/>
        <v>52527</v>
      </c>
      <c r="W1107" s="58">
        <f t="shared" si="102"/>
        <v>7.166666666666667</v>
      </c>
      <c r="X1107" s="58">
        <f t="shared" si="103"/>
        <v>25.833333333333332</v>
      </c>
      <c r="Y1107" s="58">
        <f t="shared" si="105"/>
        <v>25.833333333333332</v>
      </c>
    </row>
    <row r="1108" spans="1:25" x14ac:dyDescent="0.25">
      <c r="A1108" s="283">
        <v>1203</v>
      </c>
      <c r="B1108" s="283"/>
      <c r="D1108" s="284">
        <v>40512</v>
      </c>
      <c r="E1108" s="284"/>
      <c r="F1108" s="284"/>
      <c r="G1108" s="284"/>
      <c r="I1108" s="285" t="s">
        <v>224</v>
      </c>
      <c r="J1108" s="285"/>
      <c r="K1108" s="285"/>
      <c r="L1108" s="285"/>
      <c r="M1108" s="61">
        <v>33</v>
      </c>
      <c r="N1108" s="253">
        <v>1844.92</v>
      </c>
      <c r="O1108" s="61">
        <v>100</v>
      </c>
      <c r="P1108" s="286">
        <v>340.12</v>
      </c>
      <c r="Q1108" s="286"/>
      <c r="R1108" s="286"/>
      <c r="S1108" s="253">
        <v>55.910000000000004</v>
      </c>
      <c r="T1108" s="253">
        <v>396.03000000000003</v>
      </c>
      <c r="V1108" s="60">
        <f t="shared" si="101"/>
        <v>52557</v>
      </c>
      <c r="W1108" s="58">
        <f t="shared" si="102"/>
        <v>7.083333333333333</v>
      </c>
      <c r="X1108" s="58">
        <f t="shared" si="103"/>
        <v>25.916666666666668</v>
      </c>
      <c r="Y1108" s="58">
        <f t="shared" si="105"/>
        <v>25.916666666666668</v>
      </c>
    </row>
    <row r="1109" spans="1:25" x14ac:dyDescent="0.25">
      <c r="A1109" s="283">
        <v>1209</v>
      </c>
      <c r="B1109" s="283"/>
      <c r="D1109" s="284">
        <v>40543</v>
      </c>
      <c r="E1109" s="284"/>
      <c r="F1109" s="284"/>
      <c r="G1109" s="284"/>
      <c r="I1109" s="285" t="s">
        <v>224</v>
      </c>
      <c r="J1109" s="285"/>
      <c r="K1109" s="285"/>
      <c r="L1109" s="285"/>
      <c r="M1109" s="61">
        <v>33</v>
      </c>
      <c r="N1109" s="253">
        <v>2674.11</v>
      </c>
      <c r="O1109" s="61">
        <v>100</v>
      </c>
      <c r="P1109" s="286">
        <v>486.18</v>
      </c>
      <c r="Q1109" s="286"/>
      <c r="R1109" s="286"/>
      <c r="S1109" s="253">
        <v>81.03</v>
      </c>
      <c r="T1109" s="253">
        <v>567.21</v>
      </c>
      <c r="V1109" s="60">
        <f t="shared" si="101"/>
        <v>52588</v>
      </c>
      <c r="W1109" s="58">
        <f t="shared" si="102"/>
        <v>7</v>
      </c>
      <c r="X1109" s="58">
        <f t="shared" si="103"/>
        <v>26</v>
      </c>
      <c r="Y1109" s="58">
        <f t="shared" si="105"/>
        <v>26</v>
      </c>
    </row>
    <row r="1110" spans="1:25" x14ac:dyDescent="0.25">
      <c r="A1110" s="283">
        <v>1213</v>
      </c>
      <c r="B1110" s="283"/>
      <c r="D1110" s="284">
        <v>40574</v>
      </c>
      <c r="E1110" s="284"/>
      <c r="F1110" s="284"/>
      <c r="G1110" s="284"/>
      <c r="I1110" s="285" t="s">
        <v>224</v>
      </c>
      <c r="J1110" s="285"/>
      <c r="K1110" s="285"/>
      <c r="L1110" s="285"/>
      <c r="M1110" s="61">
        <v>33</v>
      </c>
      <c r="N1110" s="253">
        <v>1019.3000000000001</v>
      </c>
      <c r="O1110" s="61">
        <v>100</v>
      </c>
      <c r="P1110" s="286">
        <v>182.77</v>
      </c>
      <c r="Q1110" s="286"/>
      <c r="R1110" s="286"/>
      <c r="S1110" s="253">
        <v>30.89</v>
      </c>
      <c r="T1110" s="253">
        <v>213.66</v>
      </c>
      <c r="V1110" s="60">
        <f t="shared" si="101"/>
        <v>52619</v>
      </c>
      <c r="W1110" s="58">
        <f t="shared" si="102"/>
        <v>6.916666666666667</v>
      </c>
      <c r="X1110" s="58">
        <f t="shared" si="103"/>
        <v>26.083333333333332</v>
      </c>
      <c r="Y1110" s="58">
        <f t="shared" si="105"/>
        <v>26.083333333333332</v>
      </c>
    </row>
    <row r="1111" spans="1:25" x14ac:dyDescent="0.25">
      <c r="A1111" s="283">
        <v>1219</v>
      </c>
      <c r="B1111" s="283"/>
      <c r="D1111" s="284">
        <v>40602</v>
      </c>
      <c r="E1111" s="284"/>
      <c r="F1111" s="284"/>
      <c r="G1111" s="284"/>
      <c r="I1111" s="285" t="s">
        <v>224</v>
      </c>
      <c r="J1111" s="285"/>
      <c r="K1111" s="285"/>
      <c r="L1111" s="285"/>
      <c r="M1111" s="61">
        <v>33</v>
      </c>
      <c r="N1111" s="253">
        <v>1019.3000000000001</v>
      </c>
      <c r="O1111" s="61">
        <v>100</v>
      </c>
      <c r="P1111" s="286">
        <v>180.19</v>
      </c>
      <c r="Q1111" s="286"/>
      <c r="R1111" s="286"/>
      <c r="S1111" s="253">
        <v>30.89</v>
      </c>
      <c r="T1111" s="253">
        <v>211.08</v>
      </c>
      <c r="V1111" s="60">
        <f t="shared" si="101"/>
        <v>52647</v>
      </c>
      <c r="W1111" s="58">
        <f t="shared" si="102"/>
        <v>6.8361111111111112</v>
      </c>
      <c r="X1111" s="58">
        <f t="shared" si="103"/>
        <v>26.163888888888888</v>
      </c>
      <c r="Y1111" s="58">
        <f t="shared" si="105"/>
        <v>26.163888888888888</v>
      </c>
    </row>
    <row r="1112" spans="1:25" x14ac:dyDescent="0.25">
      <c r="A1112" s="283">
        <v>1222</v>
      </c>
      <c r="B1112" s="283"/>
      <c r="D1112" s="284">
        <v>40633</v>
      </c>
      <c r="E1112" s="284"/>
      <c r="F1112" s="284"/>
      <c r="G1112" s="284"/>
      <c r="I1112" s="285" t="s">
        <v>224</v>
      </c>
      <c r="J1112" s="285"/>
      <c r="K1112" s="285"/>
      <c r="L1112" s="285"/>
      <c r="M1112" s="61">
        <v>33</v>
      </c>
      <c r="N1112" s="253">
        <v>839.30000000000007</v>
      </c>
      <c r="O1112" s="61">
        <v>100</v>
      </c>
      <c r="P1112" s="286">
        <v>146.22</v>
      </c>
      <c r="Q1112" s="286"/>
      <c r="R1112" s="286"/>
      <c r="S1112" s="253">
        <v>25.43</v>
      </c>
      <c r="T1112" s="253">
        <v>171.65</v>
      </c>
      <c r="V1112" s="60">
        <f t="shared" ref="V1112:V1175" si="106">D1112+(M1112*365)</f>
        <v>52678</v>
      </c>
      <c r="W1112" s="58">
        <f t="shared" ref="W1112:W1175" si="107">YEARFRAC(D1112,$W$8)</f>
        <v>6.75</v>
      </c>
      <c r="X1112" s="58">
        <f t="shared" ref="X1112:X1175" si="108">IF(W1112&gt;M1112,0,M1112-W1112)</f>
        <v>26.25</v>
      </c>
      <c r="Y1112" s="58">
        <f t="shared" si="105"/>
        <v>26.25</v>
      </c>
    </row>
    <row r="1113" spans="1:25" x14ac:dyDescent="0.25">
      <c r="A1113" s="283">
        <v>1226</v>
      </c>
      <c r="B1113" s="283"/>
      <c r="D1113" s="284">
        <v>40636</v>
      </c>
      <c r="E1113" s="284"/>
      <c r="F1113" s="284"/>
      <c r="G1113" s="284"/>
      <c r="I1113" s="285" t="s">
        <v>224</v>
      </c>
      <c r="J1113" s="285"/>
      <c r="K1113" s="285"/>
      <c r="L1113" s="285"/>
      <c r="M1113" s="61">
        <v>33</v>
      </c>
      <c r="N1113" s="253">
        <v>3966.71</v>
      </c>
      <c r="O1113" s="61">
        <v>100</v>
      </c>
      <c r="P1113" s="286">
        <v>691.15</v>
      </c>
      <c r="Q1113" s="286"/>
      <c r="R1113" s="286"/>
      <c r="S1113" s="253">
        <v>120.2</v>
      </c>
      <c r="T1113" s="253">
        <v>811.35</v>
      </c>
      <c r="V1113" s="60">
        <f t="shared" si="106"/>
        <v>52681</v>
      </c>
      <c r="W1113" s="58">
        <f t="shared" si="107"/>
        <v>6.7444444444444445</v>
      </c>
      <c r="X1113" s="58">
        <f t="shared" si="108"/>
        <v>26.255555555555556</v>
      </c>
      <c r="Y1113" s="58">
        <f t="shared" si="105"/>
        <v>26.255555555555556</v>
      </c>
    </row>
    <row r="1114" spans="1:25" x14ac:dyDescent="0.25">
      <c r="A1114" s="283">
        <v>1230</v>
      </c>
      <c r="B1114" s="283"/>
      <c r="D1114" s="284">
        <v>40679</v>
      </c>
      <c r="E1114" s="284"/>
      <c r="F1114" s="284"/>
      <c r="G1114" s="284"/>
      <c r="I1114" s="285" t="s">
        <v>224</v>
      </c>
      <c r="J1114" s="285"/>
      <c r="K1114" s="285"/>
      <c r="L1114" s="285"/>
      <c r="M1114" s="61">
        <v>33</v>
      </c>
      <c r="N1114" s="253">
        <v>1765.5</v>
      </c>
      <c r="O1114" s="61">
        <v>100</v>
      </c>
      <c r="P1114" s="286">
        <v>303.17</v>
      </c>
      <c r="Q1114" s="286"/>
      <c r="R1114" s="286"/>
      <c r="S1114" s="253">
        <v>53.5</v>
      </c>
      <c r="T1114" s="253">
        <v>356.67</v>
      </c>
      <c r="V1114" s="60">
        <f t="shared" si="106"/>
        <v>52724</v>
      </c>
      <c r="W1114" s="58">
        <f t="shared" si="107"/>
        <v>6.625</v>
      </c>
      <c r="X1114" s="58">
        <f t="shared" si="108"/>
        <v>26.375</v>
      </c>
      <c r="Y1114" s="58">
        <f t="shared" si="105"/>
        <v>26.375</v>
      </c>
    </row>
    <row r="1115" spans="1:25" x14ac:dyDescent="0.25">
      <c r="A1115" s="283">
        <v>1237</v>
      </c>
      <c r="B1115" s="283"/>
      <c r="D1115" s="284">
        <v>40694</v>
      </c>
      <c r="E1115" s="284"/>
      <c r="F1115" s="284"/>
      <c r="G1115" s="284"/>
      <c r="I1115" s="285" t="s">
        <v>224</v>
      </c>
      <c r="J1115" s="285"/>
      <c r="K1115" s="285"/>
      <c r="L1115" s="285"/>
      <c r="M1115" s="61">
        <v>33</v>
      </c>
      <c r="N1115" s="253">
        <v>866.30000000000007</v>
      </c>
      <c r="O1115" s="61">
        <v>100</v>
      </c>
      <c r="P1115" s="286">
        <v>146.56</v>
      </c>
      <c r="Q1115" s="286"/>
      <c r="R1115" s="286"/>
      <c r="S1115" s="253">
        <v>26.25</v>
      </c>
      <c r="T1115" s="253">
        <v>172.81</v>
      </c>
      <c r="V1115" s="60">
        <f t="shared" si="106"/>
        <v>52739</v>
      </c>
      <c r="W1115" s="58">
        <f t="shared" si="107"/>
        <v>6.583333333333333</v>
      </c>
      <c r="X1115" s="58">
        <f t="shared" si="108"/>
        <v>26.416666666666668</v>
      </c>
      <c r="Y1115" s="58">
        <f t="shared" si="105"/>
        <v>26.416666666666668</v>
      </c>
    </row>
    <row r="1116" spans="1:25" x14ac:dyDescent="0.25">
      <c r="A1116" s="283">
        <v>1240</v>
      </c>
      <c r="B1116" s="283"/>
      <c r="D1116" s="284">
        <v>40724</v>
      </c>
      <c r="E1116" s="284"/>
      <c r="F1116" s="284"/>
      <c r="G1116" s="284"/>
      <c r="I1116" s="285" t="s">
        <v>224</v>
      </c>
      <c r="J1116" s="285"/>
      <c r="K1116" s="285"/>
      <c r="L1116" s="285"/>
      <c r="M1116" s="61">
        <v>33</v>
      </c>
      <c r="N1116" s="253">
        <v>8336.07</v>
      </c>
      <c r="O1116" s="61">
        <v>100</v>
      </c>
      <c r="P1116" s="286">
        <v>1389.3600000000001</v>
      </c>
      <c r="Q1116" s="286"/>
      <c r="R1116" s="286"/>
      <c r="S1116" s="253">
        <v>252.61</v>
      </c>
      <c r="T1116" s="253">
        <v>1641.97</v>
      </c>
      <c r="V1116" s="60">
        <f t="shared" si="106"/>
        <v>52769</v>
      </c>
      <c r="W1116" s="58">
        <f t="shared" si="107"/>
        <v>6.5</v>
      </c>
      <c r="X1116" s="58">
        <f t="shared" si="108"/>
        <v>26.5</v>
      </c>
      <c r="Y1116" s="58">
        <f t="shared" si="105"/>
        <v>26.5</v>
      </c>
    </row>
    <row r="1117" spans="1:25" x14ac:dyDescent="0.25">
      <c r="A1117" s="283">
        <v>1244</v>
      </c>
      <c r="B1117" s="283"/>
      <c r="D1117" s="284">
        <v>42429</v>
      </c>
      <c r="E1117" s="284"/>
      <c r="F1117" s="284"/>
      <c r="G1117" s="284"/>
      <c r="I1117" s="285" t="s">
        <v>224</v>
      </c>
      <c r="J1117" s="285"/>
      <c r="K1117" s="285"/>
      <c r="L1117" s="285"/>
      <c r="M1117" s="61">
        <v>33</v>
      </c>
      <c r="N1117" s="253">
        <v>13555.18</v>
      </c>
      <c r="O1117" s="61">
        <v>100</v>
      </c>
      <c r="P1117" s="286">
        <v>342.3</v>
      </c>
      <c r="Q1117" s="286"/>
      <c r="R1117" s="286"/>
      <c r="S1117" s="253">
        <v>410.76</v>
      </c>
      <c r="T1117" s="253">
        <v>753.06000000000006</v>
      </c>
      <c r="V1117" s="60">
        <f t="shared" si="106"/>
        <v>54474</v>
      </c>
      <c r="W1117" s="58">
        <f t="shared" si="107"/>
        <v>1.836111111111111</v>
      </c>
      <c r="X1117" s="58">
        <f t="shared" si="108"/>
        <v>31.163888888888888</v>
      </c>
      <c r="Y1117" s="58">
        <f t="shared" si="105"/>
        <v>31.163888888888888</v>
      </c>
    </row>
    <row r="1118" spans="1:25" x14ac:dyDescent="0.25">
      <c r="A1118" s="283">
        <v>1245</v>
      </c>
      <c r="B1118" s="283"/>
      <c r="D1118" s="284">
        <v>40736</v>
      </c>
      <c r="E1118" s="284"/>
      <c r="F1118" s="284"/>
      <c r="G1118" s="284"/>
      <c r="I1118" s="285" t="s">
        <v>224</v>
      </c>
      <c r="J1118" s="285"/>
      <c r="K1118" s="285"/>
      <c r="L1118" s="285"/>
      <c r="M1118" s="61">
        <v>33</v>
      </c>
      <c r="N1118" s="253">
        <v>18345.150000000001</v>
      </c>
      <c r="O1118" s="61">
        <v>100</v>
      </c>
      <c r="P1118" s="286">
        <v>3057.51</v>
      </c>
      <c r="Q1118" s="286"/>
      <c r="R1118" s="286"/>
      <c r="S1118" s="253">
        <v>555.91</v>
      </c>
      <c r="T1118" s="253">
        <v>3613.42</v>
      </c>
      <c r="V1118" s="60">
        <f t="shared" si="106"/>
        <v>52781</v>
      </c>
      <c r="W1118" s="58">
        <f t="shared" si="107"/>
        <v>6.4694444444444441</v>
      </c>
      <c r="X1118" s="58">
        <f t="shared" si="108"/>
        <v>26.530555555555555</v>
      </c>
      <c r="Y1118" s="58">
        <f t="shared" si="105"/>
        <v>26.530555555555555</v>
      </c>
    </row>
    <row r="1119" spans="1:25" x14ac:dyDescent="0.25">
      <c r="A1119" s="283">
        <v>1246</v>
      </c>
      <c r="B1119" s="283"/>
      <c r="D1119" s="284">
        <v>40755</v>
      </c>
      <c r="E1119" s="284"/>
      <c r="F1119" s="284"/>
      <c r="G1119" s="284"/>
      <c r="I1119" s="285" t="s">
        <v>224</v>
      </c>
      <c r="J1119" s="285"/>
      <c r="K1119" s="285"/>
      <c r="L1119" s="285"/>
      <c r="M1119" s="61">
        <v>33</v>
      </c>
      <c r="N1119" s="253">
        <v>803.30000000000007</v>
      </c>
      <c r="O1119" s="61">
        <v>100</v>
      </c>
      <c r="P1119" s="286">
        <v>131.84</v>
      </c>
      <c r="Q1119" s="286"/>
      <c r="R1119" s="286"/>
      <c r="S1119" s="253">
        <v>24.34</v>
      </c>
      <c r="T1119" s="253">
        <v>156.18</v>
      </c>
      <c r="V1119" s="60">
        <f t="shared" si="106"/>
        <v>52800</v>
      </c>
      <c r="W1119" s="58">
        <f t="shared" si="107"/>
        <v>6.416666666666667</v>
      </c>
      <c r="X1119" s="58">
        <f t="shared" si="108"/>
        <v>26.583333333333332</v>
      </c>
      <c r="Y1119" s="58">
        <f t="shared" si="105"/>
        <v>26.583333333333332</v>
      </c>
    </row>
    <row r="1120" spans="1:25" x14ac:dyDescent="0.25">
      <c r="A1120" s="283">
        <v>1252</v>
      </c>
      <c r="B1120" s="283"/>
      <c r="D1120" s="284">
        <v>40786</v>
      </c>
      <c r="E1120" s="284"/>
      <c r="F1120" s="284"/>
      <c r="G1120" s="284"/>
      <c r="I1120" s="285" t="s">
        <v>224</v>
      </c>
      <c r="J1120" s="285"/>
      <c r="K1120" s="285"/>
      <c r="L1120" s="285"/>
      <c r="M1120" s="61">
        <v>33</v>
      </c>
      <c r="N1120" s="253">
        <v>8391.02</v>
      </c>
      <c r="O1120" s="61">
        <v>100</v>
      </c>
      <c r="P1120" s="286">
        <v>1356.1100000000001</v>
      </c>
      <c r="Q1120" s="286"/>
      <c r="R1120" s="286"/>
      <c r="S1120" s="253">
        <v>254.27</v>
      </c>
      <c r="T1120" s="253">
        <v>1610.38</v>
      </c>
      <c r="V1120" s="60">
        <f t="shared" si="106"/>
        <v>52831</v>
      </c>
      <c r="W1120" s="58">
        <f t="shared" si="107"/>
        <v>6.333333333333333</v>
      </c>
      <c r="X1120" s="58">
        <f t="shared" si="108"/>
        <v>26.666666666666668</v>
      </c>
      <c r="Y1120" s="58">
        <f t="shared" si="105"/>
        <v>26.666666666666668</v>
      </c>
    </row>
    <row r="1121" spans="1:25" x14ac:dyDescent="0.25">
      <c r="A1121" s="283">
        <v>1255</v>
      </c>
      <c r="B1121" s="283"/>
      <c r="D1121" s="284">
        <v>40816</v>
      </c>
      <c r="E1121" s="284"/>
      <c r="F1121" s="284"/>
      <c r="G1121" s="284"/>
      <c r="I1121" s="285" t="s">
        <v>224</v>
      </c>
      <c r="J1121" s="285"/>
      <c r="K1121" s="285"/>
      <c r="L1121" s="285"/>
      <c r="M1121" s="61">
        <v>33</v>
      </c>
      <c r="N1121" s="253">
        <v>803.30000000000007</v>
      </c>
      <c r="O1121" s="61">
        <v>100</v>
      </c>
      <c r="P1121" s="286">
        <v>127.79</v>
      </c>
      <c r="Q1121" s="286"/>
      <c r="R1121" s="286"/>
      <c r="S1121" s="253">
        <v>24.34</v>
      </c>
      <c r="T1121" s="253">
        <v>152.13</v>
      </c>
      <c r="V1121" s="60">
        <f t="shared" si="106"/>
        <v>52861</v>
      </c>
      <c r="W1121" s="58">
        <f t="shared" si="107"/>
        <v>6.25</v>
      </c>
      <c r="X1121" s="58">
        <f t="shared" si="108"/>
        <v>26.75</v>
      </c>
      <c r="Y1121" s="58">
        <f t="shared" si="105"/>
        <v>26.75</v>
      </c>
    </row>
    <row r="1122" spans="1:25" x14ac:dyDescent="0.25">
      <c r="A1122" s="283">
        <v>1260</v>
      </c>
      <c r="B1122" s="283"/>
      <c r="D1122" s="284">
        <v>40847</v>
      </c>
      <c r="E1122" s="284"/>
      <c r="F1122" s="284"/>
      <c r="G1122" s="284"/>
      <c r="I1122" s="285" t="s">
        <v>224</v>
      </c>
      <c r="J1122" s="285"/>
      <c r="K1122" s="285"/>
      <c r="L1122" s="285"/>
      <c r="M1122" s="61">
        <v>33</v>
      </c>
      <c r="N1122" s="253">
        <v>7273.1500000000005</v>
      </c>
      <c r="O1122" s="61">
        <v>100</v>
      </c>
      <c r="P1122" s="286">
        <v>1138.73</v>
      </c>
      <c r="Q1122" s="286"/>
      <c r="R1122" s="286"/>
      <c r="S1122" s="253">
        <v>220.4</v>
      </c>
      <c r="T1122" s="253">
        <v>1359.13</v>
      </c>
      <c r="V1122" s="60">
        <f t="shared" si="106"/>
        <v>52892</v>
      </c>
      <c r="W1122" s="58">
        <f t="shared" si="107"/>
        <v>6.166666666666667</v>
      </c>
      <c r="X1122" s="58">
        <f t="shared" si="108"/>
        <v>26.833333333333332</v>
      </c>
      <c r="Y1122" s="58">
        <f t="shared" si="105"/>
        <v>26.833333333333332</v>
      </c>
    </row>
    <row r="1123" spans="1:25" x14ac:dyDescent="0.25">
      <c r="A1123" s="283">
        <v>1265</v>
      </c>
      <c r="B1123" s="283"/>
      <c r="D1123" s="284">
        <v>40877</v>
      </c>
      <c r="E1123" s="284"/>
      <c r="F1123" s="284"/>
      <c r="G1123" s="284"/>
      <c r="I1123" s="285" t="s">
        <v>224</v>
      </c>
      <c r="J1123" s="285"/>
      <c r="K1123" s="285"/>
      <c r="L1123" s="285"/>
      <c r="M1123" s="61">
        <v>33</v>
      </c>
      <c r="N1123" s="253">
        <v>1204.94</v>
      </c>
      <c r="O1123" s="61">
        <v>100</v>
      </c>
      <c r="P1123" s="286">
        <v>185.59</v>
      </c>
      <c r="Q1123" s="286"/>
      <c r="R1123" s="286"/>
      <c r="S1123" s="253">
        <v>36.51</v>
      </c>
      <c r="T1123" s="253">
        <v>222.1</v>
      </c>
      <c r="V1123" s="60">
        <f t="shared" si="106"/>
        <v>52922</v>
      </c>
      <c r="W1123" s="58">
        <f t="shared" si="107"/>
        <v>6.083333333333333</v>
      </c>
      <c r="X1123" s="58">
        <f t="shared" si="108"/>
        <v>26.916666666666668</v>
      </c>
      <c r="Y1123" s="58">
        <f t="shared" si="105"/>
        <v>26.916666666666668</v>
      </c>
    </row>
    <row r="1124" spans="1:25" x14ac:dyDescent="0.25">
      <c r="A1124" s="283">
        <v>1272</v>
      </c>
      <c r="B1124" s="283"/>
      <c r="D1124" s="284">
        <v>40908</v>
      </c>
      <c r="E1124" s="284"/>
      <c r="F1124" s="284"/>
      <c r="G1124" s="284"/>
      <c r="I1124" s="285" t="s">
        <v>224</v>
      </c>
      <c r="J1124" s="285"/>
      <c r="K1124" s="285"/>
      <c r="L1124" s="285"/>
      <c r="M1124" s="61">
        <v>33</v>
      </c>
      <c r="N1124" s="253">
        <v>1928.3</v>
      </c>
      <c r="O1124" s="61">
        <v>100</v>
      </c>
      <c r="P1124" s="286">
        <v>292.14999999999998</v>
      </c>
      <c r="Q1124" s="286"/>
      <c r="R1124" s="286"/>
      <c r="S1124" s="253">
        <v>58.43</v>
      </c>
      <c r="T1124" s="253">
        <v>350.58</v>
      </c>
      <c r="V1124" s="60">
        <f t="shared" si="106"/>
        <v>52953</v>
      </c>
      <c r="W1124" s="58">
        <f t="shared" si="107"/>
        <v>6</v>
      </c>
      <c r="X1124" s="58">
        <f t="shared" si="108"/>
        <v>27</v>
      </c>
      <c r="Y1124" s="58">
        <f t="shared" si="105"/>
        <v>27</v>
      </c>
    </row>
    <row r="1125" spans="1:25" x14ac:dyDescent="0.25">
      <c r="A1125" s="283">
        <v>1279</v>
      </c>
      <c r="B1125" s="283"/>
      <c r="D1125" s="284">
        <v>40939</v>
      </c>
      <c r="E1125" s="284"/>
      <c r="F1125" s="284"/>
      <c r="G1125" s="284"/>
      <c r="I1125" s="285" t="s">
        <v>224</v>
      </c>
      <c r="J1125" s="285"/>
      <c r="K1125" s="285"/>
      <c r="L1125" s="285"/>
      <c r="M1125" s="61">
        <v>33</v>
      </c>
      <c r="N1125" s="253">
        <v>1134.5999999999999</v>
      </c>
      <c r="O1125" s="61">
        <v>100</v>
      </c>
      <c r="P1125" s="286">
        <v>169.04</v>
      </c>
      <c r="Q1125" s="286"/>
      <c r="R1125" s="286"/>
      <c r="S1125" s="253">
        <v>34.380000000000003</v>
      </c>
      <c r="T1125" s="253">
        <v>203.42000000000002</v>
      </c>
      <c r="V1125" s="60">
        <f t="shared" si="106"/>
        <v>52984</v>
      </c>
      <c r="W1125" s="58">
        <f t="shared" si="107"/>
        <v>5.916666666666667</v>
      </c>
      <c r="X1125" s="58">
        <f t="shared" si="108"/>
        <v>27.083333333333332</v>
      </c>
      <c r="Y1125" s="58">
        <f t="shared" si="105"/>
        <v>27.083333333333332</v>
      </c>
    </row>
    <row r="1126" spans="1:25" x14ac:dyDescent="0.25">
      <c r="A1126" s="283">
        <v>1285</v>
      </c>
      <c r="B1126" s="283"/>
      <c r="D1126" s="284">
        <v>40968</v>
      </c>
      <c r="E1126" s="284"/>
      <c r="F1126" s="284"/>
      <c r="G1126" s="284"/>
      <c r="I1126" s="285" t="s">
        <v>224</v>
      </c>
      <c r="J1126" s="285"/>
      <c r="K1126" s="285"/>
      <c r="L1126" s="285"/>
      <c r="M1126" s="61">
        <v>33</v>
      </c>
      <c r="N1126" s="253">
        <v>3878.69</v>
      </c>
      <c r="O1126" s="61">
        <v>100</v>
      </c>
      <c r="P1126" s="286">
        <v>568.11</v>
      </c>
      <c r="Q1126" s="286"/>
      <c r="R1126" s="286"/>
      <c r="S1126" s="253">
        <v>117.54</v>
      </c>
      <c r="T1126" s="253">
        <v>685.65</v>
      </c>
      <c r="V1126" s="60">
        <f t="shared" si="106"/>
        <v>53013</v>
      </c>
      <c r="W1126" s="58">
        <f t="shared" si="107"/>
        <v>5.8361111111111112</v>
      </c>
      <c r="X1126" s="58">
        <f t="shared" si="108"/>
        <v>27.163888888888888</v>
      </c>
      <c r="Y1126" s="58">
        <f t="shared" si="105"/>
        <v>27.163888888888888</v>
      </c>
    </row>
    <row r="1127" spans="1:25" x14ac:dyDescent="0.25">
      <c r="A1127" s="283">
        <v>1288</v>
      </c>
      <c r="B1127" s="283"/>
      <c r="D1127" s="284">
        <v>40999</v>
      </c>
      <c r="E1127" s="284"/>
      <c r="F1127" s="284"/>
      <c r="G1127" s="284"/>
      <c r="I1127" s="285" t="s">
        <v>224</v>
      </c>
      <c r="J1127" s="285"/>
      <c r="K1127" s="285"/>
      <c r="L1127" s="285"/>
      <c r="M1127" s="61">
        <v>33</v>
      </c>
      <c r="N1127" s="253">
        <v>1593.6000000000001</v>
      </c>
      <c r="O1127" s="61">
        <v>100</v>
      </c>
      <c r="P1127" s="286">
        <v>229.38</v>
      </c>
      <c r="Q1127" s="286"/>
      <c r="R1127" s="286"/>
      <c r="S1127" s="253">
        <v>48.29</v>
      </c>
      <c r="T1127" s="253">
        <v>277.67</v>
      </c>
      <c r="V1127" s="60">
        <f t="shared" si="106"/>
        <v>53044</v>
      </c>
      <c r="W1127" s="58">
        <f t="shared" si="107"/>
        <v>5.75</v>
      </c>
      <c r="X1127" s="58">
        <f t="shared" si="108"/>
        <v>27.25</v>
      </c>
      <c r="Y1127" s="58">
        <f t="shared" ref="Y1127:Y1158" si="109">IF(X1127=0,0,X1127)</f>
        <v>27.25</v>
      </c>
    </row>
    <row r="1128" spans="1:25" x14ac:dyDescent="0.25">
      <c r="A1128" s="283">
        <v>1295</v>
      </c>
      <c r="B1128" s="283"/>
      <c r="D1128" s="284">
        <v>41029</v>
      </c>
      <c r="E1128" s="284"/>
      <c r="F1128" s="284"/>
      <c r="G1128" s="284"/>
      <c r="I1128" s="285" t="s">
        <v>224</v>
      </c>
      <c r="J1128" s="285"/>
      <c r="K1128" s="285"/>
      <c r="L1128" s="285"/>
      <c r="M1128" s="61">
        <v>33</v>
      </c>
      <c r="N1128" s="253">
        <v>1152.5999999999999</v>
      </c>
      <c r="O1128" s="61">
        <v>100</v>
      </c>
      <c r="P1128" s="286">
        <v>163.01</v>
      </c>
      <c r="Q1128" s="286"/>
      <c r="R1128" s="286"/>
      <c r="S1128" s="253">
        <v>34.93</v>
      </c>
      <c r="T1128" s="253">
        <v>197.94</v>
      </c>
      <c r="V1128" s="60">
        <f t="shared" si="106"/>
        <v>53074</v>
      </c>
      <c r="W1128" s="58">
        <f t="shared" si="107"/>
        <v>5.666666666666667</v>
      </c>
      <c r="X1128" s="58">
        <f t="shared" si="108"/>
        <v>27.333333333333332</v>
      </c>
      <c r="Y1128" s="58">
        <f t="shared" si="109"/>
        <v>27.333333333333332</v>
      </c>
    </row>
    <row r="1129" spans="1:25" x14ac:dyDescent="0.25">
      <c r="A1129" s="283">
        <v>1298</v>
      </c>
      <c r="B1129" s="283"/>
      <c r="D1129" s="284">
        <v>41060</v>
      </c>
      <c r="E1129" s="284"/>
      <c r="F1129" s="284"/>
      <c r="G1129" s="284"/>
      <c r="I1129" s="285" t="s">
        <v>224</v>
      </c>
      <c r="J1129" s="285"/>
      <c r="K1129" s="285"/>
      <c r="L1129" s="285"/>
      <c r="M1129" s="61">
        <v>33</v>
      </c>
      <c r="N1129" s="253">
        <v>3519.44</v>
      </c>
      <c r="O1129" s="61">
        <v>100</v>
      </c>
      <c r="P1129" s="286">
        <v>488.81</v>
      </c>
      <c r="Q1129" s="286"/>
      <c r="R1129" s="286"/>
      <c r="S1129" s="253">
        <v>106.65</v>
      </c>
      <c r="T1129" s="253">
        <v>595.46</v>
      </c>
      <c r="V1129" s="60">
        <f t="shared" si="106"/>
        <v>53105</v>
      </c>
      <c r="W1129" s="58">
        <f t="shared" si="107"/>
        <v>5.583333333333333</v>
      </c>
      <c r="X1129" s="58">
        <f t="shared" si="108"/>
        <v>27.416666666666668</v>
      </c>
      <c r="Y1129" s="58">
        <f t="shared" si="109"/>
        <v>27.416666666666668</v>
      </c>
    </row>
    <row r="1130" spans="1:25" x14ac:dyDescent="0.25">
      <c r="A1130" s="283">
        <v>1303</v>
      </c>
      <c r="B1130" s="283"/>
      <c r="D1130" s="284">
        <v>41090</v>
      </c>
      <c r="E1130" s="284"/>
      <c r="F1130" s="284"/>
      <c r="G1130" s="284"/>
      <c r="I1130" s="285" t="s">
        <v>224</v>
      </c>
      <c r="J1130" s="285"/>
      <c r="K1130" s="285"/>
      <c r="L1130" s="285"/>
      <c r="M1130" s="61">
        <v>33</v>
      </c>
      <c r="N1130" s="253">
        <v>126</v>
      </c>
      <c r="O1130" s="61">
        <v>100</v>
      </c>
      <c r="P1130" s="286">
        <v>17.190000000000001</v>
      </c>
      <c r="Q1130" s="286"/>
      <c r="R1130" s="286"/>
      <c r="S1130" s="253">
        <v>3.8200000000000003</v>
      </c>
      <c r="T1130" s="253">
        <v>21.01</v>
      </c>
      <c r="V1130" s="60">
        <f t="shared" si="106"/>
        <v>53135</v>
      </c>
      <c r="W1130" s="58">
        <f t="shared" si="107"/>
        <v>5.5</v>
      </c>
      <c r="X1130" s="58">
        <f t="shared" si="108"/>
        <v>27.5</v>
      </c>
      <c r="Y1130" s="58">
        <f t="shared" si="109"/>
        <v>27.5</v>
      </c>
    </row>
    <row r="1131" spans="1:25" x14ac:dyDescent="0.25">
      <c r="A1131" s="283">
        <v>1310</v>
      </c>
      <c r="B1131" s="283"/>
      <c r="D1131" s="284">
        <v>41121</v>
      </c>
      <c r="E1131" s="284"/>
      <c r="F1131" s="284"/>
      <c r="G1131" s="284"/>
      <c r="I1131" s="285" t="s">
        <v>224</v>
      </c>
      <c r="J1131" s="285"/>
      <c r="K1131" s="285"/>
      <c r="L1131" s="285"/>
      <c r="M1131" s="61">
        <v>33</v>
      </c>
      <c r="N1131" s="253">
        <v>1098.5999999999999</v>
      </c>
      <c r="O1131" s="61">
        <v>100</v>
      </c>
      <c r="P1131" s="286">
        <v>147.03</v>
      </c>
      <c r="Q1131" s="286"/>
      <c r="R1131" s="286"/>
      <c r="S1131" s="253">
        <v>33.29</v>
      </c>
      <c r="T1131" s="253">
        <v>180.32</v>
      </c>
      <c r="V1131" s="60">
        <f t="shared" si="106"/>
        <v>53166</v>
      </c>
      <c r="W1131" s="58">
        <f t="shared" si="107"/>
        <v>5.416666666666667</v>
      </c>
      <c r="X1131" s="58">
        <f t="shared" si="108"/>
        <v>27.583333333333332</v>
      </c>
      <c r="Y1131" s="58">
        <f t="shared" si="109"/>
        <v>27.583333333333332</v>
      </c>
    </row>
    <row r="1132" spans="1:25" x14ac:dyDescent="0.25">
      <c r="A1132" s="283">
        <v>1317</v>
      </c>
      <c r="B1132" s="283"/>
      <c r="D1132" s="284">
        <v>41152</v>
      </c>
      <c r="E1132" s="284"/>
      <c r="F1132" s="284"/>
      <c r="G1132" s="284"/>
      <c r="I1132" s="285" t="s">
        <v>224</v>
      </c>
      <c r="J1132" s="285"/>
      <c r="K1132" s="285"/>
      <c r="L1132" s="285"/>
      <c r="M1132" s="61">
        <v>33</v>
      </c>
      <c r="N1132" s="253">
        <v>819.6</v>
      </c>
      <c r="O1132" s="61">
        <v>100</v>
      </c>
      <c r="P1132" s="286">
        <v>107.64</v>
      </c>
      <c r="Q1132" s="286"/>
      <c r="R1132" s="286"/>
      <c r="S1132" s="253">
        <v>24.84</v>
      </c>
      <c r="T1132" s="253">
        <v>132.47999999999999</v>
      </c>
      <c r="V1132" s="60">
        <f t="shared" si="106"/>
        <v>53197</v>
      </c>
      <c r="W1132" s="58">
        <f t="shared" si="107"/>
        <v>5.333333333333333</v>
      </c>
      <c r="X1132" s="58">
        <f t="shared" si="108"/>
        <v>27.666666666666668</v>
      </c>
      <c r="Y1132" s="58">
        <f t="shared" si="109"/>
        <v>27.666666666666668</v>
      </c>
    </row>
    <row r="1133" spans="1:25" x14ac:dyDescent="0.25">
      <c r="A1133" s="283">
        <v>1326</v>
      </c>
      <c r="B1133" s="283"/>
      <c r="D1133" s="284">
        <v>41182</v>
      </c>
      <c r="E1133" s="284"/>
      <c r="F1133" s="284"/>
      <c r="G1133" s="284"/>
      <c r="I1133" s="285" t="s">
        <v>224</v>
      </c>
      <c r="J1133" s="285"/>
      <c r="K1133" s="285"/>
      <c r="L1133" s="285"/>
      <c r="M1133" s="61">
        <v>33</v>
      </c>
      <c r="N1133" s="253">
        <v>894.23</v>
      </c>
      <c r="O1133" s="61">
        <v>100</v>
      </c>
      <c r="P1133" s="286">
        <v>115.18</v>
      </c>
      <c r="Q1133" s="286"/>
      <c r="R1133" s="286"/>
      <c r="S1133" s="253">
        <v>27.1</v>
      </c>
      <c r="T1133" s="253">
        <v>142.28</v>
      </c>
      <c r="V1133" s="60">
        <f t="shared" si="106"/>
        <v>53227</v>
      </c>
      <c r="W1133" s="58">
        <f t="shared" si="107"/>
        <v>5.25</v>
      </c>
      <c r="X1133" s="58">
        <f t="shared" si="108"/>
        <v>27.75</v>
      </c>
      <c r="Y1133" s="58">
        <f t="shared" si="109"/>
        <v>27.75</v>
      </c>
    </row>
    <row r="1134" spans="1:25" x14ac:dyDescent="0.25">
      <c r="A1134" s="283">
        <v>1335</v>
      </c>
      <c r="B1134" s="283"/>
      <c r="D1134" s="284">
        <v>41213</v>
      </c>
      <c r="E1134" s="284"/>
      <c r="F1134" s="284"/>
      <c r="G1134" s="284"/>
      <c r="I1134" s="285" t="s">
        <v>224</v>
      </c>
      <c r="J1134" s="285"/>
      <c r="K1134" s="285"/>
      <c r="L1134" s="285"/>
      <c r="M1134" s="61">
        <v>33</v>
      </c>
      <c r="N1134" s="253">
        <v>17063.009999999998</v>
      </c>
      <c r="O1134" s="61">
        <v>100</v>
      </c>
      <c r="P1134" s="286">
        <v>2154.42</v>
      </c>
      <c r="Q1134" s="286"/>
      <c r="R1134" s="286"/>
      <c r="S1134" s="253">
        <v>517.05999999999995</v>
      </c>
      <c r="T1134" s="253">
        <v>2671.48</v>
      </c>
      <c r="V1134" s="60">
        <f t="shared" si="106"/>
        <v>53258</v>
      </c>
      <c r="W1134" s="58">
        <f t="shared" si="107"/>
        <v>5.166666666666667</v>
      </c>
      <c r="X1134" s="58">
        <f t="shared" si="108"/>
        <v>27.833333333333332</v>
      </c>
      <c r="Y1134" s="58">
        <f t="shared" si="109"/>
        <v>27.833333333333332</v>
      </c>
    </row>
    <row r="1135" spans="1:25" x14ac:dyDescent="0.25">
      <c r="A1135" s="283">
        <v>1342</v>
      </c>
      <c r="B1135" s="283"/>
      <c r="D1135" s="284">
        <v>41243</v>
      </c>
      <c r="E1135" s="284"/>
      <c r="F1135" s="284"/>
      <c r="G1135" s="284"/>
      <c r="I1135" s="285" t="s">
        <v>224</v>
      </c>
      <c r="J1135" s="285"/>
      <c r="K1135" s="285"/>
      <c r="L1135" s="285"/>
      <c r="M1135" s="61">
        <v>33</v>
      </c>
      <c r="N1135" s="253">
        <v>894.23</v>
      </c>
      <c r="O1135" s="61">
        <v>100</v>
      </c>
      <c r="P1135" s="286">
        <v>110.66</v>
      </c>
      <c r="Q1135" s="286"/>
      <c r="R1135" s="286"/>
      <c r="S1135" s="253">
        <v>27.1</v>
      </c>
      <c r="T1135" s="253">
        <v>137.76</v>
      </c>
      <c r="V1135" s="60">
        <f t="shared" si="106"/>
        <v>53288</v>
      </c>
      <c r="W1135" s="58">
        <f t="shared" si="107"/>
        <v>5.083333333333333</v>
      </c>
      <c r="X1135" s="58">
        <f t="shared" si="108"/>
        <v>27.916666666666668</v>
      </c>
      <c r="Y1135" s="58">
        <f t="shared" si="109"/>
        <v>27.916666666666668</v>
      </c>
    </row>
    <row r="1136" spans="1:25" x14ac:dyDescent="0.25">
      <c r="A1136" s="283">
        <v>1355</v>
      </c>
      <c r="B1136" s="283"/>
      <c r="D1136" s="284">
        <v>41274</v>
      </c>
      <c r="E1136" s="284"/>
      <c r="F1136" s="284"/>
      <c r="G1136" s="284"/>
      <c r="I1136" s="285" t="s">
        <v>224</v>
      </c>
      <c r="J1136" s="285"/>
      <c r="K1136" s="285"/>
      <c r="L1136" s="285"/>
      <c r="M1136" s="61">
        <v>33</v>
      </c>
      <c r="N1136" s="253">
        <v>894.23</v>
      </c>
      <c r="O1136" s="61">
        <v>100</v>
      </c>
      <c r="P1136" s="286">
        <v>238.48000000000002</v>
      </c>
      <c r="Q1136" s="286"/>
      <c r="R1136" s="286"/>
      <c r="S1136" s="253">
        <v>59.620000000000005</v>
      </c>
      <c r="T1136" s="253">
        <v>298.10000000000002</v>
      </c>
      <c r="V1136" s="60">
        <f t="shared" si="106"/>
        <v>53319</v>
      </c>
      <c r="W1136" s="58">
        <f t="shared" si="107"/>
        <v>5</v>
      </c>
      <c r="X1136" s="58">
        <f t="shared" si="108"/>
        <v>28</v>
      </c>
      <c r="Y1136" s="58">
        <f t="shared" si="109"/>
        <v>28</v>
      </c>
    </row>
    <row r="1137" spans="1:25" x14ac:dyDescent="0.25">
      <c r="A1137" s="283">
        <v>1356</v>
      </c>
      <c r="B1137" s="283"/>
      <c r="D1137" s="284">
        <v>41274</v>
      </c>
      <c r="E1137" s="284"/>
      <c r="F1137" s="284"/>
      <c r="G1137" s="284"/>
      <c r="I1137" s="285" t="s">
        <v>224</v>
      </c>
      <c r="J1137" s="285"/>
      <c r="K1137" s="285"/>
      <c r="L1137" s="285"/>
      <c r="M1137" s="61">
        <v>33</v>
      </c>
      <c r="N1137" s="253">
        <v>388</v>
      </c>
      <c r="O1137" s="61">
        <v>100</v>
      </c>
      <c r="P1137" s="286">
        <v>47.04</v>
      </c>
      <c r="Q1137" s="286"/>
      <c r="R1137" s="286"/>
      <c r="S1137" s="253">
        <v>11.76</v>
      </c>
      <c r="T1137" s="253">
        <v>58.800000000000004</v>
      </c>
      <c r="V1137" s="60">
        <f t="shared" si="106"/>
        <v>53319</v>
      </c>
      <c r="W1137" s="58">
        <f t="shared" si="107"/>
        <v>5</v>
      </c>
      <c r="X1137" s="58">
        <f t="shared" si="108"/>
        <v>28</v>
      </c>
      <c r="Y1137" s="58">
        <f t="shared" si="109"/>
        <v>28</v>
      </c>
    </row>
    <row r="1138" spans="1:25" x14ac:dyDescent="0.25">
      <c r="A1138" s="283">
        <v>1366</v>
      </c>
      <c r="B1138" s="283"/>
      <c r="D1138" s="284">
        <v>41305</v>
      </c>
      <c r="E1138" s="284"/>
      <c r="F1138" s="284"/>
      <c r="G1138" s="284"/>
      <c r="I1138" s="285" t="s">
        <v>224</v>
      </c>
      <c r="J1138" s="285"/>
      <c r="K1138" s="285"/>
      <c r="L1138" s="285"/>
      <c r="M1138" s="61">
        <v>33</v>
      </c>
      <c r="N1138" s="253">
        <v>923.08</v>
      </c>
      <c r="O1138" s="61">
        <v>100</v>
      </c>
      <c r="P1138" s="286">
        <v>109.55</v>
      </c>
      <c r="Q1138" s="286"/>
      <c r="R1138" s="286"/>
      <c r="S1138" s="253">
        <v>27.97</v>
      </c>
      <c r="T1138" s="253">
        <v>137.52000000000001</v>
      </c>
      <c r="V1138" s="60">
        <f t="shared" si="106"/>
        <v>53350</v>
      </c>
      <c r="W1138" s="58">
        <f t="shared" si="107"/>
        <v>4.916666666666667</v>
      </c>
      <c r="X1138" s="58">
        <f t="shared" si="108"/>
        <v>28.083333333333332</v>
      </c>
      <c r="Y1138" s="58">
        <f t="shared" si="109"/>
        <v>28.083333333333332</v>
      </c>
    </row>
    <row r="1139" spans="1:25" x14ac:dyDescent="0.25">
      <c r="A1139" s="283">
        <v>1372</v>
      </c>
      <c r="B1139" s="283"/>
      <c r="D1139" s="284">
        <v>41333</v>
      </c>
      <c r="E1139" s="284"/>
      <c r="F1139" s="284"/>
      <c r="G1139" s="284"/>
      <c r="I1139" s="285" t="s">
        <v>224</v>
      </c>
      <c r="J1139" s="285"/>
      <c r="K1139" s="285"/>
      <c r="L1139" s="285"/>
      <c r="M1139" s="61">
        <v>33</v>
      </c>
      <c r="N1139" s="253">
        <v>923.08</v>
      </c>
      <c r="O1139" s="61">
        <v>100</v>
      </c>
      <c r="P1139" s="286">
        <v>107.22</v>
      </c>
      <c r="Q1139" s="286"/>
      <c r="R1139" s="286"/>
      <c r="S1139" s="253">
        <v>27.97</v>
      </c>
      <c r="T1139" s="253">
        <v>135.19</v>
      </c>
      <c r="V1139" s="60">
        <f t="shared" si="106"/>
        <v>53378</v>
      </c>
      <c r="W1139" s="58">
        <f t="shared" si="107"/>
        <v>4.8361111111111112</v>
      </c>
      <c r="X1139" s="58">
        <f t="shared" si="108"/>
        <v>28.163888888888888</v>
      </c>
      <c r="Y1139" s="58">
        <f t="shared" si="109"/>
        <v>28.163888888888888</v>
      </c>
    </row>
    <row r="1140" spans="1:25" x14ac:dyDescent="0.25">
      <c r="A1140" s="283">
        <v>1385</v>
      </c>
      <c r="B1140" s="283"/>
      <c r="D1140" s="284">
        <v>41394</v>
      </c>
      <c r="E1140" s="284"/>
      <c r="F1140" s="284"/>
      <c r="G1140" s="284"/>
      <c r="I1140" s="285" t="s">
        <v>224</v>
      </c>
      <c r="J1140" s="285"/>
      <c r="K1140" s="285"/>
      <c r="L1140" s="285"/>
      <c r="M1140" s="61">
        <v>33</v>
      </c>
      <c r="N1140" s="253">
        <v>2237.83</v>
      </c>
      <c r="O1140" s="61">
        <v>100</v>
      </c>
      <c r="P1140" s="286">
        <v>248.64000000000001</v>
      </c>
      <c r="Q1140" s="286"/>
      <c r="R1140" s="286"/>
      <c r="S1140" s="253">
        <v>67.81</v>
      </c>
      <c r="T1140" s="253">
        <v>316.45</v>
      </c>
      <c r="V1140" s="60">
        <f t="shared" si="106"/>
        <v>53439</v>
      </c>
      <c r="W1140" s="58">
        <f t="shared" si="107"/>
        <v>4.666666666666667</v>
      </c>
      <c r="X1140" s="58">
        <f t="shared" si="108"/>
        <v>28.333333333333332</v>
      </c>
      <c r="Y1140" s="58">
        <f t="shared" si="109"/>
        <v>28.333333333333332</v>
      </c>
    </row>
    <row r="1141" spans="1:25" x14ac:dyDescent="0.25">
      <c r="A1141" s="283">
        <v>1391</v>
      </c>
      <c r="B1141" s="283"/>
      <c r="D1141" s="284">
        <v>41425</v>
      </c>
      <c r="E1141" s="284"/>
      <c r="F1141" s="284"/>
      <c r="G1141" s="284"/>
      <c r="I1141" s="285" t="s">
        <v>224</v>
      </c>
      <c r="J1141" s="285"/>
      <c r="K1141" s="285"/>
      <c r="L1141" s="285"/>
      <c r="M1141" s="61">
        <v>33</v>
      </c>
      <c r="N1141" s="253">
        <v>2207.9299999999998</v>
      </c>
      <c r="O1141" s="61">
        <v>100</v>
      </c>
      <c r="P1141" s="286">
        <v>239.76</v>
      </c>
      <c r="Q1141" s="286"/>
      <c r="R1141" s="286"/>
      <c r="S1141" s="253">
        <v>66.91</v>
      </c>
      <c r="T1141" s="253">
        <v>306.67</v>
      </c>
      <c r="V1141" s="60">
        <f t="shared" si="106"/>
        <v>53470</v>
      </c>
      <c r="W1141" s="58">
        <f t="shared" si="107"/>
        <v>4.583333333333333</v>
      </c>
      <c r="X1141" s="58">
        <f t="shared" si="108"/>
        <v>28.416666666666668</v>
      </c>
      <c r="Y1141" s="58">
        <f t="shared" si="109"/>
        <v>28.416666666666668</v>
      </c>
    </row>
    <row r="1142" spans="1:25" x14ac:dyDescent="0.25">
      <c r="A1142" s="283">
        <v>1399</v>
      </c>
      <c r="B1142" s="283"/>
      <c r="D1142" s="284">
        <v>41455</v>
      </c>
      <c r="E1142" s="284"/>
      <c r="F1142" s="284"/>
      <c r="G1142" s="284"/>
      <c r="I1142" s="285" t="s">
        <v>224</v>
      </c>
      <c r="J1142" s="285"/>
      <c r="K1142" s="285"/>
      <c r="L1142" s="285"/>
      <c r="M1142" s="61">
        <v>33</v>
      </c>
      <c r="N1142" s="253">
        <v>923.08</v>
      </c>
      <c r="O1142" s="61">
        <v>100</v>
      </c>
      <c r="P1142" s="286">
        <v>97.9</v>
      </c>
      <c r="Q1142" s="286"/>
      <c r="R1142" s="286"/>
      <c r="S1142" s="253">
        <v>27.97</v>
      </c>
      <c r="T1142" s="253">
        <v>125.87</v>
      </c>
      <c r="V1142" s="60">
        <f t="shared" si="106"/>
        <v>53500</v>
      </c>
      <c r="W1142" s="58">
        <f t="shared" si="107"/>
        <v>4.5</v>
      </c>
      <c r="X1142" s="58">
        <f t="shared" si="108"/>
        <v>28.5</v>
      </c>
      <c r="Y1142" s="58">
        <f t="shared" si="109"/>
        <v>28.5</v>
      </c>
    </row>
    <row r="1143" spans="1:25" x14ac:dyDescent="0.25">
      <c r="A1143" s="283">
        <v>1408</v>
      </c>
      <c r="B1143" s="283"/>
      <c r="D1143" s="284">
        <v>41489</v>
      </c>
      <c r="E1143" s="284"/>
      <c r="F1143" s="284"/>
      <c r="G1143" s="284"/>
      <c r="I1143" s="285" t="s">
        <v>224</v>
      </c>
      <c r="J1143" s="285"/>
      <c r="K1143" s="285"/>
      <c r="L1143" s="285"/>
      <c r="M1143" s="61">
        <v>33</v>
      </c>
      <c r="N1143" s="253">
        <v>1953.57</v>
      </c>
      <c r="O1143" s="61">
        <v>100</v>
      </c>
      <c r="P1143" s="286">
        <v>202.27</v>
      </c>
      <c r="Q1143" s="286"/>
      <c r="R1143" s="286"/>
      <c r="S1143" s="253">
        <v>59.2</v>
      </c>
      <c r="T1143" s="253">
        <v>261.47000000000003</v>
      </c>
      <c r="V1143" s="60">
        <f t="shared" si="106"/>
        <v>53534</v>
      </c>
      <c r="W1143" s="58">
        <f t="shared" si="107"/>
        <v>4.4111111111111114</v>
      </c>
      <c r="X1143" s="58">
        <f t="shared" si="108"/>
        <v>28.588888888888889</v>
      </c>
      <c r="Y1143" s="58">
        <f t="shared" si="109"/>
        <v>28.588888888888889</v>
      </c>
    </row>
    <row r="1144" spans="1:25" x14ac:dyDescent="0.25">
      <c r="A1144" s="283">
        <v>1416</v>
      </c>
      <c r="B1144" s="283"/>
      <c r="D1144" s="284">
        <v>41547</v>
      </c>
      <c r="E1144" s="284"/>
      <c r="F1144" s="284"/>
      <c r="G1144" s="284"/>
      <c r="I1144" s="285" t="s">
        <v>224</v>
      </c>
      <c r="J1144" s="285"/>
      <c r="K1144" s="285"/>
      <c r="L1144" s="285"/>
      <c r="M1144" s="61">
        <v>33</v>
      </c>
      <c r="N1144" s="253">
        <v>26196.100000000002</v>
      </c>
      <c r="O1144" s="61">
        <v>100</v>
      </c>
      <c r="P1144" s="286">
        <v>2579.92</v>
      </c>
      <c r="Q1144" s="286"/>
      <c r="R1144" s="286"/>
      <c r="S1144" s="253">
        <v>793.82</v>
      </c>
      <c r="T1144" s="253">
        <v>3373.7400000000002</v>
      </c>
      <c r="V1144" s="60">
        <f t="shared" si="106"/>
        <v>53592</v>
      </c>
      <c r="W1144" s="58">
        <f t="shared" si="107"/>
        <v>4.25</v>
      </c>
      <c r="X1144" s="58">
        <f t="shared" si="108"/>
        <v>28.75</v>
      </c>
      <c r="Y1144" s="58">
        <f t="shared" si="109"/>
        <v>28.75</v>
      </c>
    </row>
    <row r="1145" spans="1:25" x14ac:dyDescent="0.25">
      <c r="A1145" s="283">
        <v>1420</v>
      </c>
      <c r="B1145" s="283"/>
      <c r="D1145" s="284">
        <v>41578</v>
      </c>
      <c r="E1145" s="284"/>
      <c r="F1145" s="284"/>
      <c r="G1145" s="284"/>
      <c r="I1145" s="285" t="s">
        <v>224</v>
      </c>
      <c r="J1145" s="285"/>
      <c r="K1145" s="285"/>
      <c r="L1145" s="285"/>
      <c r="M1145" s="61">
        <v>33</v>
      </c>
      <c r="N1145" s="253">
        <v>2385.4299999999998</v>
      </c>
      <c r="O1145" s="61">
        <v>100</v>
      </c>
      <c r="P1145" s="286">
        <v>228.92000000000002</v>
      </c>
      <c r="Q1145" s="286"/>
      <c r="R1145" s="286"/>
      <c r="S1145" s="253">
        <v>72.290000000000006</v>
      </c>
      <c r="T1145" s="253">
        <v>301.20999999999998</v>
      </c>
      <c r="V1145" s="60">
        <f t="shared" si="106"/>
        <v>53623</v>
      </c>
      <c r="W1145" s="58">
        <f t="shared" si="107"/>
        <v>4.166666666666667</v>
      </c>
      <c r="X1145" s="58">
        <f t="shared" si="108"/>
        <v>28.833333333333332</v>
      </c>
      <c r="Y1145" s="58">
        <f t="shared" si="109"/>
        <v>28.833333333333332</v>
      </c>
    </row>
    <row r="1146" spans="1:25" x14ac:dyDescent="0.25">
      <c r="A1146" s="283">
        <v>1425</v>
      </c>
      <c r="B1146" s="283"/>
      <c r="D1146" s="284">
        <v>41608</v>
      </c>
      <c r="E1146" s="284"/>
      <c r="F1146" s="284"/>
      <c r="G1146" s="284"/>
      <c r="I1146" s="285" t="s">
        <v>224</v>
      </c>
      <c r="J1146" s="285"/>
      <c r="K1146" s="285"/>
      <c r="L1146" s="285"/>
      <c r="M1146" s="61">
        <v>33</v>
      </c>
      <c r="N1146" s="253">
        <v>1767.29</v>
      </c>
      <c r="O1146" s="61">
        <v>100</v>
      </c>
      <c r="P1146" s="286">
        <v>165.11</v>
      </c>
      <c r="Q1146" s="286"/>
      <c r="R1146" s="286"/>
      <c r="S1146" s="253">
        <v>53.550000000000004</v>
      </c>
      <c r="T1146" s="253">
        <v>218.66</v>
      </c>
      <c r="V1146" s="60">
        <f t="shared" si="106"/>
        <v>53653</v>
      </c>
      <c r="W1146" s="58">
        <f t="shared" si="107"/>
        <v>4.083333333333333</v>
      </c>
      <c r="X1146" s="58">
        <f t="shared" si="108"/>
        <v>28.916666666666668</v>
      </c>
      <c r="Y1146" s="58">
        <f t="shared" si="109"/>
        <v>28.916666666666668</v>
      </c>
    </row>
    <row r="1147" spans="1:25" x14ac:dyDescent="0.25">
      <c r="A1147" s="283">
        <v>1432</v>
      </c>
      <c r="B1147" s="283"/>
      <c r="D1147" s="284">
        <v>41364</v>
      </c>
      <c r="E1147" s="284"/>
      <c r="F1147" s="284"/>
      <c r="G1147" s="284"/>
      <c r="I1147" s="285" t="s">
        <v>224</v>
      </c>
      <c r="J1147" s="285"/>
      <c r="K1147" s="285"/>
      <c r="L1147" s="285"/>
      <c r="M1147" s="61">
        <v>33</v>
      </c>
      <c r="N1147" s="253">
        <v>923.08</v>
      </c>
      <c r="O1147" s="61">
        <v>100</v>
      </c>
      <c r="P1147" s="286">
        <v>104.89</v>
      </c>
      <c r="Q1147" s="286"/>
      <c r="R1147" s="286"/>
      <c r="S1147" s="253">
        <v>27.97</v>
      </c>
      <c r="T1147" s="253">
        <v>132.86000000000001</v>
      </c>
      <c r="V1147" s="60">
        <f t="shared" si="106"/>
        <v>53409</v>
      </c>
      <c r="W1147" s="58">
        <f t="shared" si="107"/>
        <v>4.75</v>
      </c>
      <c r="X1147" s="58">
        <f t="shared" si="108"/>
        <v>28.25</v>
      </c>
      <c r="Y1147" s="58">
        <f t="shared" si="109"/>
        <v>28.25</v>
      </c>
    </row>
    <row r="1148" spans="1:25" x14ac:dyDescent="0.25">
      <c r="A1148" s="283">
        <v>1433</v>
      </c>
      <c r="B1148" s="283"/>
      <c r="D1148" s="284">
        <v>41486</v>
      </c>
      <c r="E1148" s="284"/>
      <c r="F1148" s="284"/>
      <c r="G1148" s="284"/>
      <c r="I1148" s="285" t="s">
        <v>224</v>
      </c>
      <c r="J1148" s="285"/>
      <c r="K1148" s="285"/>
      <c r="L1148" s="285"/>
      <c r="M1148" s="61">
        <v>33</v>
      </c>
      <c r="N1148" s="253">
        <v>1399.99</v>
      </c>
      <c r="O1148" s="61">
        <v>100</v>
      </c>
      <c r="P1148" s="286">
        <v>144.94</v>
      </c>
      <c r="Q1148" s="286"/>
      <c r="R1148" s="286"/>
      <c r="S1148" s="253">
        <v>42.42</v>
      </c>
      <c r="T1148" s="253">
        <v>187.36</v>
      </c>
      <c r="V1148" s="60">
        <f t="shared" si="106"/>
        <v>53531</v>
      </c>
      <c r="W1148" s="58">
        <f t="shared" si="107"/>
        <v>4.416666666666667</v>
      </c>
      <c r="X1148" s="58">
        <f t="shared" si="108"/>
        <v>28.583333333333332</v>
      </c>
      <c r="Y1148" s="58">
        <f t="shared" si="109"/>
        <v>28.583333333333332</v>
      </c>
    </row>
    <row r="1149" spans="1:25" x14ac:dyDescent="0.25">
      <c r="A1149" s="283">
        <v>1434</v>
      </c>
      <c r="B1149" s="283"/>
      <c r="D1149" s="284">
        <v>41639</v>
      </c>
      <c r="E1149" s="284"/>
      <c r="F1149" s="284"/>
      <c r="G1149" s="284"/>
      <c r="I1149" s="285" t="s">
        <v>224</v>
      </c>
      <c r="J1149" s="285"/>
      <c r="K1149" s="285"/>
      <c r="L1149" s="285"/>
      <c r="M1149" s="61">
        <v>33</v>
      </c>
      <c r="N1149" s="253">
        <v>1684.15</v>
      </c>
      <c r="O1149" s="61">
        <v>100</v>
      </c>
      <c r="P1149" s="286">
        <v>153.09</v>
      </c>
      <c r="Q1149" s="286"/>
      <c r="R1149" s="286"/>
      <c r="S1149" s="253">
        <v>51.03</v>
      </c>
      <c r="T1149" s="253">
        <v>204.12</v>
      </c>
      <c r="V1149" s="60">
        <f t="shared" si="106"/>
        <v>53684</v>
      </c>
      <c r="W1149" s="58">
        <f t="shared" si="107"/>
        <v>4</v>
      </c>
      <c r="X1149" s="58">
        <f t="shared" si="108"/>
        <v>29</v>
      </c>
      <c r="Y1149" s="58">
        <f t="shared" si="109"/>
        <v>29</v>
      </c>
    </row>
    <row r="1150" spans="1:25" x14ac:dyDescent="0.25">
      <c r="A1150" s="283">
        <v>1441</v>
      </c>
      <c r="B1150" s="283"/>
      <c r="D1150" s="284">
        <v>41670</v>
      </c>
      <c r="E1150" s="284"/>
      <c r="F1150" s="284"/>
      <c r="G1150" s="284"/>
      <c r="I1150" s="285" t="s">
        <v>224</v>
      </c>
      <c r="J1150" s="285"/>
      <c r="K1150" s="285"/>
      <c r="L1150" s="285"/>
      <c r="M1150" s="61">
        <v>33</v>
      </c>
      <c r="N1150" s="253">
        <v>2624.92</v>
      </c>
      <c r="O1150" s="61">
        <v>100</v>
      </c>
      <c r="P1150" s="286">
        <v>231.99</v>
      </c>
      <c r="Q1150" s="286"/>
      <c r="R1150" s="286"/>
      <c r="S1150" s="253">
        <v>79.540000000000006</v>
      </c>
      <c r="T1150" s="253">
        <v>311.52999999999997</v>
      </c>
      <c r="V1150" s="60">
        <f t="shared" si="106"/>
        <v>53715</v>
      </c>
      <c r="W1150" s="58">
        <f t="shared" si="107"/>
        <v>3.9166666666666665</v>
      </c>
      <c r="X1150" s="58">
        <f t="shared" si="108"/>
        <v>29.083333333333332</v>
      </c>
      <c r="Y1150" s="58">
        <f t="shared" si="109"/>
        <v>29.083333333333332</v>
      </c>
    </row>
    <row r="1151" spans="1:25" x14ac:dyDescent="0.25">
      <c r="A1151" s="283">
        <v>1446</v>
      </c>
      <c r="B1151" s="283"/>
      <c r="D1151" s="284">
        <v>41698</v>
      </c>
      <c r="E1151" s="284"/>
      <c r="F1151" s="284"/>
      <c r="G1151" s="284"/>
      <c r="I1151" s="285" t="s">
        <v>224</v>
      </c>
      <c r="J1151" s="285"/>
      <c r="K1151" s="285"/>
      <c r="L1151" s="285"/>
      <c r="M1151" s="61">
        <v>33</v>
      </c>
      <c r="N1151" s="253">
        <v>2128.0500000000002</v>
      </c>
      <c r="O1151" s="61">
        <v>100</v>
      </c>
      <c r="P1151" s="286">
        <v>182.72</v>
      </c>
      <c r="Q1151" s="286"/>
      <c r="R1151" s="286"/>
      <c r="S1151" s="253">
        <v>64.489999999999995</v>
      </c>
      <c r="T1151" s="253">
        <v>247.21</v>
      </c>
      <c r="V1151" s="60">
        <f t="shared" si="106"/>
        <v>53743</v>
      </c>
      <c r="W1151" s="58">
        <f t="shared" si="107"/>
        <v>3.8361111111111112</v>
      </c>
      <c r="X1151" s="58">
        <f t="shared" si="108"/>
        <v>29.163888888888888</v>
      </c>
      <c r="Y1151" s="58">
        <f t="shared" si="109"/>
        <v>29.163888888888888</v>
      </c>
    </row>
    <row r="1152" spans="1:25" x14ac:dyDescent="0.25">
      <c r="A1152" s="283">
        <v>1450</v>
      </c>
      <c r="B1152" s="283"/>
      <c r="D1152" s="284">
        <v>41729</v>
      </c>
      <c r="E1152" s="284"/>
      <c r="F1152" s="284"/>
      <c r="G1152" s="284"/>
      <c r="I1152" s="285" t="s">
        <v>224</v>
      </c>
      <c r="J1152" s="285"/>
      <c r="K1152" s="285"/>
      <c r="L1152" s="285"/>
      <c r="M1152" s="61">
        <v>33</v>
      </c>
      <c r="N1152" s="253">
        <v>2393.1999999999998</v>
      </c>
      <c r="O1152" s="61">
        <v>100</v>
      </c>
      <c r="P1152" s="286">
        <v>199.43</v>
      </c>
      <c r="Q1152" s="286"/>
      <c r="R1152" s="286"/>
      <c r="S1152" s="253">
        <v>72.52</v>
      </c>
      <c r="T1152" s="253">
        <v>271.95</v>
      </c>
      <c r="V1152" s="60">
        <f t="shared" si="106"/>
        <v>53774</v>
      </c>
      <c r="W1152" s="58">
        <f t="shared" si="107"/>
        <v>3.75</v>
      </c>
      <c r="X1152" s="58">
        <f t="shared" si="108"/>
        <v>29.25</v>
      </c>
      <c r="Y1152" s="58">
        <f t="shared" si="109"/>
        <v>29.25</v>
      </c>
    </row>
    <row r="1153" spans="1:25" x14ac:dyDescent="0.25">
      <c r="A1153" s="283">
        <v>1456</v>
      </c>
      <c r="B1153" s="283"/>
      <c r="D1153" s="284">
        <v>41759</v>
      </c>
      <c r="E1153" s="284"/>
      <c r="F1153" s="284"/>
      <c r="G1153" s="284"/>
      <c r="I1153" s="285" t="s">
        <v>224</v>
      </c>
      <c r="J1153" s="285"/>
      <c r="K1153" s="285"/>
      <c r="L1153" s="285"/>
      <c r="M1153" s="61">
        <v>33</v>
      </c>
      <c r="N1153" s="253">
        <v>2650.46</v>
      </c>
      <c r="O1153" s="61">
        <v>100</v>
      </c>
      <c r="P1153" s="286">
        <v>214.19</v>
      </c>
      <c r="Q1153" s="286"/>
      <c r="R1153" s="286"/>
      <c r="S1153" s="253">
        <v>80.319999999999993</v>
      </c>
      <c r="T1153" s="253">
        <v>294.51</v>
      </c>
      <c r="V1153" s="60">
        <f t="shared" si="106"/>
        <v>53804</v>
      </c>
      <c r="W1153" s="58">
        <f t="shared" si="107"/>
        <v>3.6666666666666665</v>
      </c>
      <c r="X1153" s="58">
        <f t="shared" si="108"/>
        <v>29.333333333333332</v>
      </c>
      <c r="Y1153" s="58">
        <f t="shared" si="109"/>
        <v>29.333333333333332</v>
      </c>
    </row>
    <row r="1154" spans="1:25" x14ac:dyDescent="0.25">
      <c r="A1154" s="283">
        <v>1461</v>
      </c>
      <c r="B1154" s="283"/>
      <c r="D1154" s="284">
        <v>41790</v>
      </c>
      <c r="E1154" s="284"/>
      <c r="F1154" s="284"/>
      <c r="G1154" s="284"/>
      <c r="I1154" s="285" t="s">
        <v>224</v>
      </c>
      <c r="J1154" s="285"/>
      <c r="K1154" s="285"/>
      <c r="L1154" s="285"/>
      <c r="M1154" s="61">
        <v>33</v>
      </c>
      <c r="N1154" s="253">
        <v>11605.09</v>
      </c>
      <c r="O1154" s="61">
        <v>100</v>
      </c>
      <c r="P1154" s="286">
        <v>908.48</v>
      </c>
      <c r="Q1154" s="286"/>
      <c r="R1154" s="286"/>
      <c r="S1154" s="253">
        <v>351.67</v>
      </c>
      <c r="T1154" s="253">
        <v>1260.1500000000001</v>
      </c>
      <c r="V1154" s="60">
        <f t="shared" si="106"/>
        <v>53835</v>
      </c>
      <c r="W1154" s="58">
        <f t="shared" si="107"/>
        <v>3.5833333333333335</v>
      </c>
      <c r="X1154" s="58">
        <f t="shared" si="108"/>
        <v>29.416666666666668</v>
      </c>
      <c r="Y1154" s="58">
        <f t="shared" si="109"/>
        <v>29.416666666666668</v>
      </c>
    </row>
    <row r="1155" spans="1:25" x14ac:dyDescent="0.25">
      <c r="A1155" s="283">
        <v>1465</v>
      </c>
      <c r="B1155" s="283"/>
      <c r="D1155" s="284">
        <v>41820</v>
      </c>
      <c r="E1155" s="284"/>
      <c r="F1155" s="284"/>
      <c r="G1155" s="284"/>
      <c r="I1155" s="285" t="s">
        <v>224</v>
      </c>
      <c r="J1155" s="285"/>
      <c r="K1155" s="285"/>
      <c r="L1155" s="285"/>
      <c r="M1155" s="61">
        <v>33</v>
      </c>
      <c r="N1155" s="253">
        <v>1345.05</v>
      </c>
      <c r="O1155" s="61">
        <v>100</v>
      </c>
      <c r="P1155" s="286">
        <v>101.9</v>
      </c>
      <c r="Q1155" s="286"/>
      <c r="R1155" s="286"/>
      <c r="S1155" s="253">
        <v>40.76</v>
      </c>
      <c r="T1155" s="253">
        <v>142.66</v>
      </c>
      <c r="V1155" s="60">
        <f t="shared" si="106"/>
        <v>53865</v>
      </c>
      <c r="W1155" s="58">
        <f t="shared" si="107"/>
        <v>3.5</v>
      </c>
      <c r="X1155" s="58">
        <f t="shared" si="108"/>
        <v>29.5</v>
      </c>
      <c r="Y1155" s="58">
        <f t="shared" si="109"/>
        <v>29.5</v>
      </c>
    </row>
    <row r="1156" spans="1:25" x14ac:dyDescent="0.25">
      <c r="A1156" s="283">
        <v>1470</v>
      </c>
      <c r="B1156" s="283"/>
      <c r="D1156" s="284">
        <v>41851</v>
      </c>
      <c r="E1156" s="284"/>
      <c r="F1156" s="284"/>
      <c r="G1156" s="284"/>
      <c r="I1156" s="285" t="s">
        <v>224</v>
      </c>
      <c r="J1156" s="285"/>
      <c r="K1156" s="285"/>
      <c r="L1156" s="285"/>
      <c r="M1156" s="61">
        <v>33</v>
      </c>
      <c r="N1156" s="253">
        <v>1295.3699999999999</v>
      </c>
      <c r="O1156" s="61">
        <v>100</v>
      </c>
      <c r="P1156" s="286">
        <v>94.850000000000009</v>
      </c>
      <c r="Q1156" s="286"/>
      <c r="R1156" s="286"/>
      <c r="S1156" s="253">
        <v>39.25</v>
      </c>
      <c r="T1156" s="253">
        <v>134.1</v>
      </c>
      <c r="V1156" s="60">
        <f t="shared" si="106"/>
        <v>53896</v>
      </c>
      <c r="W1156" s="58">
        <f t="shared" si="107"/>
        <v>3.4166666666666665</v>
      </c>
      <c r="X1156" s="58">
        <f t="shared" si="108"/>
        <v>29.583333333333332</v>
      </c>
      <c r="Y1156" s="58">
        <f t="shared" si="109"/>
        <v>29.583333333333332</v>
      </c>
    </row>
    <row r="1157" spans="1:25" x14ac:dyDescent="0.25">
      <c r="A1157" s="283">
        <v>1474</v>
      </c>
      <c r="B1157" s="283"/>
      <c r="D1157" s="284">
        <v>41882</v>
      </c>
      <c r="E1157" s="284"/>
      <c r="F1157" s="284"/>
      <c r="G1157" s="284"/>
      <c r="I1157" s="285" t="s">
        <v>224</v>
      </c>
      <c r="J1157" s="285"/>
      <c r="K1157" s="285"/>
      <c r="L1157" s="285"/>
      <c r="M1157" s="61">
        <v>33</v>
      </c>
      <c r="N1157" s="253">
        <v>31753.360000000001</v>
      </c>
      <c r="O1157" s="61">
        <v>100</v>
      </c>
      <c r="P1157" s="286">
        <v>2245.1799999999998</v>
      </c>
      <c r="Q1157" s="286"/>
      <c r="R1157" s="286"/>
      <c r="S1157" s="253">
        <v>962.22</v>
      </c>
      <c r="T1157" s="253">
        <v>3207.4</v>
      </c>
      <c r="V1157" s="60">
        <f t="shared" si="106"/>
        <v>53927</v>
      </c>
      <c r="W1157" s="58">
        <f t="shared" si="107"/>
        <v>3.3333333333333335</v>
      </c>
      <c r="X1157" s="58">
        <f t="shared" si="108"/>
        <v>29.666666666666668</v>
      </c>
      <c r="Y1157" s="58">
        <f t="shared" si="109"/>
        <v>29.666666666666668</v>
      </c>
    </row>
    <row r="1158" spans="1:25" x14ac:dyDescent="0.25">
      <c r="A1158" s="283">
        <v>1479</v>
      </c>
      <c r="B1158" s="283"/>
      <c r="D1158" s="284">
        <v>41912</v>
      </c>
      <c r="E1158" s="284"/>
      <c r="F1158" s="284"/>
      <c r="G1158" s="284"/>
      <c r="I1158" s="285" t="s">
        <v>224</v>
      </c>
      <c r="J1158" s="285"/>
      <c r="K1158" s="285"/>
      <c r="L1158" s="285"/>
      <c r="M1158" s="61">
        <v>33</v>
      </c>
      <c r="N1158" s="253">
        <v>1407.78</v>
      </c>
      <c r="O1158" s="61">
        <v>100</v>
      </c>
      <c r="P1158" s="286">
        <v>95.990000000000009</v>
      </c>
      <c r="Q1158" s="286"/>
      <c r="R1158" s="286"/>
      <c r="S1158" s="253">
        <v>42.660000000000004</v>
      </c>
      <c r="T1158" s="253">
        <v>138.65</v>
      </c>
      <c r="V1158" s="60">
        <f t="shared" si="106"/>
        <v>53957</v>
      </c>
      <c r="W1158" s="58">
        <f t="shared" si="107"/>
        <v>3.25</v>
      </c>
      <c r="X1158" s="58">
        <f t="shared" si="108"/>
        <v>29.75</v>
      </c>
      <c r="Y1158" s="58">
        <f t="shared" si="109"/>
        <v>29.75</v>
      </c>
    </row>
    <row r="1159" spans="1:25" x14ac:dyDescent="0.25">
      <c r="A1159" s="283">
        <v>1483</v>
      </c>
      <c r="B1159" s="283"/>
      <c r="D1159" s="284">
        <v>41943</v>
      </c>
      <c r="E1159" s="284"/>
      <c r="F1159" s="284"/>
      <c r="G1159" s="284"/>
      <c r="I1159" s="285" t="s">
        <v>224</v>
      </c>
      <c r="J1159" s="285"/>
      <c r="K1159" s="285"/>
      <c r="L1159" s="285"/>
      <c r="M1159" s="61">
        <v>33</v>
      </c>
      <c r="N1159" s="253">
        <v>1006.89</v>
      </c>
      <c r="O1159" s="61">
        <v>100</v>
      </c>
      <c r="P1159" s="286">
        <v>436.32</v>
      </c>
      <c r="Q1159" s="286"/>
      <c r="R1159" s="286"/>
      <c r="S1159" s="253">
        <v>201.38</v>
      </c>
      <c r="T1159" s="253">
        <v>637.70000000000005</v>
      </c>
      <c r="V1159" s="60">
        <f t="shared" si="106"/>
        <v>53988</v>
      </c>
      <c r="W1159" s="58">
        <f t="shared" si="107"/>
        <v>3.1666666666666665</v>
      </c>
      <c r="X1159" s="58">
        <f t="shared" si="108"/>
        <v>29.833333333333332</v>
      </c>
      <c r="Y1159" s="58">
        <f t="shared" ref="Y1159:Y1190" si="110">IF(X1159=0,0,X1159)</f>
        <v>29.833333333333332</v>
      </c>
    </row>
    <row r="1160" spans="1:25" x14ac:dyDescent="0.25">
      <c r="A1160" s="283">
        <v>1489</v>
      </c>
      <c r="B1160" s="283"/>
      <c r="D1160" s="284">
        <v>41973</v>
      </c>
      <c r="E1160" s="284"/>
      <c r="F1160" s="284"/>
      <c r="G1160" s="284"/>
      <c r="I1160" s="285" t="s">
        <v>224</v>
      </c>
      <c r="J1160" s="285"/>
      <c r="K1160" s="285"/>
      <c r="L1160" s="285"/>
      <c r="M1160" s="61">
        <v>33</v>
      </c>
      <c r="N1160" s="253">
        <v>1740.0900000000001</v>
      </c>
      <c r="O1160" s="61">
        <v>100</v>
      </c>
      <c r="P1160" s="286">
        <v>109.85000000000001</v>
      </c>
      <c r="Q1160" s="286"/>
      <c r="R1160" s="286"/>
      <c r="S1160" s="253">
        <v>52.730000000000004</v>
      </c>
      <c r="T1160" s="253">
        <v>162.58000000000001</v>
      </c>
      <c r="V1160" s="60">
        <f t="shared" si="106"/>
        <v>54018</v>
      </c>
      <c r="W1160" s="58">
        <f t="shared" si="107"/>
        <v>3.0833333333333335</v>
      </c>
      <c r="X1160" s="58">
        <f t="shared" si="108"/>
        <v>29.916666666666668</v>
      </c>
      <c r="Y1160" s="58">
        <f t="shared" si="110"/>
        <v>29.916666666666668</v>
      </c>
    </row>
    <row r="1161" spans="1:25" x14ac:dyDescent="0.25">
      <c r="A1161" s="283">
        <v>1493</v>
      </c>
      <c r="B1161" s="283"/>
      <c r="D1161" s="284">
        <v>42004</v>
      </c>
      <c r="E1161" s="284"/>
      <c r="F1161" s="284"/>
      <c r="G1161" s="284"/>
      <c r="I1161" s="285" t="s">
        <v>224</v>
      </c>
      <c r="J1161" s="285"/>
      <c r="K1161" s="285"/>
      <c r="L1161" s="285"/>
      <c r="M1161" s="61">
        <v>33</v>
      </c>
      <c r="N1161" s="253">
        <v>1103.1400000000001</v>
      </c>
      <c r="O1161" s="61">
        <v>100</v>
      </c>
      <c r="P1161" s="286">
        <v>66.86</v>
      </c>
      <c r="Q1161" s="286"/>
      <c r="R1161" s="286"/>
      <c r="S1161" s="253">
        <v>33.43</v>
      </c>
      <c r="T1161" s="253">
        <v>100.29</v>
      </c>
      <c r="V1161" s="60">
        <f t="shared" si="106"/>
        <v>54049</v>
      </c>
      <c r="W1161" s="58">
        <f t="shared" si="107"/>
        <v>3</v>
      </c>
      <c r="X1161" s="58">
        <f t="shared" si="108"/>
        <v>30</v>
      </c>
      <c r="Y1161" s="58">
        <f t="shared" si="110"/>
        <v>30</v>
      </c>
    </row>
    <row r="1162" spans="1:25" x14ac:dyDescent="0.25">
      <c r="A1162" s="283">
        <v>1497</v>
      </c>
      <c r="B1162" s="283"/>
      <c r="D1162" s="284">
        <v>42035</v>
      </c>
      <c r="E1162" s="284"/>
      <c r="F1162" s="284"/>
      <c r="G1162" s="284"/>
      <c r="I1162" s="285" t="s">
        <v>224</v>
      </c>
      <c r="J1162" s="285"/>
      <c r="K1162" s="285"/>
      <c r="L1162" s="285"/>
      <c r="M1162" s="61">
        <v>33</v>
      </c>
      <c r="N1162" s="253">
        <v>6724.67</v>
      </c>
      <c r="O1162" s="61">
        <v>100</v>
      </c>
      <c r="P1162" s="286">
        <v>390.58</v>
      </c>
      <c r="Q1162" s="286"/>
      <c r="R1162" s="286"/>
      <c r="S1162" s="253">
        <v>203.78</v>
      </c>
      <c r="T1162" s="253">
        <v>594.36</v>
      </c>
      <c r="V1162" s="60">
        <f t="shared" si="106"/>
        <v>54080</v>
      </c>
      <c r="W1162" s="58">
        <f t="shared" si="107"/>
        <v>2.9166666666666665</v>
      </c>
      <c r="X1162" s="58">
        <f t="shared" si="108"/>
        <v>30.083333333333332</v>
      </c>
      <c r="Y1162" s="58">
        <f t="shared" si="110"/>
        <v>30.083333333333332</v>
      </c>
    </row>
    <row r="1163" spans="1:25" x14ac:dyDescent="0.25">
      <c r="A1163" s="283">
        <v>1500</v>
      </c>
      <c r="B1163" s="283"/>
      <c r="D1163" s="284">
        <v>42063</v>
      </c>
      <c r="E1163" s="284"/>
      <c r="F1163" s="284"/>
      <c r="G1163" s="284"/>
      <c r="I1163" s="285" t="s">
        <v>224</v>
      </c>
      <c r="J1163" s="285"/>
      <c r="K1163" s="285"/>
      <c r="L1163" s="285"/>
      <c r="M1163" s="61">
        <v>33</v>
      </c>
      <c r="N1163" s="253">
        <v>18752.810000000001</v>
      </c>
      <c r="O1163" s="61">
        <v>100</v>
      </c>
      <c r="P1163" s="286">
        <v>1041.83</v>
      </c>
      <c r="Q1163" s="286"/>
      <c r="R1163" s="286"/>
      <c r="S1163" s="253">
        <v>568.27</v>
      </c>
      <c r="T1163" s="253">
        <v>1610.1000000000001</v>
      </c>
      <c r="V1163" s="60">
        <f t="shared" si="106"/>
        <v>54108</v>
      </c>
      <c r="W1163" s="58">
        <f t="shared" si="107"/>
        <v>2.8361111111111112</v>
      </c>
      <c r="X1163" s="58">
        <f t="shared" si="108"/>
        <v>30.163888888888888</v>
      </c>
      <c r="Y1163" s="58">
        <f t="shared" si="110"/>
        <v>30.163888888888888</v>
      </c>
    </row>
    <row r="1164" spans="1:25" x14ac:dyDescent="0.25">
      <c r="A1164" s="283">
        <v>1505</v>
      </c>
      <c r="B1164" s="283"/>
      <c r="D1164" s="284">
        <v>42094</v>
      </c>
      <c r="E1164" s="284"/>
      <c r="F1164" s="284"/>
      <c r="G1164" s="284"/>
      <c r="I1164" s="285" t="s">
        <v>224</v>
      </c>
      <c r="J1164" s="285"/>
      <c r="K1164" s="285"/>
      <c r="L1164" s="285"/>
      <c r="M1164" s="61">
        <v>33</v>
      </c>
      <c r="N1164" s="253">
        <v>2071.9499999999998</v>
      </c>
      <c r="O1164" s="61">
        <v>100</v>
      </c>
      <c r="P1164" s="286">
        <v>109.88</v>
      </c>
      <c r="Q1164" s="286"/>
      <c r="R1164" s="286"/>
      <c r="S1164" s="253">
        <v>62.79</v>
      </c>
      <c r="T1164" s="253">
        <v>172.67000000000002</v>
      </c>
      <c r="V1164" s="60">
        <f t="shared" si="106"/>
        <v>54139</v>
      </c>
      <c r="W1164" s="58">
        <f t="shared" si="107"/>
        <v>2.75</v>
      </c>
      <c r="X1164" s="58">
        <f t="shared" si="108"/>
        <v>30.25</v>
      </c>
      <c r="Y1164" s="58">
        <f t="shared" si="110"/>
        <v>30.25</v>
      </c>
    </row>
    <row r="1165" spans="1:25" x14ac:dyDescent="0.25">
      <c r="A1165" s="283">
        <v>1509</v>
      </c>
      <c r="B1165" s="283"/>
      <c r="D1165" s="284">
        <v>42124</v>
      </c>
      <c r="E1165" s="284"/>
      <c r="F1165" s="284"/>
      <c r="G1165" s="284"/>
      <c r="I1165" s="285" t="s">
        <v>224</v>
      </c>
      <c r="J1165" s="285"/>
      <c r="K1165" s="285"/>
      <c r="L1165" s="285"/>
      <c r="M1165" s="61">
        <v>33</v>
      </c>
      <c r="N1165" s="253">
        <v>1866.6200000000001</v>
      </c>
      <c r="O1165" s="61">
        <v>100</v>
      </c>
      <c r="P1165" s="286">
        <v>94.27</v>
      </c>
      <c r="Q1165" s="286"/>
      <c r="R1165" s="286"/>
      <c r="S1165" s="253">
        <v>56.56</v>
      </c>
      <c r="T1165" s="253">
        <v>150.83000000000001</v>
      </c>
      <c r="V1165" s="60">
        <f t="shared" si="106"/>
        <v>54169</v>
      </c>
      <c r="W1165" s="58">
        <f t="shared" si="107"/>
        <v>2.6666666666666665</v>
      </c>
      <c r="X1165" s="58">
        <f t="shared" si="108"/>
        <v>30.333333333333332</v>
      </c>
      <c r="Y1165" s="58">
        <f t="shared" si="110"/>
        <v>30.333333333333332</v>
      </c>
    </row>
    <row r="1166" spans="1:25" x14ac:dyDescent="0.25">
      <c r="A1166" s="283">
        <v>1512</v>
      </c>
      <c r="B1166" s="283"/>
      <c r="D1166" s="284">
        <v>42155</v>
      </c>
      <c r="E1166" s="284"/>
      <c r="F1166" s="284"/>
      <c r="G1166" s="284"/>
      <c r="I1166" s="285" t="s">
        <v>224</v>
      </c>
      <c r="J1166" s="285"/>
      <c r="K1166" s="285"/>
      <c r="L1166" s="285"/>
      <c r="M1166" s="61">
        <v>33</v>
      </c>
      <c r="N1166" s="253">
        <v>1136.3399999999999</v>
      </c>
      <c r="O1166" s="61">
        <v>100</v>
      </c>
      <c r="P1166" s="286">
        <v>54.51</v>
      </c>
      <c r="Q1166" s="286"/>
      <c r="R1166" s="286"/>
      <c r="S1166" s="253">
        <v>34.43</v>
      </c>
      <c r="T1166" s="253">
        <v>88.94</v>
      </c>
      <c r="V1166" s="60">
        <f t="shared" si="106"/>
        <v>54200</v>
      </c>
      <c r="W1166" s="58">
        <f t="shared" si="107"/>
        <v>2.5833333333333335</v>
      </c>
      <c r="X1166" s="58">
        <f t="shared" si="108"/>
        <v>30.416666666666668</v>
      </c>
      <c r="Y1166" s="58">
        <f t="shared" si="110"/>
        <v>30.416666666666668</v>
      </c>
    </row>
    <row r="1167" spans="1:25" x14ac:dyDescent="0.25">
      <c r="A1167" s="283">
        <v>1517</v>
      </c>
      <c r="B1167" s="283"/>
      <c r="D1167" s="284">
        <v>42185</v>
      </c>
      <c r="E1167" s="284"/>
      <c r="F1167" s="284"/>
      <c r="G1167" s="284"/>
      <c r="I1167" s="285" t="s">
        <v>224</v>
      </c>
      <c r="J1167" s="285"/>
      <c r="K1167" s="285"/>
      <c r="L1167" s="285"/>
      <c r="M1167" s="61">
        <v>33</v>
      </c>
      <c r="N1167" s="253">
        <v>7823.7</v>
      </c>
      <c r="O1167" s="61">
        <v>100</v>
      </c>
      <c r="P1167" s="286">
        <v>355.62</v>
      </c>
      <c r="Q1167" s="286"/>
      <c r="R1167" s="286"/>
      <c r="S1167" s="253">
        <v>237.08</v>
      </c>
      <c r="T1167" s="253">
        <v>592.70000000000005</v>
      </c>
      <c r="V1167" s="60">
        <f t="shared" si="106"/>
        <v>54230</v>
      </c>
      <c r="W1167" s="58">
        <f t="shared" si="107"/>
        <v>2.5</v>
      </c>
      <c r="X1167" s="58">
        <f t="shared" si="108"/>
        <v>30.5</v>
      </c>
      <c r="Y1167" s="58">
        <f t="shared" si="110"/>
        <v>30.5</v>
      </c>
    </row>
    <row r="1168" spans="1:25" x14ac:dyDescent="0.25">
      <c r="A1168" s="283">
        <v>1521</v>
      </c>
      <c r="B1168" s="283"/>
      <c r="D1168" s="284">
        <v>42216</v>
      </c>
      <c r="E1168" s="284"/>
      <c r="F1168" s="284"/>
      <c r="G1168" s="284"/>
      <c r="I1168" s="285" t="s">
        <v>224</v>
      </c>
      <c r="J1168" s="285"/>
      <c r="K1168" s="285"/>
      <c r="L1168" s="285"/>
      <c r="M1168" s="61">
        <v>33</v>
      </c>
      <c r="N1168" s="253">
        <v>1192.8499999999999</v>
      </c>
      <c r="O1168" s="61">
        <v>100</v>
      </c>
      <c r="P1168" s="286">
        <v>51.21</v>
      </c>
      <c r="Q1168" s="286"/>
      <c r="R1168" s="286"/>
      <c r="S1168" s="253">
        <v>36.15</v>
      </c>
      <c r="T1168" s="253">
        <v>87.36</v>
      </c>
      <c r="V1168" s="60">
        <f t="shared" si="106"/>
        <v>54261</v>
      </c>
      <c r="W1168" s="58">
        <f t="shared" si="107"/>
        <v>2.4166666666666665</v>
      </c>
      <c r="X1168" s="58">
        <f t="shared" si="108"/>
        <v>30.583333333333332</v>
      </c>
      <c r="Y1168" s="58">
        <f t="shared" si="110"/>
        <v>30.583333333333332</v>
      </c>
    </row>
    <row r="1169" spans="1:25" x14ac:dyDescent="0.25">
      <c r="A1169" s="283">
        <v>1524</v>
      </c>
      <c r="B1169" s="283"/>
      <c r="D1169" s="284">
        <v>42247</v>
      </c>
      <c r="E1169" s="284"/>
      <c r="F1169" s="284"/>
      <c r="G1169" s="284"/>
      <c r="I1169" s="285" t="s">
        <v>224</v>
      </c>
      <c r="J1169" s="285"/>
      <c r="K1169" s="285"/>
      <c r="L1169" s="285"/>
      <c r="M1169" s="61">
        <v>33</v>
      </c>
      <c r="N1169" s="253">
        <v>1686.17</v>
      </c>
      <c r="O1169" s="61">
        <v>100</v>
      </c>
      <c r="P1169" s="286">
        <v>68.13</v>
      </c>
      <c r="Q1169" s="286"/>
      <c r="R1169" s="286"/>
      <c r="S1169" s="253">
        <v>51.1</v>
      </c>
      <c r="T1169" s="253">
        <v>119.23</v>
      </c>
      <c r="V1169" s="60">
        <f t="shared" si="106"/>
        <v>54292</v>
      </c>
      <c r="W1169" s="58">
        <f t="shared" si="107"/>
        <v>2.3333333333333335</v>
      </c>
      <c r="X1169" s="58">
        <f t="shared" si="108"/>
        <v>30.666666666666668</v>
      </c>
      <c r="Y1169" s="58">
        <f t="shared" si="110"/>
        <v>30.666666666666668</v>
      </c>
    </row>
    <row r="1170" spans="1:25" x14ac:dyDescent="0.25">
      <c r="A1170" s="283">
        <v>1528</v>
      </c>
      <c r="B1170" s="283"/>
      <c r="D1170" s="284">
        <v>42277</v>
      </c>
      <c r="E1170" s="284"/>
      <c r="F1170" s="284"/>
      <c r="G1170" s="284"/>
      <c r="I1170" s="285" t="s">
        <v>224</v>
      </c>
      <c r="J1170" s="285"/>
      <c r="K1170" s="285"/>
      <c r="L1170" s="285"/>
      <c r="M1170" s="61">
        <v>33</v>
      </c>
      <c r="N1170" s="253">
        <v>1965.97</v>
      </c>
      <c r="O1170" s="61">
        <v>100</v>
      </c>
      <c r="P1170" s="286">
        <v>74.459999999999994</v>
      </c>
      <c r="Q1170" s="286"/>
      <c r="R1170" s="286"/>
      <c r="S1170" s="253">
        <v>59.57</v>
      </c>
      <c r="T1170" s="253">
        <v>134.03</v>
      </c>
      <c r="V1170" s="60">
        <f t="shared" si="106"/>
        <v>54322</v>
      </c>
      <c r="W1170" s="58">
        <f t="shared" si="107"/>
        <v>2.25</v>
      </c>
      <c r="X1170" s="58">
        <f t="shared" si="108"/>
        <v>30.75</v>
      </c>
      <c r="Y1170" s="58">
        <f t="shared" si="110"/>
        <v>30.75</v>
      </c>
    </row>
    <row r="1171" spans="1:25" x14ac:dyDescent="0.25">
      <c r="A1171" s="283">
        <v>1532</v>
      </c>
      <c r="B1171" s="283"/>
      <c r="D1171" s="284">
        <v>42308</v>
      </c>
      <c r="E1171" s="284"/>
      <c r="F1171" s="284"/>
      <c r="G1171" s="284"/>
      <c r="I1171" s="285" t="s">
        <v>224</v>
      </c>
      <c r="J1171" s="285"/>
      <c r="K1171" s="285"/>
      <c r="L1171" s="285"/>
      <c r="M1171" s="61">
        <v>33</v>
      </c>
      <c r="N1171" s="253">
        <v>3428.35</v>
      </c>
      <c r="O1171" s="61">
        <v>100</v>
      </c>
      <c r="P1171" s="286">
        <v>121.21000000000001</v>
      </c>
      <c r="Q1171" s="286"/>
      <c r="R1171" s="286"/>
      <c r="S1171" s="253">
        <v>103.89</v>
      </c>
      <c r="T1171" s="253">
        <v>225.1</v>
      </c>
      <c r="V1171" s="60">
        <f t="shared" si="106"/>
        <v>54353</v>
      </c>
      <c r="W1171" s="58">
        <f t="shared" si="107"/>
        <v>2.1666666666666665</v>
      </c>
      <c r="X1171" s="58">
        <f t="shared" si="108"/>
        <v>30.833333333333332</v>
      </c>
      <c r="Y1171" s="58">
        <f t="shared" si="110"/>
        <v>30.833333333333332</v>
      </c>
    </row>
    <row r="1172" spans="1:25" x14ac:dyDescent="0.25">
      <c r="A1172" s="283">
        <v>1539</v>
      </c>
      <c r="B1172" s="283"/>
      <c r="D1172" s="284">
        <v>42338</v>
      </c>
      <c r="E1172" s="284"/>
      <c r="F1172" s="284"/>
      <c r="G1172" s="284"/>
      <c r="I1172" s="285" t="s">
        <v>224</v>
      </c>
      <c r="J1172" s="285"/>
      <c r="K1172" s="285"/>
      <c r="L1172" s="285"/>
      <c r="M1172" s="61">
        <v>33</v>
      </c>
      <c r="N1172" s="253">
        <v>1153.26</v>
      </c>
      <c r="O1172" s="61">
        <v>100</v>
      </c>
      <c r="P1172" s="286">
        <v>37.86</v>
      </c>
      <c r="Q1172" s="286"/>
      <c r="R1172" s="286"/>
      <c r="S1172" s="253">
        <v>34.950000000000003</v>
      </c>
      <c r="T1172" s="253">
        <v>72.81</v>
      </c>
      <c r="V1172" s="60">
        <f t="shared" si="106"/>
        <v>54383</v>
      </c>
      <c r="W1172" s="58">
        <f t="shared" si="107"/>
        <v>2.0833333333333335</v>
      </c>
      <c r="X1172" s="58">
        <f t="shared" si="108"/>
        <v>30.916666666666668</v>
      </c>
      <c r="Y1172" s="58">
        <f t="shared" si="110"/>
        <v>30.916666666666668</v>
      </c>
    </row>
    <row r="1173" spans="1:25" x14ac:dyDescent="0.25">
      <c r="A1173" s="283">
        <v>1545</v>
      </c>
      <c r="B1173" s="283"/>
      <c r="D1173" s="284">
        <v>42369</v>
      </c>
      <c r="E1173" s="284"/>
      <c r="F1173" s="284"/>
      <c r="G1173" s="284"/>
      <c r="I1173" s="285" t="s">
        <v>224</v>
      </c>
      <c r="J1173" s="285"/>
      <c r="K1173" s="285"/>
      <c r="L1173" s="285"/>
      <c r="M1173" s="61">
        <v>33</v>
      </c>
      <c r="N1173" s="253">
        <v>1162.52</v>
      </c>
      <c r="O1173" s="61">
        <v>100</v>
      </c>
      <c r="P1173" s="286">
        <v>35.229999999999997</v>
      </c>
      <c r="Q1173" s="286"/>
      <c r="R1173" s="286"/>
      <c r="S1173" s="253">
        <v>35.229999999999997</v>
      </c>
      <c r="T1173" s="253">
        <v>70.459999999999994</v>
      </c>
      <c r="V1173" s="60">
        <f t="shared" si="106"/>
        <v>54414</v>
      </c>
      <c r="W1173" s="58">
        <f t="shared" si="107"/>
        <v>2</v>
      </c>
      <c r="X1173" s="58">
        <f t="shared" si="108"/>
        <v>31</v>
      </c>
      <c r="Y1173" s="58">
        <f t="shared" si="110"/>
        <v>31</v>
      </c>
    </row>
    <row r="1174" spans="1:25" x14ac:dyDescent="0.25">
      <c r="A1174" s="283">
        <v>1553</v>
      </c>
      <c r="B1174" s="283"/>
      <c r="D1174" s="284">
        <v>42460</v>
      </c>
      <c r="E1174" s="284"/>
      <c r="F1174" s="284"/>
      <c r="G1174" s="284"/>
      <c r="I1174" s="285" t="s">
        <v>224</v>
      </c>
      <c r="J1174" s="285"/>
      <c r="K1174" s="285"/>
      <c r="L1174" s="285"/>
      <c r="M1174" s="61">
        <v>33</v>
      </c>
      <c r="N1174" s="253">
        <v>10099.65</v>
      </c>
      <c r="O1174" s="61">
        <v>100</v>
      </c>
      <c r="P1174" s="286">
        <v>229.54</v>
      </c>
      <c r="Q1174" s="286"/>
      <c r="R1174" s="286"/>
      <c r="S1174" s="253">
        <v>306.05</v>
      </c>
      <c r="T1174" s="253">
        <v>535.59</v>
      </c>
      <c r="V1174" s="60">
        <f t="shared" si="106"/>
        <v>54505</v>
      </c>
      <c r="W1174" s="58">
        <f t="shared" si="107"/>
        <v>1.75</v>
      </c>
      <c r="X1174" s="58">
        <f t="shared" si="108"/>
        <v>31.25</v>
      </c>
      <c r="Y1174" s="58">
        <f t="shared" si="110"/>
        <v>31.25</v>
      </c>
    </row>
    <row r="1175" spans="1:25" x14ac:dyDescent="0.25">
      <c r="A1175" s="283">
        <v>1560</v>
      </c>
      <c r="B1175" s="283"/>
      <c r="D1175" s="284">
        <v>42490</v>
      </c>
      <c r="E1175" s="284"/>
      <c r="F1175" s="284"/>
      <c r="G1175" s="284"/>
      <c r="I1175" s="285" t="s">
        <v>224</v>
      </c>
      <c r="J1175" s="285"/>
      <c r="K1175" s="285"/>
      <c r="L1175" s="285"/>
      <c r="M1175" s="61">
        <v>33</v>
      </c>
      <c r="N1175" s="253">
        <v>7563.4800000000005</v>
      </c>
      <c r="O1175" s="61">
        <v>100</v>
      </c>
      <c r="P1175" s="286">
        <v>152.80000000000001</v>
      </c>
      <c r="Q1175" s="286"/>
      <c r="R1175" s="286"/>
      <c r="S1175" s="253">
        <v>229.20000000000002</v>
      </c>
      <c r="T1175" s="253">
        <v>382</v>
      </c>
      <c r="V1175" s="60">
        <f t="shared" si="106"/>
        <v>54535</v>
      </c>
      <c r="W1175" s="58">
        <f t="shared" si="107"/>
        <v>1.6666666666666667</v>
      </c>
      <c r="X1175" s="58">
        <f t="shared" si="108"/>
        <v>31.333333333333332</v>
      </c>
      <c r="Y1175" s="58">
        <f t="shared" si="110"/>
        <v>31.333333333333332</v>
      </c>
    </row>
    <row r="1176" spans="1:25" x14ac:dyDescent="0.25">
      <c r="A1176" s="283">
        <v>1565</v>
      </c>
      <c r="B1176" s="283"/>
      <c r="D1176" s="284">
        <v>42521</v>
      </c>
      <c r="E1176" s="284"/>
      <c r="F1176" s="284"/>
      <c r="G1176" s="284"/>
      <c r="I1176" s="285" t="s">
        <v>224</v>
      </c>
      <c r="J1176" s="285"/>
      <c r="K1176" s="285"/>
      <c r="L1176" s="285"/>
      <c r="M1176" s="61">
        <v>33</v>
      </c>
      <c r="N1176" s="253">
        <v>1159.76</v>
      </c>
      <c r="O1176" s="61">
        <v>100</v>
      </c>
      <c r="P1176" s="286">
        <v>20.5</v>
      </c>
      <c r="Q1176" s="286"/>
      <c r="R1176" s="286"/>
      <c r="S1176" s="253">
        <v>35.14</v>
      </c>
      <c r="T1176" s="253">
        <v>55.64</v>
      </c>
      <c r="V1176" s="60">
        <f t="shared" ref="V1176:V1195" si="111">D1176+(M1176*365)</f>
        <v>54566</v>
      </c>
      <c r="W1176" s="58">
        <f t="shared" ref="W1176:W1195" si="112">YEARFRAC(D1176,$W$8)</f>
        <v>1.5833333333333333</v>
      </c>
      <c r="X1176" s="58">
        <f t="shared" ref="X1176:X1195" si="113">IF(W1176&gt;M1176,0,M1176-W1176)</f>
        <v>31.416666666666668</v>
      </c>
      <c r="Y1176" s="58">
        <f t="shared" si="110"/>
        <v>31.416666666666668</v>
      </c>
    </row>
    <row r="1177" spans="1:25" x14ac:dyDescent="0.25">
      <c r="A1177" s="283">
        <v>1568</v>
      </c>
      <c r="B1177" s="283"/>
      <c r="D1177" s="284">
        <v>42551</v>
      </c>
      <c r="E1177" s="284"/>
      <c r="F1177" s="284"/>
      <c r="G1177" s="284"/>
      <c r="I1177" s="285" t="s">
        <v>224</v>
      </c>
      <c r="J1177" s="285"/>
      <c r="K1177" s="285"/>
      <c r="L1177" s="285"/>
      <c r="M1177" s="61">
        <v>33</v>
      </c>
      <c r="N1177" s="253">
        <v>2297.3000000000002</v>
      </c>
      <c r="O1177" s="61">
        <v>100</v>
      </c>
      <c r="P1177" s="286">
        <v>34.81</v>
      </c>
      <c r="Q1177" s="286"/>
      <c r="R1177" s="286"/>
      <c r="S1177" s="253">
        <v>69.62</v>
      </c>
      <c r="T1177" s="253">
        <v>104.43</v>
      </c>
      <c r="V1177" s="60">
        <f t="shared" si="111"/>
        <v>54596</v>
      </c>
      <c r="W1177" s="58">
        <f t="shared" si="112"/>
        <v>1.5</v>
      </c>
      <c r="X1177" s="58">
        <f t="shared" si="113"/>
        <v>31.5</v>
      </c>
      <c r="Y1177" s="58">
        <f t="shared" si="110"/>
        <v>31.5</v>
      </c>
    </row>
    <row r="1178" spans="1:25" x14ac:dyDescent="0.25">
      <c r="A1178" s="283">
        <v>1573</v>
      </c>
      <c r="B1178" s="283"/>
      <c r="D1178" s="284">
        <v>42582</v>
      </c>
      <c r="E1178" s="284"/>
      <c r="F1178" s="284"/>
      <c r="G1178" s="284"/>
      <c r="I1178" s="285" t="s">
        <v>224</v>
      </c>
      <c r="J1178" s="285"/>
      <c r="K1178" s="285"/>
      <c r="L1178" s="285"/>
      <c r="M1178" s="61">
        <v>33</v>
      </c>
      <c r="N1178" s="253">
        <v>17976.25</v>
      </c>
      <c r="O1178" s="61">
        <v>100</v>
      </c>
      <c r="P1178" s="286">
        <v>226.97</v>
      </c>
      <c r="Q1178" s="286"/>
      <c r="R1178" s="286"/>
      <c r="S1178" s="253">
        <v>544.73</v>
      </c>
      <c r="T1178" s="253">
        <v>771.7</v>
      </c>
      <c r="V1178" s="60">
        <f t="shared" si="111"/>
        <v>54627</v>
      </c>
      <c r="W1178" s="58">
        <f t="shared" si="112"/>
        <v>1.4166666666666667</v>
      </c>
      <c r="X1178" s="58">
        <f t="shared" si="113"/>
        <v>31.583333333333332</v>
      </c>
      <c r="Y1178" s="58">
        <f t="shared" si="110"/>
        <v>31.583333333333332</v>
      </c>
    </row>
    <row r="1179" spans="1:25" x14ac:dyDescent="0.25">
      <c r="A1179" s="283">
        <v>1579</v>
      </c>
      <c r="B1179" s="283"/>
      <c r="D1179" s="284">
        <v>42613</v>
      </c>
      <c r="E1179" s="284"/>
      <c r="F1179" s="284"/>
      <c r="G1179" s="284"/>
      <c r="I1179" s="285" t="s">
        <v>224</v>
      </c>
      <c r="J1179" s="285"/>
      <c r="K1179" s="285"/>
      <c r="L1179" s="285"/>
      <c r="M1179" s="61">
        <v>33</v>
      </c>
      <c r="N1179" s="253">
        <v>9178.9</v>
      </c>
      <c r="O1179" s="61">
        <v>100</v>
      </c>
      <c r="P1179" s="286">
        <v>92.72</v>
      </c>
      <c r="Q1179" s="286"/>
      <c r="R1179" s="286"/>
      <c r="S1179" s="253">
        <v>278.14999999999998</v>
      </c>
      <c r="T1179" s="253">
        <v>370.87</v>
      </c>
      <c r="V1179" s="60">
        <f t="shared" si="111"/>
        <v>54658</v>
      </c>
      <c r="W1179" s="58">
        <f t="shared" si="112"/>
        <v>1.3333333333333333</v>
      </c>
      <c r="X1179" s="58">
        <f t="shared" si="113"/>
        <v>31.666666666666668</v>
      </c>
      <c r="Y1179" s="58">
        <f t="shared" si="110"/>
        <v>31.666666666666668</v>
      </c>
    </row>
    <row r="1180" spans="1:25" x14ac:dyDescent="0.25">
      <c r="A1180" s="283">
        <v>1586</v>
      </c>
      <c r="B1180" s="283"/>
      <c r="D1180" s="284">
        <v>42643</v>
      </c>
      <c r="E1180" s="284"/>
      <c r="F1180" s="284"/>
      <c r="G1180" s="284"/>
      <c r="I1180" s="285" t="s">
        <v>224</v>
      </c>
      <c r="J1180" s="285"/>
      <c r="K1180" s="285"/>
      <c r="L1180" s="285"/>
      <c r="M1180" s="61">
        <v>33</v>
      </c>
      <c r="N1180" s="253">
        <v>24210.13</v>
      </c>
      <c r="O1180" s="61">
        <v>100</v>
      </c>
      <c r="P1180" s="286">
        <v>183.41</v>
      </c>
      <c r="Q1180" s="286"/>
      <c r="R1180" s="286"/>
      <c r="S1180" s="253">
        <v>733.64</v>
      </c>
      <c r="T1180" s="253">
        <v>917.05000000000007</v>
      </c>
      <c r="V1180" s="60">
        <f t="shared" si="111"/>
        <v>54688</v>
      </c>
      <c r="W1180" s="58">
        <f t="shared" si="112"/>
        <v>1.25</v>
      </c>
      <c r="X1180" s="58">
        <f t="shared" si="113"/>
        <v>31.75</v>
      </c>
      <c r="Y1180" s="58">
        <f t="shared" si="110"/>
        <v>31.75</v>
      </c>
    </row>
    <row r="1181" spans="1:25" x14ac:dyDescent="0.25">
      <c r="A1181" s="283">
        <v>1590</v>
      </c>
      <c r="B1181" s="283"/>
      <c r="D1181" s="284">
        <v>42674</v>
      </c>
      <c r="E1181" s="284"/>
      <c r="F1181" s="284"/>
      <c r="G1181" s="284"/>
      <c r="I1181" s="285" t="s">
        <v>224</v>
      </c>
      <c r="J1181" s="285"/>
      <c r="K1181" s="285"/>
      <c r="L1181" s="285"/>
      <c r="M1181" s="61">
        <v>33</v>
      </c>
      <c r="N1181" s="253">
        <v>1364</v>
      </c>
      <c r="O1181" s="61">
        <v>100</v>
      </c>
      <c r="P1181" s="286">
        <v>6.8900000000000006</v>
      </c>
      <c r="Q1181" s="286"/>
      <c r="R1181" s="286"/>
      <c r="S1181" s="253">
        <v>41.33</v>
      </c>
      <c r="T1181" s="253">
        <v>48.22</v>
      </c>
      <c r="V1181" s="60">
        <f t="shared" si="111"/>
        <v>54719</v>
      </c>
      <c r="W1181" s="58">
        <f t="shared" si="112"/>
        <v>1.1666666666666667</v>
      </c>
      <c r="X1181" s="58">
        <f t="shared" si="113"/>
        <v>31.833333333333332</v>
      </c>
      <c r="Y1181" s="58">
        <f t="shared" si="110"/>
        <v>31.833333333333332</v>
      </c>
    </row>
    <row r="1182" spans="1:25" x14ac:dyDescent="0.25">
      <c r="A1182" s="283">
        <v>1597</v>
      </c>
      <c r="B1182" s="283"/>
      <c r="D1182" s="284">
        <v>42704</v>
      </c>
      <c r="E1182" s="284"/>
      <c r="F1182" s="284"/>
      <c r="G1182" s="284"/>
      <c r="I1182" s="285" t="s">
        <v>224</v>
      </c>
      <c r="J1182" s="285"/>
      <c r="K1182" s="285"/>
      <c r="L1182" s="285"/>
      <c r="M1182" s="61">
        <v>33</v>
      </c>
      <c r="N1182" s="253">
        <v>505.42</v>
      </c>
      <c r="O1182" s="61">
        <v>100</v>
      </c>
      <c r="P1182" s="286">
        <v>1.28</v>
      </c>
      <c r="Q1182" s="286"/>
      <c r="R1182" s="286"/>
      <c r="S1182" s="253">
        <v>15.32</v>
      </c>
      <c r="T1182" s="253">
        <v>16.600000000000001</v>
      </c>
      <c r="V1182" s="60">
        <f t="shared" si="111"/>
        <v>54749</v>
      </c>
      <c r="W1182" s="58">
        <f t="shared" si="112"/>
        <v>1.0833333333333333</v>
      </c>
      <c r="X1182" s="58">
        <f t="shared" si="113"/>
        <v>31.916666666666668</v>
      </c>
      <c r="Y1182" s="58">
        <f t="shared" si="110"/>
        <v>31.916666666666668</v>
      </c>
    </row>
    <row r="1183" spans="1:25" x14ac:dyDescent="0.25">
      <c r="A1183" s="283">
        <v>1602</v>
      </c>
      <c r="B1183" s="283"/>
      <c r="D1183" s="284">
        <v>42735</v>
      </c>
      <c r="E1183" s="284"/>
      <c r="F1183" s="284"/>
      <c r="G1183" s="284"/>
      <c r="I1183" s="285" t="s">
        <v>224</v>
      </c>
      <c r="J1183" s="285"/>
      <c r="K1183" s="285"/>
      <c r="L1183" s="285"/>
      <c r="M1183" s="61">
        <v>33</v>
      </c>
      <c r="N1183" s="253">
        <v>1396.58</v>
      </c>
      <c r="O1183" s="61">
        <v>100</v>
      </c>
      <c r="P1183" s="286">
        <v>0</v>
      </c>
      <c r="Q1183" s="286"/>
      <c r="R1183" s="286"/>
      <c r="S1183" s="253">
        <v>42.32</v>
      </c>
      <c r="T1183" s="253">
        <v>42.32</v>
      </c>
      <c r="V1183" s="60">
        <f t="shared" si="111"/>
        <v>54780</v>
      </c>
      <c r="W1183" s="58">
        <f t="shared" si="112"/>
        <v>1</v>
      </c>
      <c r="X1183" s="58">
        <f t="shared" si="113"/>
        <v>32</v>
      </c>
      <c r="Y1183" s="58">
        <f t="shared" si="110"/>
        <v>32</v>
      </c>
    </row>
    <row r="1184" spans="1:25" x14ac:dyDescent="0.25">
      <c r="A1184" s="283">
        <v>1609</v>
      </c>
      <c r="B1184" s="283"/>
      <c r="D1184" s="284">
        <v>42766</v>
      </c>
      <c r="E1184" s="284"/>
      <c r="F1184" s="284"/>
      <c r="G1184" s="284"/>
      <c r="I1184" s="285" t="s">
        <v>224</v>
      </c>
      <c r="J1184" s="285"/>
      <c r="K1184" s="285"/>
      <c r="L1184" s="285"/>
      <c r="M1184" s="61">
        <v>33</v>
      </c>
      <c r="N1184" s="253">
        <v>1394.8500000000001</v>
      </c>
      <c r="O1184" s="61">
        <v>100</v>
      </c>
      <c r="P1184" s="286">
        <v>0</v>
      </c>
      <c r="Q1184" s="286"/>
      <c r="R1184" s="286"/>
      <c r="S1184" s="253">
        <v>38.75</v>
      </c>
      <c r="T1184" s="253">
        <v>38.75</v>
      </c>
      <c r="V1184" s="60">
        <f t="shared" si="111"/>
        <v>54811</v>
      </c>
      <c r="W1184" s="58">
        <f t="shared" si="112"/>
        <v>0.91666666666666663</v>
      </c>
      <c r="X1184" s="58">
        <f t="shared" si="113"/>
        <v>32.083333333333336</v>
      </c>
      <c r="Y1184" s="58">
        <f t="shared" si="110"/>
        <v>32.083333333333336</v>
      </c>
    </row>
    <row r="1185" spans="1:25" x14ac:dyDescent="0.25">
      <c r="A1185" s="283">
        <v>1616</v>
      </c>
      <c r="B1185" s="283"/>
      <c r="D1185" s="284">
        <v>42794</v>
      </c>
      <c r="E1185" s="284"/>
      <c r="F1185" s="284"/>
      <c r="G1185" s="284"/>
      <c r="I1185" s="285" t="s">
        <v>224</v>
      </c>
      <c r="J1185" s="285"/>
      <c r="K1185" s="285"/>
      <c r="L1185" s="285"/>
      <c r="M1185" s="61">
        <v>33</v>
      </c>
      <c r="N1185" s="253">
        <v>21478.73</v>
      </c>
      <c r="O1185" s="61">
        <v>100</v>
      </c>
      <c r="P1185" s="286">
        <v>0</v>
      </c>
      <c r="Q1185" s="286"/>
      <c r="R1185" s="286"/>
      <c r="S1185" s="253">
        <v>542.39</v>
      </c>
      <c r="T1185" s="253">
        <v>542.39</v>
      </c>
      <c r="V1185" s="60">
        <f t="shared" si="111"/>
        <v>54839</v>
      </c>
      <c r="W1185" s="58">
        <f t="shared" si="112"/>
        <v>0.83611111111111114</v>
      </c>
      <c r="X1185" s="58">
        <f t="shared" si="113"/>
        <v>32.163888888888891</v>
      </c>
      <c r="Y1185" s="58">
        <f t="shared" si="110"/>
        <v>32.163888888888891</v>
      </c>
    </row>
    <row r="1186" spans="1:25" x14ac:dyDescent="0.25">
      <c r="A1186" s="283">
        <v>1620</v>
      </c>
      <c r="B1186" s="283"/>
      <c r="D1186" s="284">
        <v>42825</v>
      </c>
      <c r="E1186" s="284"/>
      <c r="F1186" s="284"/>
      <c r="G1186" s="284"/>
      <c r="I1186" s="285" t="s">
        <v>224</v>
      </c>
      <c r="J1186" s="285"/>
      <c r="K1186" s="285"/>
      <c r="L1186" s="285"/>
      <c r="M1186" s="61">
        <v>33</v>
      </c>
      <c r="N1186" s="253">
        <v>1947.1200000000001</v>
      </c>
      <c r="O1186" s="61">
        <v>100</v>
      </c>
      <c r="P1186" s="286">
        <v>0</v>
      </c>
      <c r="Q1186" s="286"/>
      <c r="R1186" s="286"/>
      <c r="S1186" s="253">
        <v>44.25</v>
      </c>
      <c r="T1186" s="253">
        <v>44.25</v>
      </c>
      <c r="V1186" s="60">
        <f t="shared" si="111"/>
        <v>54870</v>
      </c>
      <c r="W1186" s="58">
        <f t="shared" si="112"/>
        <v>0.75</v>
      </c>
      <c r="X1186" s="58">
        <f t="shared" si="113"/>
        <v>32.25</v>
      </c>
      <c r="Y1186" s="58">
        <f t="shared" si="110"/>
        <v>32.25</v>
      </c>
    </row>
    <row r="1187" spans="1:25" x14ac:dyDescent="0.25">
      <c r="A1187" s="283">
        <v>1627</v>
      </c>
      <c r="B1187" s="283"/>
      <c r="D1187" s="284">
        <v>42855</v>
      </c>
      <c r="E1187" s="284"/>
      <c r="F1187" s="284"/>
      <c r="G1187" s="284"/>
      <c r="I1187" s="285" t="s">
        <v>224</v>
      </c>
      <c r="J1187" s="285"/>
      <c r="K1187" s="285"/>
      <c r="L1187" s="285"/>
      <c r="M1187" s="61">
        <v>33</v>
      </c>
      <c r="N1187" s="253">
        <v>1298.08</v>
      </c>
      <c r="O1187" s="61">
        <v>100</v>
      </c>
      <c r="P1187" s="286">
        <v>0</v>
      </c>
      <c r="Q1187" s="286"/>
      <c r="R1187" s="286"/>
      <c r="S1187" s="253">
        <v>26.23</v>
      </c>
      <c r="T1187" s="253">
        <v>26.23</v>
      </c>
      <c r="V1187" s="60">
        <f t="shared" si="111"/>
        <v>54900</v>
      </c>
      <c r="W1187" s="58">
        <f t="shared" si="112"/>
        <v>0.66666666666666663</v>
      </c>
      <c r="X1187" s="58">
        <f t="shared" si="113"/>
        <v>32.333333333333336</v>
      </c>
      <c r="Y1187" s="58">
        <f t="shared" si="110"/>
        <v>32.333333333333336</v>
      </c>
    </row>
    <row r="1188" spans="1:25" x14ac:dyDescent="0.25">
      <c r="A1188" s="283">
        <v>1633</v>
      </c>
      <c r="B1188" s="283"/>
      <c r="D1188" s="284">
        <v>42886</v>
      </c>
      <c r="E1188" s="284"/>
      <c r="F1188" s="284"/>
      <c r="G1188" s="284"/>
      <c r="I1188" s="285" t="s">
        <v>224</v>
      </c>
      <c r="J1188" s="285"/>
      <c r="K1188" s="285"/>
      <c r="L1188" s="285"/>
      <c r="M1188" s="61">
        <v>33</v>
      </c>
      <c r="N1188" s="253">
        <v>5559.8</v>
      </c>
      <c r="O1188" s="61">
        <v>100</v>
      </c>
      <c r="P1188" s="286">
        <v>0</v>
      </c>
      <c r="Q1188" s="286"/>
      <c r="R1188" s="286"/>
      <c r="S1188" s="253">
        <v>98.28</v>
      </c>
      <c r="T1188" s="253">
        <v>98.28</v>
      </c>
      <c r="V1188" s="60">
        <f t="shared" si="111"/>
        <v>54931</v>
      </c>
      <c r="W1188" s="58">
        <f t="shared" si="112"/>
        <v>0.58333333333333337</v>
      </c>
      <c r="X1188" s="58">
        <f t="shared" si="113"/>
        <v>32.416666666666664</v>
      </c>
      <c r="Y1188" s="58">
        <f t="shared" si="110"/>
        <v>32.416666666666664</v>
      </c>
    </row>
    <row r="1189" spans="1:25" x14ac:dyDescent="0.25">
      <c r="A1189" s="283">
        <v>1637</v>
      </c>
      <c r="B1189" s="283"/>
      <c r="D1189" s="284">
        <v>42916</v>
      </c>
      <c r="E1189" s="284"/>
      <c r="F1189" s="284"/>
      <c r="G1189" s="284"/>
      <c r="I1189" s="285" t="s">
        <v>224</v>
      </c>
      <c r="J1189" s="285"/>
      <c r="K1189" s="285"/>
      <c r="L1189" s="285"/>
      <c r="M1189" s="61">
        <v>33</v>
      </c>
      <c r="N1189" s="253">
        <v>1298.08</v>
      </c>
      <c r="O1189" s="61">
        <v>100</v>
      </c>
      <c r="P1189" s="286">
        <v>0</v>
      </c>
      <c r="Q1189" s="286"/>
      <c r="R1189" s="286"/>
      <c r="S1189" s="253">
        <v>19.670000000000002</v>
      </c>
      <c r="T1189" s="253">
        <v>19.670000000000002</v>
      </c>
      <c r="V1189" s="60">
        <f t="shared" si="111"/>
        <v>54961</v>
      </c>
      <c r="W1189" s="58">
        <f t="shared" si="112"/>
        <v>0.5</v>
      </c>
      <c r="X1189" s="58">
        <f t="shared" si="113"/>
        <v>32.5</v>
      </c>
      <c r="Y1189" s="58">
        <f t="shared" si="110"/>
        <v>32.5</v>
      </c>
    </row>
    <row r="1190" spans="1:25" x14ac:dyDescent="0.25">
      <c r="A1190" s="283">
        <v>1640</v>
      </c>
      <c r="B1190" s="283"/>
      <c r="D1190" s="284">
        <v>42947</v>
      </c>
      <c r="E1190" s="284"/>
      <c r="F1190" s="284"/>
      <c r="G1190" s="284"/>
      <c r="I1190" s="285" t="s">
        <v>224</v>
      </c>
      <c r="J1190" s="285"/>
      <c r="K1190" s="285"/>
      <c r="L1190" s="285"/>
      <c r="M1190" s="61">
        <v>33</v>
      </c>
      <c r="N1190" s="253">
        <v>1298.08</v>
      </c>
      <c r="O1190" s="61">
        <v>100</v>
      </c>
      <c r="P1190" s="286">
        <v>0</v>
      </c>
      <c r="Q1190" s="286"/>
      <c r="R1190" s="286"/>
      <c r="S1190" s="253">
        <v>16.39</v>
      </c>
      <c r="T1190" s="253">
        <v>16.39</v>
      </c>
      <c r="V1190" s="60">
        <f t="shared" si="111"/>
        <v>54992</v>
      </c>
      <c r="W1190" s="58">
        <f t="shared" si="112"/>
        <v>0.41666666666666669</v>
      </c>
      <c r="X1190" s="58">
        <f t="shared" si="113"/>
        <v>32.583333333333336</v>
      </c>
      <c r="Y1190" s="58">
        <f t="shared" si="110"/>
        <v>32.583333333333336</v>
      </c>
    </row>
    <row r="1191" spans="1:25" x14ac:dyDescent="0.25">
      <c r="A1191" s="283">
        <v>1644</v>
      </c>
      <c r="B1191" s="283"/>
      <c r="D1191" s="284">
        <v>42978</v>
      </c>
      <c r="E1191" s="284"/>
      <c r="F1191" s="284"/>
      <c r="G1191" s="284"/>
      <c r="I1191" s="285" t="s">
        <v>224</v>
      </c>
      <c r="J1191" s="285"/>
      <c r="K1191" s="285"/>
      <c r="L1191" s="285"/>
      <c r="M1191" s="61">
        <v>33</v>
      </c>
      <c r="N1191" s="253">
        <v>1987.29</v>
      </c>
      <c r="O1191" s="61">
        <v>100</v>
      </c>
      <c r="P1191" s="286">
        <v>0</v>
      </c>
      <c r="Q1191" s="286"/>
      <c r="R1191" s="286"/>
      <c r="S1191" s="253">
        <v>20.07</v>
      </c>
      <c r="T1191" s="253">
        <v>20.07</v>
      </c>
      <c r="V1191" s="60">
        <f t="shared" si="111"/>
        <v>55023</v>
      </c>
      <c r="W1191" s="58">
        <f t="shared" si="112"/>
        <v>0.33333333333333331</v>
      </c>
      <c r="X1191" s="58">
        <f t="shared" si="113"/>
        <v>32.666666666666664</v>
      </c>
      <c r="Y1191" s="58">
        <f t="shared" ref="Y1191:Y1195" si="114">IF(X1191=0,0,X1191)</f>
        <v>32.666666666666664</v>
      </c>
    </row>
    <row r="1192" spans="1:25" x14ac:dyDescent="0.25">
      <c r="A1192" s="283">
        <v>1649</v>
      </c>
      <c r="B1192" s="283"/>
      <c r="D1192" s="284">
        <v>43008</v>
      </c>
      <c r="E1192" s="284"/>
      <c r="F1192" s="284"/>
      <c r="G1192" s="284"/>
      <c r="I1192" s="285" t="s">
        <v>224</v>
      </c>
      <c r="J1192" s="285"/>
      <c r="K1192" s="285"/>
      <c r="L1192" s="285"/>
      <c r="M1192" s="61">
        <v>33</v>
      </c>
      <c r="N1192" s="253">
        <v>1327.95</v>
      </c>
      <c r="O1192" s="61">
        <v>100</v>
      </c>
      <c r="P1192" s="286">
        <v>0</v>
      </c>
      <c r="Q1192" s="286"/>
      <c r="R1192" s="286"/>
      <c r="S1192" s="253">
        <v>10.06</v>
      </c>
      <c r="T1192" s="253">
        <v>10.06</v>
      </c>
      <c r="V1192" s="60">
        <f t="shared" si="111"/>
        <v>55053</v>
      </c>
      <c r="W1192" s="58">
        <f t="shared" si="112"/>
        <v>0.25</v>
      </c>
      <c r="X1192" s="58">
        <f t="shared" si="113"/>
        <v>32.75</v>
      </c>
      <c r="Y1192" s="58">
        <f t="shared" si="114"/>
        <v>32.75</v>
      </c>
    </row>
    <row r="1193" spans="1:25" x14ac:dyDescent="0.25">
      <c r="A1193" s="283">
        <v>1652</v>
      </c>
      <c r="B1193" s="283"/>
      <c r="D1193" s="284">
        <v>43039</v>
      </c>
      <c r="E1193" s="284"/>
      <c r="F1193" s="284"/>
      <c r="G1193" s="284"/>
      <c r="I1193" s="285" t="s">
        <v>224</v>
      </c>
      <c r="J1193" s="285"/>
      <c r="K1193" s="285"/>
      <c r="L1193" s="285"/>
      <c r="M1193" s="61">
        <v>33</v>
      </c>
      <c r="N1193" s="253">
        <v>1362.97</v>
      </c>
      <c r="O1193" s="61">
        <v>100</v>
      </c>
      <c r="P1193" s="286">
        <v>0</v>
      </c>
      <c r="Q1193" s="286"/>
      <c r="R1193" s="286"/>
      <c r="S1193" s="253">
        <v>6.88</v>
      </c>
      <c r="T1193" s="253">
        <v>6.88</v>
      </c>
      <c r="V1193" s="60">
        <f t="shared" si="111"/>
        <v>55084</v>
      </c>
      <c r="W1193" s="58">
        <f t="shared" si="112"/>
        <v>0.16666666666666666</v>
      </c>
      <c r="X1193" s="58">
        <f t="shared" si="113"/>
        <v>32.833333333333336</v>
      </c>
      <c r="Y1193" s="58">
        <f t="shared" si="114"/>
        <v>32.833333333333336</v>
      </c>
    </row>
    <row r="1194" spans="1:25" x14ac:dyDescent="0.25">
      <c r="A1194" s="283">
        <v>1655</v>
      </c>
      <c r="B1194" s="283"/>
      <c r="D1194" s="284">
        <v>43069</v>
      </c>
      <c r="E1194" s="284"/>
      <c r="F1194" s="284"/>
      <c r="G1194" s="284"/>
      <c r="I1194" s="285" t="s">
        <v>224</v>
      </c>
      <c r="J1194" s="285"/>
      <c r="K1194" s="285"/>
      <c r="L1194" s="285"/>
      <c r="M1194" s="61">
        <v>33</v>
      </c>
      <c r="N1194" s="253">
        <v>1347.76</v>
      </c>
      <c r="O1194" s="61">
        <v>100</v>
      </c>
      <c r="P1194" s="286">
        <v>0</v>
      </c>
      <c r="Q1194" s="286"/>
      <c r="R1194" s="286"/>
      <c r="S1194" s="253">
        <v>3.4</v>
      </c>
      <c r="T1194" s="253">
        <v>3.4</v>
      </c>
      <c r="V1194" s="60">
        <f t="shared" si="111"/>
        <v>55114</v>
      </c>
      <c r="W1194" s="58">
        <f t="shared" si="112"/>
        <v>8.3333333333333329E-2</v>
      </c>
      <c r="X1194" s="58">
        <f t="shared" si="113"/>
        <v>32.916666666666664</v>
      </c>
      <c r="Y1194" s="58">
        <f t="shared" si="114"/>
        <v>32.916666666666664</v>
      </c>
    </row>
    <row r="1195" spans="1:25" x14ac:dyDescent="0.25">
      <c r="A1195" s="283">
        <v>1658</v>
      </c>
      <c r="B1195" s="283"/>
      <c r="D1195" s="284">
        <v>43100</v>
      </c>
      <c r="E1195" s="284"/>
      <c r="F1195" s="284"/>
      <c r="G1195" s="284"/>
      <c r="I1195" s="285" t="s">
        <v>224</v>
      </c>
      <c r="J1195" s="285"/>
      <c r="K1195" s="285"/>
      <c r="L1195" s="285"/>
      <c r="M1195" s="61">
        <v>33</v>
      </c>
      <c r="N1195" s="253">
        <v>1327.95</v>
      </c>
      <c r="O1195" s="61">
        <v>100</v>
      </c>
      <c r="P1195" s="286">
        <v>0</v>
      </c>
      <c r="Q1195" s="286"/>
      <c r="R1195" s="286"/>
      <c r="S1195" s="253">
        <v>0</v>
      </c>
      <c r="T1195" s="253">
        <v>0</v>
      </c>
      <c r="V1195" s="60">
        <f t="shared" si="111"/>
        <v>55145</v>
      </c>
      <c r="W1195" s="58">
        <f t="shared" si="112"/>
        <v>0</v>
      </c>
      <c r="X1195" s="58">
        <f t="shared" si="113"/>
        <v>33</v>
      </c>
      <c r="Y1195" s="58">
        <f t="shared" si="114"/>
        <v>33</v>
      </c>
    </row>
    <row r="1197" spans="1:25" x14ac:dyDescent="0.25">
      <c r="A1197" s="287" t="s">
        <v>255</v>
      </c>
      <c r="B1197" s="287"/>
      <c r="C1197" s="287"/>
      <c r="D1197" s="287"/>
      <c r="E1197" s="287"/>
      <c r="F1197" s="287"/>
      <c r="N1197" s="254">
        <v>1608416.62</v>
      </c>
      <c r="P1197" s="288">
        <v>676058.58</v>
      </c>
      <c r="Q1197" s="288"/>
      <c r="R1197" s="288"/>
      <c r="S1197" s="254">
        <v>41417.24</v>
      </c>
      <c r="T1197" s="254">
        <v>717475.82000000007</v>
      </c>
      <c r="V1197" s="62" t="s">
        <v>227</v>
      </c>
      <c r="W1197" s="63"/>
      <c r="X1197" s="64">
        <f>AVERAGE(X856:X1195)</f>
        <v>20.089477124183009</v>
      </c>
      <c r="Y1197" s="64">
        <f>AVERAGE(Y856:Y1195)</f>
        <v>20.824457994579948</v>
      </c>
    </row>
    <row r="1198" spans="1:25" x14ac:dyDescent="0.25">
      <c r="B1198" s="287" t="s">
        <v>228</v>
      </c>
      <c r="C1198" s="287"/>
      <c r="D1198" s="287"/>
      <c r="E1198" s="287"/>
      <c r="F1198" s="287"/>
      <c r="G1198" s="287"/>
      <c r="N1198" s="250">
        <v>0</v>
      </c>
      <c r="P1198" s="290">
        <v>0</v>
      </c>
      <c r="Q1198" s="290"/>
      <c r="R1198" s="290"/>
      <c r="S1198" s="250">
        <v>0</v>
      </c>
      <c r="T1198" s="250">
        <v>0</v>
      </c>
    </row>
    <row r="1199" spans="1:25" ht="13.5" thickBot="1" x14ac:dyDescent="0.3">
      <c r="A1199" s="287" t="s">
        <v>256</v>
      </c>
      <c r="B1199" s="287"/>
      <c r="C1199" s="287"/>
      <c r="D1199" s="287"/>
      <c r="E1199" s="287"/>
      <c r="F1199" s="287"/>
      <c r="N1199" s="289">
        <v>1608416.62</v>
      </c>
      <c r="P1199" s="289">
        <v>676058.58</v>
      </c>
      <c r="Q1199" s="289"/>
      <c r="R1199" s="289"/>
      <c r="S1199" s="289">
        <v>41417.24</v>
      </c>
      <c r="T1199" s="289">
        <v>717475.82000000007</v>
      </c>
    </row>
    <row r="1200" spans="1:25" ht="14.25" thickTop="1" thickBot="1" x14ac:dyDescent="0.3">
      <c r="N1200" s="289"/>
      <c r="P1200" s="289"/>
      <c r="Q1200" s="289"/>
      <c r="R1200" s="289"/>
      <c r="S1200" s="289"/>
      <c r="T1200" s="289"/>
    </row>
    <row r="1201" spans="1:25" ht="13.5" thickTop="1" x14ac:dyDescent="0.25"/>
    <row r="1202" spans="1:25" x14ac:dyDescent="0.25">
      <c r="A1202" s="287" t="s">
        <v>257</v>
      </c>
      <c r="B1202" s="287"/>
      <c r="C1202" s="287"/>
      <c r="D1202" s="287"/>
      <c r="E1202" s="287"/>
      <c r="F1202" s="287"/>
      <c r="G1202" s="287"/>
      <c r="H1202" s="287"/>
      <c r="I1202" s="287"/>
      <c r="J1202" s="287"/>
      <c r="K1202" s="287"/>
      <c r="L1202" s="287"/>
      <c r="M1202" s="287"/>
      <c r="N1202" s="287"/>
      <c r="O1202" s="287"/>
      <c r="P1202" s="287"/>
      <c r="Q1202" s="287"/>
      <c r="R1202" s="287"/>
      <c r="S1202" s="287"/>
      <c r="T1202" s="287"/>
      <c r="U1202" s="287"/>
      <c r="V1202" s="54" t="s">
        <v>220</v>
      </c>
      <c r="W1202" s="65">
        <v>43100</v>
      </c>
      <c r="X1202" s="56" t="s">
        <v>231</v>
      </c>
      <c r="Y1202" s="66" t="s">
        <v>232</v>
      </c>
    </row>
    <row r="1205" spans="1:25" x14ac:dyDescent="0.25">
      <c r="A1205" s="283">
        <v>365</v>
      </c>
      <c r="B1205" s="283"/>
      <c r="D1205" s="284">
        <v>36584</v>
      </c>
      <c r="E1205" s="284"/>
      <c r="F1205" s="284"/>
      <c r="G1205" s="284"/>
      <c r="I1205" s="285" t="s">
        <v>224</v>
      </c>
      <c r="J1205" s="285"/>
      <c r="K1205" s="285"/>
      <c r="L1205" s="285"/>
      <c r="M1205" s="61">
        <v>10</v>
      </c>
      <c r="N1205" s="253">
        <v>342.51</v>
      </c>
      <c r="O1205" s="61">
        <v>100</v>
      </c>
      <c r="P1205" s="286">
        <v>342.51</v>
      </c>
      <c r="Q1205" s="286"/>
      <c r="R1205" s="286"/>
      <c r="S1205" s="253">
        <v>0</v>
      </c>
      <c r="T1205" s="253">
        <v>342.51</v>
      </c>
      <c r="V1205" s="60">
        <f t="shared" ref="V1205:V1211" si="115">D1205+(M1205*365)</f>
        <v>40234</v>
      </c>
      <c r="W1205" s="58">
        <f t="shared" ref="W1205:W1211" si="116">YEARFRAC(D1205,$W$8)</f>
        <v>17.841666666666665</v>
      </c>
      <c r="X1205" s="58">
        <f t="shared" ref="X1205:X1211" si="117">IF(W1205&gt;M1205,0,M1205-W1205)</f>
        <v>0</v>
      </c>
      <c r="Y1205" s="58"/>
    </row>
    <row r="1206" spans="1:25" x14ac:dyDescent="0.25">
      <c r="A1206" s="283">
        <v>658</v>
      </c>
      <c r="B1206" s="283"/>
      <c r="D1206" s="284">
        <v>38132</v>
      </c>
      <c r="E1206" s="284"/>
      <c r="F1206" s="284"/>
      <c r="G1206" s="284"/>
      <c r="I1206" s="285" t="s">
        <v>224</v>
      </c>
      <c r="J1206" s="285"/>
      <c r="K1206" s="285"/>
      <c r="L1206" s="285"/>
      <c r="M1206" s="61">
        <v>10</v>
      </c>
      <c r="N1206" s="253">
        <v>1047.5999999999999</v>
      </c>
      <c r="O1206" s="61">
        <v>100</v>
      </c>
      <c r="P1206" s="286">
        <v>1047.5999999999999</v>
      </c>
      <c r="Q1206" s="286"/>
      <c r="R1206" s="286"/>
      <c r="S1206" s="253">
        <v>0</v>
      </c>
      <c r="T1206" s="253">
        <v>1047.5999999999999</v>
      </c>
      <c r="V1206" s="60">
        <f t="shared" si="115"/>
        <v>41782</v>
      </c>
      <c r="W1206" s="58">
        <f t="shared" si="116"/>
        <v>13.6</v>
      </c>
      <c r="X1206" s="58">
        <f t="shared" si="117"/>
        <v>0</v>
      </c>
      <c r="Y1206" s="58"/>
    </row>
    <row r="1207" spans="1:25" x14ac:dyDescent="0.25">
      <c r="A1207" s="283">
        <v>738</v>
      </c>
      <c r="B1207" s="283"/>
      <c r="D1207" s="284">
        <v>38044</v>
      </c>
      <c r="E1207" s="284"/>
      <c r="F1207" s="284"/>
      <c r="G1207" s="284"/>
      <c r="I1207" s="285" t="s">
        <v>224</v>
      </c>
      <c r="J1207" s="285"/>
      <c r="K1207" s="285"/>
      <c r="L1207" s="285"/>
      <c r="M1207" s="61">
        <v>10</v>
      </c>
      <c r="N1207" s="253">
        <v>599.24</v>
      </c>
      <c r="O1207" s="61">
        <v>100</v>
      </c>
      <c r="P1207" s="286">
        <v>599.24</v>
      </c>
      <c r="Q1207" s="286"/>
      <c r="R1207" s="286"/>
      <c r="S1207" s="253">
        <v>0</v>
      </c>
      <c r="T1207" s="253">
        <v>599.24</v>
      </c>
      <c r="V1207" s="60">
        <f t="shared" si="115"/>
        <v>41694</v>
      </c>
      <c r="W1207" s="58">
        <f t="shared" si="116"/>
        <v>13.844444444444445</v>
      </c>
      <c r="X1207" s="58">
        <f t="shared" si="117"/>
        <v>0</v>
      </c>
      <c r="Y1207" s="58"/>
    </row>
    <row r="1208" spans="1:25" x14ac:dyDescent="0.25">
      <c r="A1208" s="283">
        <v>1233</v>
      </c>
      <c r="B1208" s="283"/>
      <c r="D1208" s="284">
        <v>40679</v>
      </c>
      <c r="E1208" s="284"/>
      <c r="F1208" s="284"/>
      <c r="G1208" s="284"/>
      <c r="I1208" s="285" t="s">
        <v>224</v>
      </c>
      <c r="J1208" s="285"/>
      <c r="K1208" s="285"/>
      <c r="L1208" s="285"/>
      <c r="M1208" s="61">
        <v>10</v>
      </c>
      <c r="N1208" s="253">
        <v>10717.12</v>
      </c>
      <c r="O1208" s="61">
        <v>100</v>
      </c>
      <c r="P1208" s="286">
        <v>6073.02</v>
      </c>
      <c r="Q1208" s="286"/>
      <c r="R1208" s="286"/>
      <c r="S1208" s="253">
        <v>1071.71</v>
      </c>
      <c r="T1208" s="253">
        <v>7144.7300000000005</v>
      </c>
      <c r="V1208" s="60">
        <f t="shared" si="115"/>
        <v>44329</v>
      </c>
      <c r="W1208" s="58">
        <f t="shared" si="116"/>
        <v>6.625</v>
      </c>
      <c r="X1208" s="58">
        <f t="shared" si="117"/>
        <v>3.375</v>
      </c>
      <c r="Y1208" s="58">
        <f>IF(X1208=0,0,X1208)</f>
        <v>3.375</v>
      </c>
    </row>
    <row r="1209" spans="1:25" x14ac:dyDescent="0.25">
      <c r="A1209" s="283">
        <v>1463</v>
      </c>
      <c r="B1209" s="283"/>
      <c r="D1209" s="284">
        <v>41790</v>
      </c>
      <c r="E1209" s="284"/>
      <c r="F1209" s="284"/>
      <c r="G1209" s="284"/>
      <c r="I1209" s="285" t="s">
        <v>224</v>
      </c>
      <c r="J1209" s="285"/>
      <c r="K1209" s="285"/>
      <c r="L1209" s="285"/>
      <c r="M1209" s="61">
        <v>10</v>
      </c>
      <c r="N1209" s="253">
        <v>249.4</v>
      </c>
      <c r="O1209" s="61">
        <v>100</v>
      </c>
      <c r="P1209" s="286">
        <v>64.430000000000007</v>
      </c>
      <c r="Q1209" s="286"/>
      <c r="R1209" s="286"/>
      <c r="S1209" s="253">
        <v>24.94</v>
      </c>
      <c r="T1209" s="253">
        <v>89.37</v>
      </c>
      <c r="V1209" s="60">
        <f t="shared" si="115"/>
        <v>45440</v>
      </c>
      <c r="W1209" s="58">
        <f t="shared" si="116"/>
        <v>3.5833333333333335</v>
      </c>
      <c r="X1209" s="58">
        <f t="shared" si="117"/>
        <v>6.4166666666666661</v>
      </c>
      <c r="Y1209" s="58">
        <f>IF(X1209=0,0,X1209)</f>
        <v>6.4166666666666661</v>
      </c>
    </row>
    <row r="1210" spans="1:25" x14ac:dyDescent="0.25">
      <c r="A1210" s="283">
        <v>1593</v>
      </c>
      <c r="B1210" s="283"/>
      <c r="D1210" s="284">
        <v>42674</v>
      </c>
      <c r="E1210" s="284"/>
      <c r="F1210" s="284"/>
      <c r="G1210" s="284"/>
      <c r="I1210" s="285" t="s">
        <v>224</v>
      </c>
      <c r="J1210" s="285"/>
      <c r="K1210" s="285"/>
      <c r="L1210" s="285"/>
      <c r="M1210" s="61">
        <v>10</v>
      </c>
      <c r="N1210" s="253">
        <v>16290</v>
      </c>
      <c r="O1210" s="61">
        <v>100</v>
      </c>
      <c r="P1210" s="286">
        <v>271.5</v>
      </c>
      <c r="Q1210" s="286"/>
      <c r="R1210" s="286"/>
      <c r="S1210" s="253">
        <v>1629</v>
      </c>
      <c r="T1210" s="253">
        <v>1900.5</v>
      </c>
      <c r="V1210" s="60">
        <f t="shared" si="115"/>
        <v>46324</v>
      </c>
      <c r="W1210" s="58">
        <f t="shared" si="116"/>
        <v>1.1666666666666667</v>
      </c>
      <c r="X1210" s="58">
        <f t="shared" si="117"/>
        <v>8.8333333333333339</v>
      </c>
      <c r="Y1210" s="58">
        <f>IF(X1210=0,0,X1210)</f>
        <v>8.8333333333333339</v>
      </c>
    </row>
    <row r="1211" spans="1:25" x14ac:dyDescent="0.25">
      <c r="A1211" s="283">
        <v>1612</v>
      </c>
      <c r="B1211" s="283"/>
      <c r="D1211" s="284">
        <v>42766</v>
      </c>
      <c r="E1211" s="284"/>
      <c r="F1211" s="284"/>
      <c r="G1211" s="284"/>
      <c r="I1211" s="285" t="s">
        <v>224</v>
      </c>
      <c r="J1211" s="285"/>
      <c r="K1211" s="285"/>
      <c r="L1211" s="285"/>
      <c r="M1211" s="61">
        <v>10</v>
      </c>
      <c r="N1211" s="253">
        <v>3600</v>
      </c>
      <c r="O1211" s="61">
        <v>100</v>
      </c>
      <c r="P1211" s="286">
        <v>0</v>
      </c>
      <c r="Q1211" s="286"/>
      <c r="R1211" s="286"/>
      <c r="S1211" s="253">
        <v>330</v>
      </c>
      <c r="T1211" s="253">
        <v>330</v>
      </c>
      <c r="V1211" s="60">
        <f t="shared" si="115"/>
        <v>46416</v>
      </c>
      <c r="W1211" s="58">
        <f t="shared" si="116"/>
        <v>0.91666666666666663</v>
      </c>
      <c r="X1211" s="58">
        <f t="shared" si="117"/>
        <v>9.0833333333333339</v>
      </c>
      <c r="Y1211" s="58">
        <f>IF(X1211=0,0,X1211)</f>
        <v>9.0833333333333339</v>
      </c>
    </row>
    <row r="1213" spans="1:25" x14ac:dyDescent="0.25">
      <c r="A1213" s="287" t="s">
        <v>258</v>
      </c>
      <c r="B1213" s="287"/>
      <c r="C1213" s="287"/>
      <c r="D1213" s="287"/>
      <c r="E1213" s="287"/>
      <c r="F1213" s="287"/>
      <c r="N1213" s="254">
        <v>32845.870000000003</v>
      </c>
      <c r="P1213" s="288">
        <v>8398.2999999999993</v>
      </c>
      <c r="Q1213" s="288"/>
      <c r="R1213" s="288"/>
      <c r="S1213" s="254">
        <v>3055.65</v>
      </c>
      <c r="T1213" s="254">
        <v>11453.95</v>
      </c>
      <c r="V1213" s="62" t="s">
        <v>227</v>
      </c>
      <c r="W1213" s="63"/>
      <c r="X1213" s="64">
        <f>AVERAGE(X1205:X1211)</f>
        <v>3.9583333333333335</v>
      </c>
      <c r="Y1213" s="64">
        <f>AVERAGE(Y1205:Y1211)</f>
        <v>6.9270833333333339</v>
      </c>
    </row>
    <row r="1214" spans="1:25" x14ac:dyDescent="0.25">
      <c r="B1214" s="287" t="s">
        <v>228</v>
      </c>
      <c r="C1214" s="287"/>
      <c r="D1214" s="287"/>
      <c r="E1214" s="287"/>
      <c r="F1214" s="287"/>
      <c r="G1214" s="287"/>
      <c r="N1214" s="250">
        <v>0</v>
      </c>
      <c r="P1214" s="290">
        <v>0</v>
      </c>
      <c r="Q1214" s="290"/>
      <c r="R1214" s="290"/>
      <c r="S1214" s="250">
        <v>0</v>
      </c>
      <c r="T1214" s="250">
        <v>0</v>
      </c>
    </row>
    <row r="1215" spans="1:25" ht="13.5" thickBot="1" x14ac:dyDescent="0.3">
      <c r="A1215" s="287" t="s">
        <v>259</v>
      </c>
      <c r="B1215" s="287"/>
      <c r="C1215" s="287"/>
      <c r="D1215" s="287"/>
      <c r="E1215" s="287"/>
      <c r="F1215" s="287"/>
      <c r="N1215" s="289">
        <v>32845.870000000003</v>
      </c>
      <c r="P1215" s="289">
        <v>8398.2999999999993</v>
      </c>
      <c r="Q1215" s="289"/>
      <c r="R1215" s="289"/>
      <c r="S1215" s="289">
        <v>3055.65</v>
      </c>
      <c r="T1215" s="289">
        <v>11453.95</v>
      </c>
    </row>
    <row r="1216" spans="1:25" ht="14.25" thickTop="1" thickBot="1" x14ac:dyDescent="0.3">
      <c r="N1216" s="289"/>
      <c r="P1216" s="289"/>
      <c r="Q1216" s="289"/>
      <c r="R1216" s="289"/>
      <c r="S1216" s="289"/>
      <c r="T1216" s="289"/>
    </row>
    <row r="1217" spans="1:25" ht="13.5" thickTop="1" x14ac:dyDescent="0.25"/>
    <row r="1218" spans="1:25" x14ac:dyDescent="0.25">
      <c r="A1218" s="287" t="s">
        <v>260</v>
      </c>
      <c r="B1218" s="287"/>
      <c r="C1218" s="287"/>
      <c r="D1218" s="287"/>
      <c r="E1218" s="287"/>
      <c r="F1218" s="287"/>
      <c r="G1218" s="287"/>
      <c r="H1218" s="287"/>
      <c r="I1218" s="287"/>
      <c r="J1218" s="287"/>
      <c r="K1218" s="287"/>
      <c r="L1218" s="287"/>
      <c r="M1218" s="287"/>
      <c r="N1218" s="287"/>
      <c r="O1218" s="287"/>
      <c r="P1218" s="287"/>
      <c r="Q1218" s="287"/>
      <c r="R1218" s="287"/>
      <c r="S1218" s="287"/>
      <c r="T1218" s="287"/>
      <c r="U1218" s="287"/>
      <c r="V1218" s="54" t="s">
        <v>220</v>
      </c>
      <c r="W1218" s="65">
        <v>43100</v>
      </c>
      <c r="X1218" s="56" t="s">
        <v>231</v>
      </c>
      <c r="Y1218" s="66" t="s">
        <v>232</v>
      </c>
    </row>
    <row r="1221" spans="1:25" x14ac:dyDescent="0.25">
      <c r="A1221" s="283">
        <v>219</v>
      </c>
      <c r="B1221" s="283"/>
      <c r="D1221" s="284">
        <v>33191</v>
      </c>
      <c r="E1221" s="284"/>
      <c r="F1221" s="284"/>
      <c r="G1221" s="284"/>
      <c r="I1221" s="285" t="s">
        <v>224</v>
      </c>
      <c r="J1221" s="285"/>
      <c r="K1221" s="285"/>
      <c r="L1221" s="285"/>
      <c r="M1221" s="61">
        <v>10</v>
      </c>
      <c r="N1221" s="253">
        <v>1726</v>
      </c>
      <c r="O1221" s="61">
        <v>100</v>
      </c>
      <c r="P1221" s="286">
        <v>1726</v>
      </c>
      <c r="Q1221" s="286"/>
      <c r="R1221" s="286"/>
      <c r="S1221" s="253">
        <v>0</v>
      </c>
      <c r="T1221" s="253">
        <v>1726</v>
      </c>
      <c r="V1221" s="60">
        <f t="shared" ref="V1221:V1235" si="118">D1221+(M1221*365)</f>
        <v>36841</v>
      </c>
      <c r="W1221" s="58">
        <f t="shared" ref="W1221:W1235" si="119">YEARFRAC(D1221,$W$8)</f>
        <v>27.130555555555556</v>
      </c>
      <c r="X1221" s="58">
        <f t="shared" ref="X1221:X1235" si="120">IF(W1221&gt;M1221,0,M1221-W1221)</f>
        <v>0</v>
      </c>
      <c r="Y1221" s="58"/>
    </row>
    <row r="1222" spans="1:25" x14ac:dyDescent="0.25">
      <c r="A1222" s="283">
        <v>224</v>
      </c>
      <c r="B1222" s="283"/>
      <c r="D1222" s="284">
        <v>35369</v>
      </c>
      <c r="E1222" s="284"/>
      <c r="F1222" s="284"/>
      <c r="G1222" s="284"/>
      <c r="I1222" s="285" t="s">
        <v>224</v>
      </c>
      <c r="J1222" s="285"/>
      <c r="K1222" s="285"/>
      <c r="L1222" s="285"/>
      <c r="M1222" s="61">
        <v>10</v>
      </c>
      <c r="N1222" s="253">
        <v>6652</v>
      </c>
      <c r="O1222" s="61">
        <v>100</v>
      </c>
      <c r="P1222" s="286">
        <v>6652</v>
      </c>
      <c r="Q1222" s="286"/>
      <c r="R1222" s="286"/>
      <c r="S1222" s="253">
        <v>0</v>
      </c>
      <c r="T1222" s="253">
        <v>6652</v>
      </c>
      <c r="V1222" s="60">
        <f t="shared" si="118"/>
        <v>39019</v>
      </c>
      <c r="W1222" s="58">
        <f t="shared" si="119"/>
        <v>21.166666666666668</v>
      </c>
      <c r="X1222" s="58">
        <f t="shared" si="120"/>
        <v>0</v>
      </c>
      <c r="Y1222" s="58"/>
    </row>
    <row r="1223" spans="1:25" x14ac:dyDescent="0.25">
      <c r="A1223" s="283">
        <v>289</v>
      </c>
      <c r="B1223" s="283"/>
      <c r="D1223" s="284">
        <v>39475</v>
      </c>
      <c r="E1223" s="284"/>
      <c r="F1223" s="284"/>
      <c r="G1223" s="284"/>
      <c r="I1223" s="285" t="s">
        <v>224</v>
      </c>
      <c r="J1223" s="285"/>
      <c r="K1223" s="285"/>
      <c r="L1223" s="285"/>
      <c r="M1223" s="61">
        <v>10</v>
      </c>
      <c r="N1223" s="253">
        <v>336.73</v>
      </c>
      <c r="O1223" s="61">
        <v>100</v>
      </c>
      <c r="P1223" s="286">
        <v>300.22000000000003</v>
      </c>
      <c r="Q1223" s="286"/>
      <c r="R1223" s="286"/>
      <c r="S1223" s="253">
        <v>33.67</v>
      </c>
      <c r="T1223" s="253">
        <v>333.89</v>
      </c>
      <c r="V1223" s="60">
        <f t="shared" si="118"/>
        <v>43125</v>
      </c>
      <c r="W1223" s="58">
        <f t="shared" si="119"/>
        <v>9.9250000000000007</v>
      </c>
      <c r="X1223" s="58">
        <f t="shared" si="120"/>
        <v>7.4999999999999289E-2</v>
      </c>
      <c r="Y1223" s="58"/>
    </row>
    <row r="1224" spans="1:25" x14ac:dyDescent="0.25">
      <c r="A1224" s="283">
        <v>305</v>
      </c>
      <c r="B1224" s="283"/>
      <c r="D1224" s="284">
        <v>36403</v>
      </c>
      <c r="E1224" s="284"/>
      <c r="F1224" s="284"/>
      <c r="G1224" s="284"/>
      <c r="I1224" s="285" t="s">
        <v>224</v>
      </c>
      <c r="J1224" s="285"/>
      <c r="K1224" s="285"/>
      <c r="L1224" s="285"/>
      <c r="M1224" s="61">
        <v>10</v>
      </c>
      <c r="N1224" s="253">
        <v>18600</v>
      </c>
      <c r="O1224" s="61">
        <v>100</v>
      </c>
      <c r="P1224" s="286">
        <v>18600</v>
      </c>
      <c r="Q1224" s="286"/>
      <c r="R1224" s="286"/>
      <c r="S1224" s="253">
        <v>0</v>
      </c>
      <c r="T1224" s="253">
        <v>18600</v>
      </c>
      <c r="V1224" s="60">
        <f t="shared" si="118"/>
        <v>40053</v>
      </c>
      <c r="W1224" s="58">
        <f t="shared" si="119"/>
        <v>18.333333333333332</v>
      </c>
      <c r="X1224" s="58">
        <f t="shared" si="120"/>
        <v>0</v>
      </c>
      <c r="Y1224" s="58"/>
    </row>
    <row r="1225" spans="1:25" x14ac:dyDescent="0.25">
      <c r="A1225" s="283">
        <v>375</v>
      </c>
      <c r="B1225" s="283"/>
      <c r="D1225" s="284">
        <v>36677</v>
      </c>
      <c r="E1225" s="284"/>
      <c r="F1225" s="284"/>
      <c r="G1225" s="284"/>
      <c r="I1225" s="285" t="s">
        <v>224</v>
      </c>
      <c r="J1225" s="285"/>
      <c r="K1225" s="285"/>
      <c r="L1225" s="285"/>
      <c r="M1225" s="61">
        <v>10</v>
      </c>
      <c r="N1225" s="253">
        <v>26460</v>
      </c>
      <c r="O1225" s="61">
        <v>100</v>
      </c>
      <c r="P1225" s="286">
        <v>26460</v>
      </c>
      <c r="Q1225" s="286"/>
      <c r="R1225" s="286"/>
      <c r="S1225" s="253">
        <v>0</v>
      </c>
      <c r="T1225" s="253">
        <v>26460</v>
      </c>
      <c r="V1225" s="60">
        <f t="shared" si="118"/>
        <v>40327</v>
      </c>
      <c r="W1225" s="58">
        <f t="shared" si="119"/>
        <v>17.583333333333332</v>
      </c>
      <c r="X1225" s="58">
        <f t="shared" si="120"/>
        <v>0</v>
      </c>
      <c r="Y1225" s="58"/>
    </row>
    <row r="1226" spans="1:25" x14ac:dyDescent="0.25">
      <c r="A1226" s="283">
        <v>522</v>
      </c>
      <c r="B1226" s="283"/>
      <c r="D1226" s="284">
        <v>37590</v>
      </c>
      <c r="E1226" s="284"/>
      <c r="F1226" s="284"/>
      <c r="G1226" s="284"/>
      <c r="I1226" s="285" t="s">
        <v>224</v>
      </c>
      <c r="J1226" s="285"/>
      <c r="K1226" s="285"/>
      <c r="L1226" s="285"/>
      <c r="M1226" s="61">
        <v>10</v>
      </c>
      <c r="N1226" s="253">
        <v>6487.29</v>
      </c>
      <c r="O1226" s="61">
        <v>100</v>
      </c>
      <c r="P1226" s="286">
        <v>6487.29</v>
      </c>
      <c r="Q1226" s="286"/>
      <c r="R1226" s="286"/>
      <c r="S1226" s="253">
        <v>0</v>
      </c>
      <c r="T1226" s="253">
        <v>6487.29</v>
      </c>
      <c r="V1226" s="60">
        <f t="shared" si="118"/>
        <v>41240</v>
      </c>
      <c r="W1226" s="58">
        <f t="shared" si="119"/>
        <v>15.083333333333334</v>
      </c>
      <c r="X1226" s="58">
        <f t="shared" si="120"/>
        <v>0</v>
      </c>
      <c r="Y1226" s="58"/>
    </row>
    <row r="1227" spans="1:25" x14ac:dyDescent="0.25">
      <c r="A1227" s="283">
        <v>523</v>
      </c>
      <c r="B1227" s="283"/>
      <c r="D1227" s="284">
        <v>37590</v>
      </c>
      <c r="E1227" s="284"/>
      <c r="F1227" s="284"/>
      <c r="G1227" s="284"/>
      <c r="I1227" s="285" t="s">
        <v>224</v>
      </c>
      <c r="J1227" s="285"/>
      <c r="K1227" s="285"/>
      <c r="L1227" s="285"/>
      <c r="M1227" s="61">
        <v>10</v>
      </c>
      <c r="N1227" s="253">
        <v>29297.97</v>
      </c>
      <c r="O1227" s="61">
        <v>100</v>
      </c>
      <c r="P1227" s="286">
        <v>29297.97</v>
      </c>
      <c r="Q1227" s="286"/>
      <c r="R1227" s="286"/>
      <c r="S1227" s="253">
        <v>0</v>
      </c>
      <c r="T1227" s="253">
        <v>29297.97</v>
      </c>
      <c r="V1227" s="60">
        <f t="shared" si="118"/>
        <v>41240</v>
      </c>
      <c r="W1227" s="58">
        <f t="shared" si="119"/>
        <v>15.083333333333334</v>
      </c>
      <c r="X1227" s="58">
        <f t="shared" si="120"/>
        <v>0</v>
      </c>
      <c r="Y1227" s="58"/>
    </row>
    <row r="1228" spans="1:25" x14ac:dyDescent="0.25">
      <c r="A1228" s="283">
        <v>524</v>
      </c>
      <c r="B1228" s="283"/>
      <c r="D1228" s="284">
        <v>37590</v>
      </c>
      <c r="E1228" s="284"/>
      <c r="F1228" s="284"/>
      <c r="G1228" s="284"/>
      <c r="I1228" s="285" t="s">
        <v>224</v>
      </c>
      <c r="J1228" s="285"/>
      <c r="K1228" s="285"/>
      <c r="L1228" s="285"/>
      <c r="M1228" s="61">
        <v>10</v>
      </c>
      <c r="N1228" s="253">
        <v>28495.29</v>
      </c>
      <c r="O1228" s="61">
        <v>100</v>
      </c>
      <c r="P1228" s="286">
        <v>28495.29</v>
      </c>
      <c r="Q1228" s="286"/>
      <c r="R1228" s="286"/>
      <c r="S1228" s="253">
        <v>0</v>
      </c>
      <c r="T1228" s="253">
        <v>28495.29</v>
      </c>
      <c r="V1228" s="60">
        <f t="shared" si="118"/>
        <v>41240</v>
      </c>
      <c r="W1228" s="58">
        <f t="shared" si="119"/>
        <v>15.083333333333334</v>
      </c>
      <c r="X1228" s="58">
        <f t="shared" si="120"/>
        <v>0</v>
      </c>
      <c r="Y1228" s="58"/>
    </row>
    <row r="1229" spans="1:25" x14ac:dyDescent="0.25">
      <c r="A1229" s="283">
        <v>525</v>
      </c>
      <c r="B1229" s="283"/>
      <c r="D1229" s="284">
        <v>37590</v>
      </c>
      <c r="E1229" s="284"/>
      <c r="F1229" s="284"/>
      <c r="G1229" s="284"/>
      <c r="I1229" s="285" t="s">
        <v>224</v>
      </c>
      <c r="J1229" s="285"/>
      <c r="K1229" s="285"/>
      <c r="L1229" s="285"/>
      <c r="M1229" s="61">
        <v>10</v>
      </c>
      <c r="N1229" s="253">
        <v>802.68000000000006</v>
      </c>
      <c r="O1229" s="61">
        <v>100</v>
      </c>
      <c r="P1229" s="286">
        <v>802.68000000000006</v>
      </c>
      <c r="Q1229" s="286"/>
      <c r="R1229" s="286"/>
      <c r="S1229" s="253">
        <v>0</v>
      </c>
      <c r="T1229" s="253">
        <v>802.68000000000006</v>
      </c>
      <c r="V1229" s="60">
        <f t="shared" si="118"/>
        <v>41240</v>
      </c>
      <c r="W1229" s="58">
        <f t="shared" si="119"/>
        <v>15.083333333333334</v>
      </c>
      <c r="X1229" s="58">
        <f t="shared" si="120"/>
        <v>0</v>
      </c>
      <c r="Y1229" s="58"/>
    </row>
    <row r="1230" spans="1:25" x14ac:dyDescent="0.25">
      <c r="A1230" s="283">
        <v>526</v>
      </c>
      <c r="B1230" s="283"/>
      <c r="D1230" s="284">
        <v>37590</v>
      </c>
      <c r="E1230" s="284"/>
      <c r="F1230" s="284"/>
      <c r="G1230" s="284"/>
      <c r="I1230" s="285" t="s">
        <v>224</v>
      </c>
      <c r="J1230" s="285"/>
      <c r="K1230" s="285"/>
      <c r="L1230" s="285"/>
      <c r="M1230" s="61">
        <v>10</v>
      </c>
      <c r="N1230" s="253">
        <v>8082</v>
      </c>
      <c r="O1230" s="61">
        <v>100</v>
      </c>
      <c r="P1230" s="286">
        <v>8082</v>
      </c>
      <c r="Q1230" s="286"/>
      <c r="R1230" s="286"/>
      <c r="S1230" s="253">
        <v>0</v>
      </c>
      <c r="T1230" s="253">
        <v>8082</v>
      </c>
      <c r="V1230" s="60">
        <f t="shared" si="118"/>
        <v>41240</v>
      </c>
      <c r="W1230" s="58">
        <f t="shared" si="119"/>
        <v>15.083333333333334</v>
      </c>
      <c r="X1230" s="58">
        <f t="shared" si="120"/>
        <v>0</v>
      </c>
      <c r="Y1230" s="58"/>
    </row>
    <row r="1231" spans="1:25" x14ac:dyDescent="0.25">
      <c r="A1231" s="283">
        <v>553</v>
      </c>
      <c r="B1231" s="283"/>
      <c r="D1231" s="284">
        <v>39512</v>
      </c>
      <c r="E1231" s="284"/>
      <c r="F1231" s="284"/>
      <c r="G1231" s="284"/>
      <c r="I1231" s="285" t="s">
        <v>224</v>
      </c>
      <c r="J1231" s="285"/>
      <c r="K1231" s="285"/>
      <c r="L1231" s="285"/>
      <c r="M1231" s="61">
        <v>10</v>
      </c>
      <c r="N1231" s="253">
        <v>50251.93</v>
      </c>
      <c r="O1231" s="61">
        <v>100</v>
      </c>
      <c r="P1231" s="286">
        <v>44389.18</v>
      </c>
      <c r="Q1231" s="286"/>
      <c r="R1231" s="286"/>
      <c r="S1231" s="253">
        <v>5025.1899999999996</v>
      </c>
      <c r="T1231" s="253">
        <v>49414.37</v>
      </c>
      <c r="V1231" s="60">
        <f t="shared" si="118"/>
        <v>43162</v>
      </c>
      <c r="W1231" s="58">
        <f t="shared" si="119"/>
        <v>9.8222222222222229</v>
      </c>
      <c r="X1231" s="58">
        <f t="shared" si="120"/>
        <v>0.17777777777777715</v>
      </c>
      <c r="Y1231" s="58"/>
    </row>
    <row r="1232" spans="1:25" x14ac:dyDescent="0.25">
      <c r="A1232" s="283">
        <v>657</v>
      </c>
      <c r="B1232" s="283"/>
      <c r="D1232" s="284">
        <v>38128</v>
      </c>
      <c r="E1232" s="284"/>
      <c r="F1232" s="284"/>
      <c r="G1232" s="284"/>
      <c r="I1232" s="285" t="s">
        <v>224</v>
      </c>
      <c r="J1232" s="285"/>
      <c r="K1232" s="285"/>
      <c r="L1232" s="285"/>
      <c r="M1232" s="61">
        <v>10</v>
      </c>
      <c r="N1232" s="253">
        <v>19028.77</v>
      </c>
      <c r="O1232" s="61">
        <v>100</v>
      </c>
      <c r="P1232" s="286">
        <v>19028.77</v>
      </c>
      <c r="Q1232" s="286"/>
      <c r="R1232" s="286"/>
      <c r="S1232" s="253">
        <v>0</v>
      </c>
      <c r="T1232" s="253">
        <v>19028.77</v>
      </c>
      <c r="V1232" s="60">
        <f t="shared" si="118"/>
        <v>41778</v>
      </c>
      <c r="W1232" s="58">
        <f t="shared" si="119"/>
        <v>13.611111111111111</v>
      </c>
      <c r="X1232" s="58">
        <f t="shared" si="120"/>
        <v>0</v>
      </c>
      <c r="Y1232" s="58"/>
    </row>
    <row r="1233" spans="1:25" x14ac:dyDescent="0.25">
      <c r="A1233" s="283">
        <v>771</v>
      </c>
      <c r="B1233" s="283"/>
      <c r="D1233" s="284">
        <v>38450</v>
      </c>
      <c r="E1233" s="284"/>
      <c r="F1233" s="284"/>
      <c r="G1233" s="284"/>
      <c r="I1233" s="285" t="s">
        <v>224</v>
      </c>
      <c r="J1233" s="285"/>
      <c r="K1233" s="285"/>
      <c r="L1233" s="285"/>
      <c r="M1233" s="61">
        <v>10</v>
      </c>
      <c r="N1233" s="253">
        <v>48850</v>
      </c>
      <c r="O1233" s="61">
        <v>100</v>
      </c>
      <c r="P1233" s="286">
        <v>48850</v>
      </c>
      <c r="Q1233" s="286"/>
      <c r="R1233" s="286"/>
      <c r="S1233" s="253">
        <v>0</v>
      </c>
      <c r="T1233" s="253">
        <v>48850</v>
      </c>
      <c r="V1233" s="60">
        <f t="shared" si="118"/>
        <v>42100</v>
      </c>
      <c r="W1233" s="58">
        <f t="shared" si="119"/>
        <v>12.730555555555556</v>
      </c>
      <c r="X1233" s="58">
        <f t="shared" si="120"/>
        <v>0</v>
      </c>
      <c r="Y1233" s="58"/>
    </row>
    <row r="1234" spans="1:25" x14ac:dyDescent="0.25">
      <c r="A1234" s="283">
        <v>877</v>
      </c>
      <c r="B1234" s="283"/>
      <c r="D1234" s="284">
        <v>38874</v>
      </c>
      <c r="E1234" s="284"/>
      <c r="F1234" s="284"/>
      <c r="G1234" s="284"/>
      <c r="I1234" s="285" t="s">
        <v>224</v>
      </c>
      <c r="J1234" s="285"/>
      <c r="K1234" s="285"/>
      <c r="L1234" s="285"/>
      <c r="M1234" s="61">
        <v>10</v>
      </c>
      <c r="N1234" s="253">
        <v>740.94</v>
      </c>
      <c r="O1234" s="61">
        <v>100</v>
      </c>
      <c r="P1234" s="286">
        <v>740.94</v>
      </c>
      <c r="Q1234" s="286"/>
      <c r="R1234" s="286"/>
      <c r="S1234" s="253">
        <v>0</v>
      </c>
      <c r="T1234" s="253">
        <v>740.94</v>
      </c>
      <c r="V1234" s="60">
        <f t="shared" si="118"/>
        <v>42524</v>
      </c>
      <c r="W1234" s="58">
        <f t="shared" si="119"/>
        <v>11.569444444444445</v>
      </c>
      <c r="X1234" s="58">
        <f t="shared" si="120"/>
        <v>0</v>
      </c>
      <c r="Y1234" s="58"/>
    </row>
    <row r="1235" spans="1:25" x14ac:dyDescent="0.25">
      <c r="A1235" s="283">
        <v>1435</v>
      </c>
      <c r="B1235" s="283"/>
      <c r="D1235" s="284">
        <v>41612</v>
      </c>
      <c r="E1235" s="284"/>
      <c r="F1235" s="284"/>
      <c r="G1235" s="284"/>
      <c r="I1235" s="285" t="s">
        <v>224</v>
      </c>
      <c r="J1235" s="285"/>
      <c r="K1235" s="285"/>
      <c r="L1235" s="285"/>
      <c r="M1235" s="61">
        <v>10</v>
      </c>
      <c r="N1235" s="253">
        <v>6271.83</v>
      </c>
      <c r="O1235" s="61">
        <v>100</v>
      </c>
      <c r="P1235" s="286">
        <v>1933.8</v>
      </c>
      <c r="Q1235" s="286"/>
      <c r="R1235" s="286"/>
      <c r="S1235" s="253">
        <v>627.17999999999995</v>
      </c>
      <c r="T1235" s="253">
        <v>2560.98</v>
      </c>
      <c r="V1235" s="60">
        <f t="shared" si="118"/>
        <v>45262</v>
      </c>
      <c r="W1235" s="58">
        <f t="shared" si="119"/>
        <v>4.0750000000000002</v>
      </c>
      <c r="X1235" s="58">
        <f t="shared" si="120"/>
        <v>5.9249999999999998</v>
      </c>
      <c r="Y1235" s="58">
        <f>IF(X1235=0,0,X1235)</f>
        <v>5.9249999999999998</v>
      </c>
    </row>
    <row r="1237" spans="1:25" x14ac:dyDescent="0.25">
      <c r="A1237" s="287" t="s">
        <v>261</v>
      </c>
      <c r="B1237" s="287"/>
      <c r="C1237" s="287"/>
      <c r="D1237" s="287"/>
      <c r="E1237" s="287"/>
      <c r="F1237" s="287"/>
      <c r="N1237" s="254">
        <v>252083.43</v>
      </c>
      <c r="P1237" s="288">
        <v>241846.14</v>
      </c>
      <c r="Q1237" s="288"/>
      <c r="R1237" s="288"/>
      <c r="S1237" s="254">
        <v>5686.0399999999991</v>
      </c>
      <c r="T1237" s="254">
        <v>247532.18</v>
      </c>
      <c r="V1237" s="62" t="s">
        <v>227</v>
      </c>
      <c r="W1237" s="63"/>
      <c r="X1237" s="64">
        <f>AVERAGE(X1221:X1235)</f>
        <v>0.41185185185185175</v>
      </c>
      <c r="Y1237" s="64">
        <f>AVERAGE(Y1221:Y1235)</f>
        <v>5.9249999999999998</v>
      </c>
    </row>
    <row r="1238" spans="1:25" x14ac:dyDescent="0.25">
      <c r="B1238" s="287" t="s">
        <v>228</v>
      </c>
      <c r="C1238" s="287"/>
      <c r="D1238" s="287"/>
      <c r="E1238" s="287"/>
      <c r="F1238" s="287"/>
      <c r="G1238" s="287"/>
      <c r="N1238" s="250">
        <v>0</v>
      </c>
      <c r="P1238" s="290">
        <v>0</v>
      </c>
      <c r="Q1238" s="290"/>
      <c r="R1238" s="290"/>
      <c r="S1238" s="250">
        <v>0</v>
      </c>
      <c r="T1238" s="250">
        <v>0</v>
      </c>
    </row>
    <row r="1239" spans="1:25" ht="13.5" thickBot="1" x14ac:dyDescent="0.3">
      <c r="A1239" s="287" t="s">
        <v>262</v>
      </c>
      <c r="B1239" s="287"/>
      <c r="C1239" s="287"/>
      <c r="D1239" s="287"/>
      <c r="E1239" s="287"/>
      <c r="F1239" s="287"/>
      <c r="N1239" s="289">
        <v>252083.43</v>
      </c>
      <c r="P1239" s="289">
        <v>241846.14</v>
      </c>
      <c r="Q1239" s="289"/>
      <c r="R1239" s="289"/>
      <c r="S1239" s="289">
        <v>5686.0399999999991</v>
      </c>
      <c r="T1239" s="289">
        <v>247532.18</v>
      </c>
    </row>
    <row r="1240" spans="1:25" ht="14.25" thickTop="1" thickBot="1" x14ac:dyDescent="0.3">
      <c r="N1240" s="289"/>
      <c r="P1240" s="289"/>
      <c r="Q1240" s="289"/>
      <c r="R1240" s="289"/>
      <c r="S1240" s="289"/>
      <c r="T1240" s="289"/>
    </row>
    <row r="1241" spans="1:25" ht="13.5" thickTop="1" x14ac:dyDescent="0.25"/>
    <row r="1242" spans="1:25" x14ac:dyDescent="0.25">
      <c r="A1242" s="287" t="s">
        <v>263</v>
      </c>
      <c r="B1242" s="287"/>
      <c r="C1242" s="287"/>
      <c r="D1242" s="287"/>
      <c r="E1242" s="287"/>
      <c r="F1242" s="287"/>
      <c r="G1242" s="287"/>
      <c r="H1242" s="287"/>
      <c r="I1242" s="287"/>
      <c r="J1242" s="287"/>
      <c r="K1242" s="287"/>
      <c r="L1242" s="287"/>
      <c r="M1242" s="287"/>
      <c r="N1242" s="287"/>
      <c r="O1242" s="287"/>
      <c r="P1242" s="287"/>
      <c r="Q1242" s="287"/>
      <c r="R1242" s="287"/>
      <c r="S1242" s="287"/>
      <c r="T1242" s="287"/>
      <c r="U1242" s="287"/>
      <c r="V1242" s="54" t="s">
        <v>220</v>
      </c>
      <c r="W1242" s="65">
        <v>43100</v>
      </c>
      <c r="X1242" s="56" t="s">
        <v>231</v>
      </c>
      <c r="Y1242" s="66" t="s">
        <v>232</v>
      </c>
    </row>
    <row r="1245" spans="1:25" x14ac:dyDescent="0.25">
      <c r="A1245" s="283">
        <v>13</v>
      </c>
      <c r="B1245" s="283"/>
      <c r="D1245" s="284">
        <v>39478</v>
      </c>
      <c r="E1245" s="284"/>
      <c r="F1245" s="284"/>
      <c r="G1245" s="284"/>
      <c r="I1245" s="285" t="s">
        <v>224</v>
      </c>
      <c r="J1245" s="285"/>
      <c r="K1245" s="285"/>
      <c r="L1245" s="285"/>
      <c r="M1245" s="61">
        <v>33</v>
      </c>
      <c r="N1245" s="253">
        <v>1482.14</v>
      </c>
      <c r="O1245" s="61">
        <v>100</v>
      </c>
      <c r="P1245" s="286">
        <v>400.45</v>
      </c>
      <c r="Q1245" s="286"/>
      <c r="R1245" s="286"/>
      <c r="S1245" s="253">
        <v>44.910000000000004</v>
      </c>
      <c r="T1245" s="253">
        <v>445.36</v>
      </c>
      <c r="V1245" s="60">
        <f t="shared" ref="V1245:V1308" si="121">D1245+(M1245*365)</f>
        <v>51523</v>
      </c>
      <c r="W1245" s="58">
        <f t="shared" ref="W1245:W1308" si="122">YEARFRAC(D1245,$W$8)</f>
        <v>9.9166666666666661</v>
      </c>
      <c r="X1245" s="58">
        <f t="shared" ref="X1245:X1308" si="123">IF(W1245&gt;M1245,0,M1245-W1245)</f>
        <v>23.083333333333336</v>
      </c>
      <c r="Y1245" s="58">
        <f t="shared" ref="Y1245:Y1308" si="124">IF(X1245=0,0,X1245)</f>
        <v>23.083333333333336</v>
      </c>
    </row>
    <row r="1246" spans="1:25" x14ac:dyDescent="0.25">
      <c r="A1246" s="283">
        <v>225</v>
      </c>
      <c r="B1246" s="283"/>
      <c r="D1246" s="284">
        <v>31594</v>
      </c>
      <c r="E1246" s="284"/>
      <c r="F1246" s="284"/>
      <c r="G1246" s="284"/>
      <c r="I1246" s="285" t="s">
        <v>224</v>
      </c>
      <c r="J1246" s="285"/>
      <c r="K1246" s="285"/>
      <c r="L1246" s="285"/>
      <c r="M1246" s="61">
        <v>33</v>
      </c>
      <c r="N1246" s="253">
        <v>23300</v>
      </c>
      <c r="O1246" s="61">
        <v>100</v>
      </c>
      <c r="P1246" s="286">
        <v>21534.83</v>
      </c>
      <c r="Q1246" s="286"/>
      <c r="R1246" s="286"/>
      <c r="S1246" s="253">
        <v>706.06000000000006</v>
      </c>
      <c r="T1246" s="253">
        <v>22240.89</v>
      </c>
      <c r="V1246" s="60">
        <f t="shared" si="121"/>
        <v>43639</v>
      </c>
      <c r="W1246" s="58">
        <f t="shared" si="122"/>
        <v>31.5</v>
      </c>
      <c r="X1246" s="58">
        <f t="shared" si="123"/>
        <v>1.5</v>
      </c>
      <c r="Y1246" s="58">
        <f t="shared" si="124"/>
        <v>1.5</v>
      </c>
    </row>
    <row r="1247" spans="1:25" x14ac:dyDescent="0.25">
      <c r="A1247" s="283">
        <v>226</v>
      </c>
      <c r="B1247" s="283"/>
      <c r="D1247" s="284">
        <v>31778</v>
      </c>
      <c r="E1247" s="284"/>
      <c r="F1247" s="284"/>
      <c r="G1247" s="284"/>
      <c r="I1247" s="285" t="s">
        <v>224</v>
      </c>
      <c r="J1247" s="285"/>
      <c r="K1247" s="285"/>
      <c r="L1247" s="285"/>
      <c r="M1247" s="61">
        <v>33</v>
      </c>
      <c r="N1247" s="253">
        <v>2220</v>
      </c>
      <c r="O1247" s="61">
        <v>100</v>
      </c>
      <c r="P1247" s="286">
        <v>2018.1000000000001</v>
      </c>
      <c r="Q1247" s="286"/>
      <c r="R1247" s="286"/>
      <c r="S1247" s="253">
        <v>67.27</v>
      </c>
      <c r="T1247" s="253">
        <v>2085.37</v>
      </c>
      <c r="V1247" s="60">
        <f t="shared" si="121"/>
        <v>43823</v>
      </c>
      <c r="W1247" s="58">
        <f t="shared" si="122"/>
        <v>31</v>
      </c>
      <c r="X1247" s="58">
        <f t="shared" si="123"/>
        <v>2</v>
      </c>
      <c r="Y1247" s="58">
        <f t="shared" si="124"/>
        <v>2</v>
      </c>
    </row>
    <row r="1248" spans="1:25" x14ac:dyDescent="0.25">
      <c r="A1248" s="283">
        <v>227</v>
      </c>
      <c r="B1248" s="283"/>
      <c r="D1248" s="284">
        <v>31868</v>
      </c>
      <c r="E1248" s="284"/>
      <c r="F1248" s="284"/>
      <c r="G1248" s="284"/>
      <c r="I1248" s="285" t="s">
        <v>224</v>
      </c>
      <c r="J1248" s="285"/>
      <c r="K1248" s="285"/>
      <c r="L1248" s="285"/>
      <c r="M1248" s="61">
        <v>33</v>
      </c>
      <c r="N1248" s="253">
        <v>4261</v>
      </c>
      <c r="O1248" s="61">
        <v>100</v>
      </c>
      <c r="P1248" s="286">
        <v>3841.32</v>
      </c>
      <c r="Q1248" s="286"/>
      <c r="R1248" s="286"/>
      <c r="S1248" s="253">
        <v>129.12</v>
      </c>
      <c r="T1248" s="253">
        <v>3970.44</v>
      </c>
      <c r="V1248" s="60">
        <f t="shared" si="121"/>
        <v>43913</v>
      </c>
      <c r="W1248" s="58">
        <f t="shared" si="122"/>
        <v>30.75</v>
      </c>
      <c r="X1248" s="58">
        <f t="shared" si="123"/>
        <v>2.25</v>
      </c>
      <c r="Y1248" s="58">
        <f t="shared" si="124"/>
        <v>2.25</v>
      </c>
    </row>
    <row r="1249" spans="1:25" x14ac:dyDescent="0.25">
      <c r="A1249" s="283">
        <v>228</v>
      </c>
      <c r="B1249" s="283"/>
      <c r="D1249" s="284">
        <v>31959</v>
      </c>
      <c r="E1249" s="284"/>
      <c r="F1249" s="284"/>
      <c r="G1249" s="284"/>
      <c r="I1249" s="285" t="s">
        <v>224</v>
      </c>
      <c r="J1249" s="285"/>
      <c r="K1249" s="285"/>
      <c r="L1249" s="285"/>
      <c r="M1249" s="61">
        <v>33</v>
      </c>
      <c r="N1249" s="253">
        <v>8485</v>
      </c>
      <c r="O1249" s="61">
        <v>100</v>
      </c>
      <c r="P1249" s="286">
        <v>7585.04</v>
      </c>
      <c r="Q1249" s="286"/>
      <c r="R1249" s="286"/>
      <c r="S1249" s="253">
        <v>257.12</v>
      </c>
      <c r="T1249" s="253">
        <v>7842.16</v>
      </c>
      <c r="V1249" s="60">
        <f t="shared" si="121"/>
        <v>44004</v>
      </c>
      <c r="W1249" s="58">
        <f t="shared" si="122"/>
        <v>30.5</v>
      </c>
      <c r="X1249" s="58">
        <f t="shared" si="123"/>
        <v>2.5</v>
      </c>
      <c r="Y1249" s="58">
        <f t="shared" si="124"/>
        <v>2.5</v>
      </c>
    </row>
    <row r="1250" spans="1:25" x14ac:dyDescent="0.25">
      <c r="A1250" s="283">
        <v>229</v>
      </c>
      <c r="B1250" s="283"/>
      <c r="D1250" s="284">
        <v>32051</v>
      </c>
      <c r="E1250" s="284"/>
      <c r="F1250" s="284"/>
      <c r="G1250" s="284"/>
      <c r="I1250" s="285" t="s">
        <v>224</v>
      </c>
      <c r="J1250" s="285"/>
      <c r="K1250" s="285"/>
      <c r="L1250" s="285"/>
      <c r="M1250" s="61">
        <v>33</v>
      </c>
      <c r="N1250" s="253">
        <v>21305</v>
      </c>
      <c r="O1250" s="61">
        <v>100</v>
      </c>
      <c r="P1250" s="286">
        <v>18884.09</v>
      </c>
      <c r="Q1250" s="286"/>
      <c r="R1250" s="286"/>
      <c r="S1250" s="253">
        <v>645.61</v>
      </c>
      <c r="T1250" s="253">
        <v>19529.7</v>
      </c>
      <c r="V1250" s="60">
        <f t="shared" si="121"/>
        <v>44096</v>
      </c>
      <c r="W1250" s="58">
        <f t="shared" si="122"/>
        <v>30.25</v>
      </c>
      <c r="X1250" s="58">
        <f t="shared" si="123"/>
        <v>2.75</v>
      </c>
      <c r="Y1250" s="58">
        <f t="shared" si="124"/>
        <v>2.75</v>
      </c>
    </row>
    <row r="1251" spans="1:25" x14ac:dyDescent="0.25">
      <c r="A1251" s="283">
        <v>230</v>
      </c>
      <c r="B1251" s="283"/>
      <c r="D1251" s="284">
        <v>32325</v>
      </c>
      <c r="E1251" s="284"/>
      <c r="F1251" s="284"/>
      <c r="G1251" s="284"/>
      <c r="I1251" s="285" t="s">
        <v>224</v>
      </c>
      <c r="J1251" s="285"/>
      <c r="K1251" s="285"/>
      <c r="L1251" s="285"/>
      <c r="M1251" s="61">
        <v>33</v>
      </c>
      <c r="N1251" s="253">
        <v>28710</v>
      </c>
      <c r="O1251" s="61">
        <v>100</v>
      </c>
      <c r="P1251" s="286">
        <v>24795</v>
      </c>
      <c r="Q1251" s="286"/>
      <c r="R1251" s="286"/>
      <c r="S1251" s="253">
        <v>870</v>
      </c>
      <c r="T1251" s="253">
        <v>25665</v>
      </c>
      <c r="V1251" s="60">
        <f t="shared" si="121"/>
        <v>44370</v>
      </c>
      <c r="W1251" s="58">
        <f t="shared" si="122"/>
        <v>29.5</v>
      </c>
      <c r="X1251" s="58">
        <f t="shared" si="123"/>
        <v>3.5</v>
      </c>
      <c r="Y1251" s="58">
        <f t="shared" si="124"/>
        <v>3.5</v>
      </c>
    </row>
    <row r="1252" spans="1:25" x14ac:dyDescent="0.25">
      <c r="A1252" s="283">
        <v>231</v>
      </c>
      <c r="B1252" s="283"/>
      <c r="D1252" s="284">
        <v>32325</v>
      </c>
      <c r="E1252" s="284"/>
      <c r="F1252" s="284"/>
      <c r="G1252" s="284"/>
      <c r="I1252" s="285" t="s">
        <v>224</v>
      </c>
      <c r="J1252" s="285"/>
      <c r="K1252" s="285"/>
      <c r="L1252" s="285"/>
      <c r="M1252" s="61">
        <v>33</v>
      </c>
      <c r="N1252" s="253">
        <v>1200</v>
      </c>
      <c r="O1252" s="61">
        <v>100</v>
      </c>
      <c r="P1252" s="286">
        <v>1036.26</v>
      </c>
      <c r="Q1252" s="286"/>
      <c r="R1252" s="286"/>
      <c r="S1252" s="253">
        <v>36.36</v>
      </c>
      <c r="T1252" s="253">
        <v>1072.6199999999999</v>
      </c>
      <c r="V1252" s="60">
        <f t="shared" si="121"/>
        <v>44370</v>
      </c>
      <c r="W1252" s="58">
        <f t="shared" si="122"/>
        <v>29.5</v>
      </c>
      <c r="X1252" s="58">
        <f t="shared" si="123"/>
        <v>3.5</v>
      </c>
      <c r="Y1252" s="58">
        <f t="shared" si="124"/>
        <v>3.5</v>
      </c>
    </row>
    <row r="1253" spans="1:25" x14ac:dyDescent="0.25">
      <c r="A1253" s="283">
        <v>232</v>
      </c>
      <c r="B1253" s="283"/>
      <c r="D1253" s="284">
        <v>32813</v>
      </c>
      <c r="E1253" s="284"/>
      <c r="F1253" s="284"/>
      <c r="G1253" s="284"/>
      <c r="I1253" s="285" t="s">
        <v>224</v>
      </c>
      <c r="J1253" s="285"/>
      <c r="K1253" s="285"/>
      <c r="L1253" s="285"/>
      <c r="M1253" s="61">
        <v>33</v>
      </c>
      <c r="N1253" s="253">
        <v>17693</v>
      </c>
      <c r="O1253" s="61">
        <v>100</v>
      </c>
      <c r="P1253" s="286">
        <v>15208.79</v>
      </c>
      <c r="Q1253" s="286"/>
      <c r="R1253" s="286"/>
      <c r="S1253" s="253">
        <v>536.15</v>
      </c>
      <c r="T1253" s="253">
        <v>15744.94</v>
      </c>
      <c r="V1253" s="60">
        <f t="shared" si="121"/>
        <v>44858</v>
      </c>
      <c r="W1253" s="58">
        <f t="shared" si="122"/>
        <v>28.166666666666668</v>
      </c>
      <c r="X1253" s="58">
        <f t="shared" si="123"/>
        <v>4.8333333333333321</v>
      </c>
      <c r="Y1253" s="58">
        <f t="shared" si="124"/>
        <v>4.8333333333333321</v>
      </c>
    </row>
    <row r="1254" spans="1:25" x14ac:dyDescent="0.25">
      <c r="A1254" s="283">
        <v>233</v>
      </c>
      <c r="B1254" s="283"/>
      <c r="D1254" s="284">
        <v>32721</v>
      </c>
      <c r="E1254" s="284"/>
      <c r="F1254" s="284"/>
      <c r="G1254" s="284"/>
      <c r="I1254" s="285" t="s">
        <v>224</v>
      </c>
      <c r="J1254" s="285"/>
      <c r="K1254" s="285"/>
      <c r="L1254" s="285"/>
      <c r="M1254" s="61">
        <v>33</v>
      </c>
      <c r="N1254" s="253">
        <v>12050</v>
      </c>
      <c r="O1254" s="61">
        <v>100</v>
      </c>
      <c r="P1254" s="286">
        <v>10011.200000000001</v>
      </c>
      <c r="Q1254" s="286"/>
      <c r="R1254" s="286"/>
      <c r="S1254" s="253">
        <v>365.15000000000003</v>
      </c>
      <c r="T1254" s="253">
        <v>10376.35</v>
      </c>
      <c r="V1254" s="60">
        <f t="shared" si="121"/>
        <v>44766</v>
      </c>
      <c r="W1254" s="58">
        <f t="shared" si="122"/>
        <v>28.416666666666668</v>
      </c>
      <c r="X1254" s="58">
        <f t="shared" si="123"/>
        <v>4.5833333333333321</v>
      </c>
      <c r="Y1254" s="58">
        <f t="shared" si="124"/>
        <v>4.5833333333333321</v>
      </c>
    </row>
    <row r="1255" spans="1:25" x14ac:dyDescent="0.25">
      <c r="A1255" s="283">
        <v>234</v>
      </c>
      <c r="B1255" s="283"/>
      <c r="D1255" s="284">
        <v>32629</v>
      </c>
      <c r="E1255" s="284"/>
      <c r="F1255" s="284"/>
      <c r="G1255" s="284"/>
      <c r="I1255" s="285" t="s">
        <v>224</v>
      </c>
      <c r="J1255" s="285"/>
      <c r="K1255" s="285"/>
      <c r="L1255" s="285"/>
      <c r="M1255" s="61">
        <v>33</v>
      </c>
      <c r="N1255" s="253">
        <v>3340</v>
      </c>
      <c r="O1255" s="61">
        <v>100</v>
      </c>
      <c r="P1255" s="286">
        <v>2800.14</v>
      </c>
      <c r="Q1255" s="286"/>
      <c r="R1255" s="286"/>
      <c r="S1255" s="253">
        <v>101.21000000000001</v>
      </c>
      <c r="T1255" s="253">
        <v>2901.35</v>
      </c>
      <c r="V1255" s="60">
        <f t="shared" si="121"/>
        <v>44674</v>
      </c>
      <c r="W1255" s="58">
        <f t="shared" si="122"/>
        <v>28.666666666666668</v>
      </c>
      <c r="X1255" s="58">
        <f t="shared" si="123"/>
        <v>4.3333333333333321</v>
      </c>
      <c r="Y1255" s="58">
        <f t="shared" si="124"/>
        <v>4.3333333333333321</v>
      </c>
    </row>
    <row r="1256" spans="1:25" x14ac:dyDescent="0.25">
      <c r="A1256" s="283">
        <v>235</v>
      </c>
      <c r="B1256" s="283"/>
      <c r="D1256" s="284">
        <v>32540</v>
      </c>
      <c r="E1256" s="284"/>
      <c r="F1256" s="284"/>
      <c r="G1256" s="284"/>
      <c r="I1256" s="285" t="s">
        <v>224</v>
      </c>
      <c r="J1256" s="285"/>
      <c r="K1256" s="285"/>
      <c r="L1256" s="285"/>
      <c r="M1256" s="61">
        <v>33</v>
      </c>
      <c r="N1256" s="253">
        <v>3400</v>
      </c>
      <c r="O1256" s="61">
        <v>100</v>
      </c>
      <c r="P1256" s="286">
        <v>2876.25</v>
      </c>
      <c r="Q1256" s="286"/>
      <c r="R1256" s="286"/>
      <c r="S1256" s="253">
        <v>103.03</v>
      </c>
      <c r="T1256" s="253">
        <v>2979.28</v>
      </c>
      <c r="V1256" s="60">
        <f t="shared" si="121"/>
        <v>44585</v>
      </c>
      <c r="W1256" s="58">
        <f t="shared" si="122"/>
        <v>28.916666666666668</v>
      </c>
      <c r="X1256" s="58">
        <f t="shared" si="123"/>
        <v>4.0833333333333321</v>
      </c>
      <c r="Y1256" s="58">
        <f t="shared" si="124"/>
        <v>4.0833333333333321</v>
      </c>
    </row>
    <row r="1257" spans="1:25" x14ac:dyDescent="0.25">
      <c r="A1257" s="283">
        <v>236</v>
      </c>
      <c r="B1257" s="283"/>
      <c r="D1257" s="284">
        <v>32874</v>
      </c>
      <c r="E1257" s="284"/>
      <c r="F1257" s="284"/>
      <c r="G1257" s="284"/>
      <c r="I1257" s="285" t="s">
        <v>224</v>
      </c>
      <c r="J1257" s="285"/>
      <c r="K1257" s="285"/>
      <c r="L1257" s="285"/>
      <c r="M1257" s="61">
        <v>33</v>
      </c>
      <c r="N1257" s="253">
        <v>7342</v>
      </c>
      <c r="O1257" s="61">
        <v>100</v>
      </c>
      <c r="P1257" s="286">
        <v>6006.96</v>
      </c>
      <c r="Q1257" s="286"/>
      <c r="R1257" s="286"/>
      <c r="S1257" s="253">
        <v>222.48000000000002</v>
      </c>
      <c r="T1257" s="253">
        <v>6229.4400000000005</v>
      </c>
      <c r="V1257" s="60">
        <f t="shared" si="121"/>
        <v>44919</v>
      </c>
      <c r="W1257" s="58">
        <f t="shared" si="122"/>
        <v>28</v>
      </c>
      <c r="X1257" s="58">
        <f t="shared" si="123"/>
        <v>5</v>
      </c>
      <c r="Y1257" s="58">
        <f t="shared" si="124"/>
        <v>5</v>
      </c>
    </row>
    <row r="1258" spans="1:25" x14ac:dyDescent="0.25">
      <c r="A1258" s="283">
        <v>237</v>
      </c>
      <c r="B1258" s="283"/>
      <c r="D1258" s="284">
        <v>32964</v>
      </c>
      <c r="E1258" s="284"/>
      <c r="F1258" s="284"/>
      <c r="G1258" s="284"/>
      <c r="I1258" s="285" t="s">
        <v>224</v>
      </c>
      <c r="J1258" s="285"/>
      <c r="K1258" s="285"/>
      <c r="L1258" s="285"/>
      <c r="M1258" s="61">
        <v>33</v>
      </c>
      <c r="N1258" s="253">
        <v>15098</v>
      </c>
      <c r="O1258" s="61">
        <v>100</v>
      </c>
      <c r="P1258" s="286">
        <v>12238.66</v>
      </c>
      <c r="Q1258" s="286"/>
      <c r="R1258" s="286"/>
      <c r="S1258" s="253">
        <v>457.52</v>
      </c>
      <c r="T1258" s="253">
        <v>12696.18</v>
      </c>
      <c r="V1258" s="60">
        <f t="shared" si="121"/>
        <v>45009</v>
      </c>
      <c r="W1258" s="58">
        <f t="shared" si="122"/>
        <v>27.75</v>
      </c>
      <c r="X1258" s="58">
        <f t="shared" si="123"/>
        <v>5.25</v>
      </c>
      <c r="Y1258" s="58">
        <f t="shared" si="124"/>
        <v>5.25</v>
      </c>
    </row>
    <row r="1259" spans="1:25" x14ac:dyDescent="0.25">
      <c r="A1259" s="283">
        <v>238</v>
      </c>
      <c r="B1259" s="283"/>
      <c r="D1259" s="284">
        <v>33100</v>
      </c>
      <c r="E1259" s="284"/>
      <c r="F1259" s="284"/>
      <c r="G1259" s="284"/>
      <c r="I1259" s="285" t="s">
        <v>224</v>
      </c>
      <c r="J1259" s="285"/>
      <c r="K1259" s="285"/>
      <c r="L1259" s="285"/>
      <c r="M1259" s="61">
        <v>33</v>
      </c>
      <c r="N1259" s="253">
        <v>34339</v>
      </c>
      <c r="O1259" s="61">
        <v>100</v>
      </c>
      <c r="P1259" s="286">
        <v>27488.65</v>
      </c>
      <c r="Q1259" s="286"/>
      <c r="R1259" s="286"/>
      <c r="S1259" s="253">
        <v>1040.58</v>
      </c>
      <c r="T1259" s="253">
        <v>28529.23</v>
      </c>
      <c r="V1259" s="60">
        <f t="shared" si="121"/>
        <v>45145</v>
      </c>
      <c r="W1259" s="58">
        <f t="shared" si="122"/>
        <v>27.377777777777776</v>
      </c>
      <c r="X1259" s="58">
        <f t="shared" si="123"/>
        <v>5.6222222222222236</v>
      </c>
      <c r="Y1259" s="58">
        <f t="shared" si="124"/>
        <v>5.6222222222222236</v>
      </c>
    </row>
    <row r="1260" spans="1:25" x14ac:dyDescent="0.25">
      <c r="A1260" s="283">
        <v>239</v>
      </c>
      <c r="B1260" s="283"/>
      <c r="D1260" s="284">
        <v>33192</v>
      </c>
      <c r="E1260" s="284"/>
      <c r="F1260" s="284"/>
      <c r="G1260" s="284"/>
      <c r="I1260" s="285" t="s">
        <v>224</v>
      </c>
      <c r="J1260" s="285"/>
      <c r="K1260" s="285"/>
      <c r="L1260" s="285"/>
      <c r="M1260" s="61">
        <v>33</v>
      </c>
      <c r="N1260" s="253">
        <v>35383</v>
      </c>
      <c r="O1260" s="61">
        <v>100</v>
      </c>
      <c r="P1260" s="286">
        <v>28056.16</v>
      </c>
      <c r="Q1260" s="286"/>
      <c r="R1260" s="286"/>
      <c r="S1260" s="253">
        <v>1072.21</v>
      </c>
      <c r="T1260" s="253">
        <v>29128.37</v>
      </c>
      <c r="V1260" s="60">
        <f t="shared" si="121"/>
        <v>45237</v>
      </c>
      <c r="W1260" s="58">
        <f t="shared" si="122"/>
        <v>27.127777777777776</v>
      </c>
      <c r="X1260" s="58">
        <f t="shared" si="123"/>
        <v>5.8722222222222236</v>
      </c>
      <c r="Y1260" s="58">
        <f t="shared" si="124"/>
        <v>5.8722222222222236</v>
      </c>
    </row>
    <row r="1261" spans="1:25" x14ac:dyDescent="0.25">
      <c r="A1261" s="283">
        <v>240</v>
      </c>
      <c r="B1261" s="283"/>
      <c r="D1261" s="284">
        <v>33284</v>
      </c>
      <c r="E1261" s="284"/>
      <c r="F1261" s="284"/>
      <c r="G1261" s="284"/>
      <c r="I1261" s="285" t="s">
        <v>224</v>
      </c>
      <c r="J1261" s="285"/>
      <c r="K1261" s="285"/>
      <c r="L1261" s="285"/>
      <c r="M1261" s="61">
        <v>33</v>
      </c>
      <c r="N1261" s="253">
        <v>2079</v>
      </c>
      <c r="O1261" s="61">
        <v>100</v>
      </c>
      <c r="P1261" s="286">
        <v>1632.75</v>
      </c>
      <c r="Q1261" s="286"/>
      <c r="R1261" s="286"/>
      <c r="S1261" s="253">
        <v>63</v>
      </c>
      <c r="T1261" s="253">
        <v>1695.75</v>
      </c>
      <c r="V1261" s="60">
        <f t="shared" si="121"/>
        <v>45329</v>
      </c>
      <c r="W1261" s="58">
        <f t="shared" si="122"/>
        <v>26.877777777777776</v>
      </c>
      <c r="X1261" s="58">
        <f t="shared" si="123"/>
        <v>6.1222222222222236</v>
      </c>
      <c r="Y1261" s="58">
        <f t="shared" si="124"/>
        <v>6.1222222222222236</v>
      </c>
    </row>
    <row r="1262" spans="1:25" x14ac:dyDescent="0.25">
      <c r="A1262" s="283">
        <v>241</v>
      </c>
      <c r="B1262" s="283"/>
      <c r="D1262" s="284">
        <v>33373</v>
      </c>
      <c r="E1262" s="284"/>
      <c r="F1262" s="284"/>
      <c r="G1262" s="284"/>
      <c r="I1262" s="285" t="s">
        <v>224</v>
      </c>
      <c r="J1262" s="285"/>
      <c r="K1262" s="285"/>
      <c r="L1262" s="285"/>
      <c r="M1262" s="61">
        <v>33</v>
      </c>
      <c r="N1262" s="253">
        <v>2899</v>
      </c>
      <c r="O1262" s="61">
        <v>100</v>
      </c>
      <c r="P1262" s="286">
        <v>2254.8200000000002</v>
      </c>
      <c r="Q1262" s="286"/>
      <c r="R1262" s="286"/>
      <c r="S1262" s="253">
        <v>87.850000000000009</v>
      </c>
      <c r="T1262" s="253">
        <v>2342.67</v>
      </c>
      <c r="V1262" s="60">
        <f t="shared" si="121"/>
        <v>45418</v>
      </c>
      <c r="W1262" s="58">
        <f t="shared" si="122"/>
        <v>26.627777777777776</v>
      </c>
      <c r="X1262" s="58">
        <f t="shared" si="123"/>
        <v>6.3722222222222236</v>
      </c>
      <c r="Y1262" s="58">
        <f t="shared" si="124"/>
        <v>6.3722222222222236</v>
      </c>
    </row>
    <row r="1263" spans="1:25" x14ac:dyDescent="0.25">
      <c r="A1263" s="283">
        <v>242</v>
      </c>
      <c r="B1263" s="283"/>
      <c r="D1263" s="284">
        <v>33465</v>
      </c>
      <c r="E1263" s="284"/>
      <c r="F1263" s="284"/>
      <c r="G1263" s="284"/>
      <c r="I1263" s="285" t="s">
        <v>224</v>
      </c>
      <c r="J1263" s="285"/>
      <c r="K1263" s="285"/>
      <c r="L1263" s="285"/>
      <c r="M1263" s="61">
        <v>33</v>
      </c>
      <c r="N1263" s="253">
        <v>7354</v>
      </c>
      <c r="O1263" s="61">
        <v>100</v>
      </c>
      <c r="P1263" s="286">
        <v>5664.1</v>
      </c>
      <c r="Q1263" s="286"/>
      <c r="R1263" s="286"/>
      <c r="S1263" s="253">
        <v>222.85</v>
      </c>
      <c r="T1263" s="253">
        <v>5886.95</v>
      </c>
      <c r="V1263" s="60">
        <f t="shared" si="121"/>
        <v>45510</v>
      </c>
      <c r="W1263" s="58">
        <f t="shared" si="122"/>
        <v>26.377777777777776</v>
      </c>
      <c r="X1263" s="58">
        <f t="shared" si="123"/>
        <v>6.6222222222222236</v>
      </c>
      <c r="Y1263" s="58">
        <f t="shared" si="124"/>
        <v>6.6222222222222236</v>
      </c>
    </row>
    <row r="1264" spans="1:25" x14ac:dyDescent="0.25">
      <c r="A1264" s="283">
        <v>243</v>
      </c>
      <c r="B1264" s="283"/>
      <c r="D1264" s="284">
        <v>33557</v>
      </c>
      <c r="E1264" s="284"/>
      <c r="F1264" s="284"/>
      <c r="G1264" s="284"/>
      <c r="I1264" s="285" t="s">
        <v>224</v>
      </c>
      <c r="J1264" s="285"/>
      <c r="K1264" s="285"/>
      <c r="L1264" s="285"/>
      <c r="M1264" s="61">
        <v>33</v>
      </c>
      <c r="N1264" s="253">
        <v>2367</v>
      </c>
      <c r="O1264" s="61">
        <v>100</v>
      </c>
      <c r="P1264" s="286">
        <v>1805.2</v>
      </c>
      <c r="Q1264" s="286"/>
      <c r="R1264" s="286"/>
      <c r="S1264" s="253">
        <v>71.73</v>
      </c>
      <c r="T1264" s="253">
        <v>1876.93</v>
      </c>
      <c r="V1264" s="60">
        <f t="shared" si="121"/>
        <v>45602</v>
      </c>
      <c r="W1264" s="58">
        <f t="shared" si="122"/>
        <v>26.127777777777776</v>
      </c>
      <c r="X1264" s="58">
        <f t="shared" si="123"/>
        <v>6.8722222222222236</v>
      </c>
      <c r="Y1264" s="58">
        <f t="shared" si="124"/>
        <v>6.8722222222222236</v>
      </c>
    </row>
    <row r="1265" spans="1:25" x14ac:dyDescent="0.25">
      <c r="A1265" s="283">
        <v>244</v>
      </c>
      <c r="B1265" s="283"/>
      <c r="D1265" s="284">
        <v>33635</v>
      </c>
      <c r="E1265" s="284"/>
      <c r="F1265" s="284"/>
      <c r="G1265" s="284"/>
      <c r="I1265" s="285" t="s">
        <v>224</v>
      </c>
      <c r="J1265" s="285"/>
      <c r="K1265" s="285"/>
      <c r="L1265" s="285"/>
      <c r="M1265" s="61">
        <v>33</v>
      </c>
      <c r="N1265" s="253">
        <v>1676</v>
      </c>
      <c r="O1265" s="61">
        <v>100</v>
      </c>
      <c r="P1265" s="286">
        <v>1265.52</v>
      </c>
      <c r="Q1265" s="286"/>
      <c r="R1265" s="286"/>
      <c r="S1265" s="253">
        <v>50.79</v>
      </c>
      <c r="T1265" s="253">
        <v>1316.31</v>
      </c>
      <c r="V1265" s="60">
        <f t="shared" si="121"/>
        <v>45680</v>
      </c>
      <c r="W1265" s="58">
        <f t="shared" si="122"/>
        <v>25.916666666666668</v>
      </c>
      <c r="X1265" s="58">
        <f t="shared" si="123"/>
        <v>7.0833333333333321</v>
      </c>
      <c r="Y1265" s="58">
        <f t="shared" si="124"/>
        <v>7.0833333333333321</v>
      </c>
    </row>
    <row r="1266" spans="1:25" x14ac:dyDescent="0.25">
      <c r="A1266" s="283">
        <v>245</v>
      </c>
      <c r="B1266" s="283"/>
      <c r="D1266" s="284">
        <v>33725</v>
      </c>
      <c r="E1266" s="284"/>
      <c r="F1266" s="284"/>
      <c r="G1266" s="284"/>
      <c r="I1266" s="285" t="s">
        <v>224</v>
      </c>
      <c r="J1266" s="285"/>
      <c r="K1266" s="285"/>
      <c r="L1266" s="285"/>
      <c r="M1266" s="61">
        <v>33</v>
      </c>
      <c r="N1266" s="253">
        <v>4955</v>
      </c>
      <c r="O1266" s="61">
        <v>100</v>
      </c>
      <c r="P1266" s="286">
        <v>3703.7000000000003</v>
      </c>
      <c r="Q1266" s="286"/>
      <c r="R1266" s="286"/>
      <c r="S1266" s="253">
        <v>150.15</v>
      </c>
      <c r="T1266" s="253">
        <v>3853.85</v>
      </c>
      <c r="V1266" s="60">
        <f t="shared" si="121"/>
        <v>45770</v>
      </c>
      <c r="W1266" s="58">
        <f t="shared" si="122"/>
        <v>25.666666666666668</v>
      </c>
      <c r="X1266" s="58">
        <f t="shared" si="123"/>
        <v>7.3333333333333321</v>
      </c>
      <c r="Y1266" s="58">
        <f t="shared" si="124"/>
        <v>7.3333333333333321</v>
      </c>
    </row>
    <row r="1267" spans="1:25" x14ac:dyDescent="0.25">
      <c r="A1267" s="283">
        <v>246</v>
      </c>
      <c r="B1267" s="283"/>
      <c r="D1267" s="284">
        <v>33817</v>
      </c>
      <c r="E1267" s="284"/>
      <c r="F1267" s="284"/>
      <c r="G1267" s="284"/>
      <c r="I1267" s="285" t="s">
        <v>224</v>
      </c>
      <c r="J1267" s="285"/>
      <c r="K1267" s="285"/>
      <c r="L1267" s="285"/>
      <c r="M1267" s="61">
        <v>33</v>
      </c>
      <c r="N1267" s="253">
        <v>5388</v>
      </c>
      <c r="O1267" s="61">
        <v>100</v>
      </c>
      <c r="P1267" s="286">
        <v>3986.51</v>
      </c>
      <c r="Q1267" s="286"/>
      <c r="R1267" s="286"/>
      <c r="S1267" s="253">
        <v>163.27000000000001</v>
      </c>
      <c r="T1267" s="253">
        <v>4149.78</v>
      </c>
      <c r="V1267" s="60">
        <f t="shared" si="121"/>
        <v>45862</v>
      </c>
      <c r="W1267" s="58">
        <f t="shared" si="122"/>
        <v>25.416666666666668</v>
      </c>
      <c r="X1267" s="58">
        <f t="shared" si="123"/>
        <v>7.5833333333333321</v>
      </c>
      <c r="Y1267" s="58">
        <f t="shared" si="124"/>
        <v>7.5833333333333321</v>
      </c>
    </row>
    <row r="1268" spans="1:25" x14ac:dyDescent="0.25">
      <c r="A1268" s="283">
        <v>247</v>
      </c>
      <c r="B1268" s="283"/>
      <c r="D1268" s="284">
        <v>33878</v>
      </c>
      <c r="E1268" s="284"/>
      <c r="F1268" s="284"/>
      <c r="G1268" s="284"/>
      <c r="I1268" s="285" t="s">
        <v>224</v>
      </c>
      <c r="J1268" s="285"/>
      <c r="K1268" s="285"/>
      <c r="L1268" s="285"/>
      <c r="M1268" s="61">
        <v>33</v>
      </c>
      <c r="N1268" s="253">
        <v>1460</v>
      </c>
      <c r="O1268" s="61">
        <v>100</v>
      </c>
      <c r="P1268" s="286">
        <v>1072.82</v>
      </c>
      <c r="Q1268" s="286"/>
      <c r="R1268" s="286"/>
      <c r="S1268" s="253">
        <v>44.24</v>
      </c>
      <c r="T1268" s="253">
        <v>1117.06</v>
      </c>
      <c r="V1268" s="60">
        <f t="shared" si="121"/>
        <v>45923</v>
      </c>
      <c r="W1268" s="58">
        <f t="shared" si="122"/>
        <v>25.25</v>
      </c>
      <c r="X1268" s="58">
        <f t="shared" si="123"/>
        <v>7.75</v>
      </c>
      <c r="Y1268" s="58">
        <f t="shared" si="124"/>
        <v>7.75</v>
      </c>
    </row>
    <row r="1269" spans="1:25" x14ac:dyDescent="0.25">
      <c r="A1269" s="283">
        <v>248</v>
      </c>
      <c r="B1269" s="283"/>
      <c r="D1269" s="284">
        <v>33817</v>
      </c>
      <c r="E1269" s="284"/>
      <c r="F1269" s="284"/>
      <c r="G1269" s="284"/>
      <c r="I1269" s="285" t="s">
        <v>224</v>
      </c>
      <c r="J1269" s="285"/>
      <c r="K1269" s="285"/>
      <c r="L1269" s="285"/>
      <c r="M1269" s="61">
        <v>33</v>
      </c>
      <c r="N1269" s="253">
        <v>2351</v>
      </c>
      <c r="O1269" s="61">
        <v>100</v>
      </c>
      <c r="P1269" s="286">
        <v>1739.44</v>
      </c>
      <c r="Q1269" s="286"/>
      <c r="R1269" s="286"/>
      <c r="S1269" s="253">
        <v>71.239999999999995</v>
      </c>
      <c r="T1269" s="253">
        <v>1810.68</v>
      </c>
      <c r="V1269" s="60">
        <f t="shared" si="121"/>
        <v>45862</v>
      </c>
      <c r="W1269" s="58">
        <f t="shared" si="122"/>
        <v>25.416666666666668</v>
      </c>
      <c r="X1269" s="58">
        <f t="shared" si="123"/>
        <v>7.5833333333333321</v>
      </c>
      <c r="Y1269" s="58">
        <f t="shared" si="124"/>
        <v>7.5833333333333321</v>
      </c>
    </row>
    <row r="1270" spans="1:25" x14ac:dyDescent="0.25">
      <c r="A1270" s="283">
        <v>249</v>
      </c>
      <c r="B1270" s="283"/>
      <c r="D1270" s="284">
        <v>33939</v>
      </c>
      <c r="E1270" s="284"/>
      <c r="F1270" s="284"/>
      <c r="G1270" s="284"/>
      <c r="I1270" s="285" t="s">
        <v>224</v>
      </c>
      <c r="J1270" s="285"/>
      <c r="K1270" s="285"/>
      <c r="L1270" s="285"/>
      <c r="M1270" s="61">
        <v>33</v>
      </c>
      <c r="N1270" s="253">
        <v>28246</v>
      </c>
      <c r="O1270" s="61">
        <v>100</v>
      </c>
      <c r="P1270" s="286">
        <v>20613.89</v>
      </c>
      <c r="Q1270" s="286"/>
      <c r="R1270" s="286"/>
      <c r="S1270" s="253">
        <v>855.94</v>
      </c>
      <c r="T1270" s="253">
        <v>21469.83</v>
      </c>
      <c r="V1270" s="60">
        <f t="shared" si="121"/>
        <v>45984</v>
      </c>
      <c r="W1270" s="58">
        <f t="shared" si="122"/>
        <v>25.083333333333332</v>
      </c>
      <c r="X1270" s="58">
        <f t="shared" si="123"/>
        <v>7.9166666666666679</v>
      </c>
      <c r="Y1270" s="58">
        <f t="shared" si="124"/>
        <v>7.9166666666666679</v>
      </c>
    </row>
    <row r="1271" spans="1:25" x14ac:dyDescent="0.25">
      <c r="A1271" s="283">
        <v>250</v>
      </c>
      <c r="B1271" s="283"/>
      <c r="D1271" s="284">
        <v>34029</v>
      </c>
      <c r="E1271" s="284"/>
      <c r="F1271" s="284"/>
      <c r="G1271" s="284"/>
      <c r="I1271" s="285" t="s">
        <v>224</v>
      </c>
      <c r="J1271" s="285"/>
      <c r="K1271" s="285"/>
      <c r="L1271" s="285"/>
      <c r="M1271" s="61">
        <v>33</v>
      </c>
      <c r="N1271" s="253">
        <v>970</v>
      </c>
      <c r="O1271" s="61">
        <v>100</v>
      </c>
      <c r="P1271" s="286">
        <v>700.46</v>
      </c>
      <c r="Q1271" s="286"/>
      <c r="R1271" s="286"/>
      <c r="S1271" s="253">
        <v>29.39</v>
      </c>
      <c r="T1271" s="253">
        <v>729.85</v>
      </c>
      <c r="V1271" s="60">
        <f t="shared" si="121"/>
        <v>46074</v>
      </c>
      <c r="W1271" s="58">
        <f t="shared" si="122"/>
        <v>24.833333333333332</v>
      </c>
      <c r="X1271" s="58">
        <f t="shared" si="123"/>
        <v>8.1666666666666679</v>
      </c>
      <c r="Y1271" s="58">
        <f t="shared" si="124"/>
        <v>8.1666666666666679</v>
      </c>
    </row>
    <row r="1272" spans="1:25" x14ac:dyDescent="0.25">
      <c r="A1272" s="283">
        <v>251</v>
      </c>
      <c r="B1272" s="283"/>
      <c r="D1272" s="284">
        <v>34121</v>
      </c>
      <c r="E1272" s="284"/>
      <c r="F1272" s="284"/>
      <c r="G1272" s="284"/>
      <c r="I1272" s="285" t="s">
        <v>224</v>
      </c>
      <c r="J1272" s="285"/>
      <c r="K1272" s="285"/>
      <c r="L1272" s="285"/>
      <c r="M1272" s="61">
        <v>33</v>
      </c>
      <c r="N1272" s="253">
        <v>1200</v>
      </c>
      <c r="O1272" s="61">
        <v>100</v>
      </c>
      <c r="P1272" s="286">
        <v>857.49</v>
      </c>
      <c r="Q1272" s="286"/>
      <c r="R1272" s="286"/>
      <c r="S1272" s="253">
        <v>36.36</v>
      </c>
      <c r="T1272" s="253">
        <v>893.85</v>
      </c>
      <c r="V1272" s="60">
        <f t="shared" si="121"/>
        <v>46166</v>
      </c>
      <c r="W1272" s="58">
        <f t="shared" si="122"/>
        <v>24.583333333333332</v>
      </c>
      <c r="X1272" s="58">
        <f t="shared" si="123"/>
        <v>8.4166666666666679</v>
      </c>
      <c r="Y1272" s="58">
        <f t="shared" si="124"/>
        <v>8.4166666666666679</v>
      </c>
    </row>
    <row r="1273" spans="1:25" x14ac:dyDescent="0.25">
      <c r="A1273" s="283">
        <v>252</v>
      </c>
      <c r="B1273" s="283"/>
      <c r="D1273" s="284">
        <v>34334</v>
      </c>
      <c r="E1273" s="284"/>
      <c r="F1273" s="284"/>
      <c r="G1273" s="284"/>
      <c r="I1273" s="285" t="s">
        <v>224</v>
      </c>
      <c r="J1273" s="285"/>
      <c r="K1273" s="285"/>
      <c r="L1273" s="285"/>
      <c r="M1273" s="61">
        <v>33</v>
      </c>
      <c r="N1273" s="253">
        <v>19228</v>
      </c>
      <c r="O1273" s="61">
        <v>100</v>
      </c>
      <c r="P1273" s="286">
        <v>13449.970000000001</v>
      </c>
      <c r="Q1273" s="286"/>
      <c r="R1273" s="286"/>
      <c r="S1273" s="253">
        <v>582.66999999999996</v>
      </c>
      <c r="T1273" s="253">
        <v>14032.64</v>
      </c>
      <c r="V1273" s="60">
        <f t="shared" si="121"/>
        <v>46379</v>
      </c>
      <c r="W1273" s="58">
        <f t="shared" si="122"/>
        <v>24</v>
      </c>
      <c r="X1273" s="58">
        <f t="shared" si="123"/>
        <v>9</v>
      </c>
      <c r="Y1273" s="58">
        <f t="shared" si="124"/>
        <v>9</v>
      </c>
    </row>
    <row r="1274" spans="1:25" x14ac:dyDescent="0.25">
      <c r="A1274" s="283">
        <v>253</v>
      </c>
      <c r="B1274" s="283"/>
      <c r="D1274" s="284">
        <v>34335</v>
      </c>
      <c r="E1274" s="284"/>
      <c r="F1274" s="284"/>
      <c r="G1274" s="284"/>
      <c r="I1274" s="285" t="s">
        <v>224</v>
      </c>
      <c r="J1274" s="285"/>
      <c r="K1274" s="285"/>
      <c r="L1274" s="285"/>
      <c r="M1274" s="61">
        <v>33</v>
      </c>
      <c r="N1274" s="253">
        <v>6954</v>
      </c>
      <c r="O1274" s="61">
        <v>100</v>
      </c>
      <c r="P1274" s="286">
        <v>4846.79</v>
      </c>
      <c r="Q1274" s="286"/>
      <c r="R1274" s="286"/>
      <c r="S1274" s="253">
        <v>210.73000000000002</v>
      </c>
      <c r="T1274" s="253">
        <v>5057.5200000000004</v>
      </c>
      <c r="V1274" s="60">
        <f t="shared" si="121"/>
        <v>46380</v>
      </c>
      <c r="W1274" s="58">
        <f t="shared" si="122"/>
        <v>24</v>
      </c>
      <c r="X1274" s="58">
        <f t="shared" si="123"/>
        <v>9</v>
      </c>
      <c r="Y1274" s="58">
        <f t="shared" si="124"/>
        <v>9</v>
      </c>
    </row>
    <row r="1275" spans="1:25" x14ac:dyDescent="0.25">
      <c r="A1275" s="283">
        <v>254</v>
      </c>
      <c r="B1275" s="283"/>
      <c r="D1275" s="284">
        <v>34425</v>
      </c>
      <c r="E1275" s="284"/>
      <c r="F1275" s="284"/>
      <c r="G1275" s="284"/>
      <c r="I1275" s="285" t="s">
        <v>224</v>
      </c>
      <c r="J1275" s="285"/>
      <c r="K1275" s="285"/>
      <c r="L1275" s="285"/>
      <c r="M1275" s="61">
        <v>33</v>
      </c>
      <c r="N1275" s="253">
        <v>18818</v>
      </c>
      <c r="O1275" s="61">
        <v>100</v>
      </c>
      <c r="P1275" s="286">
        <v>12972.960000000001</v>
      </c>
      <c r="Q1275" s="286"/>
      <c r="R1275" s="286"/>
      <c r="S1275" s="253">
        <v>570.24</v>
      </c>
      <c r="T1275" s="253">
        <v>13543.2</v>
      </c>
      <c r="V1275" s="60">
        <f t="shared" si="121"/>
        <v>46470</v>
      </c>
      <c r="W1275" s="58">
        <f t="shared" si="122"/>
        <v>23.75</v>
      </c>
      <c r="X1275" s="58">
        <f t="shared" si="123"/>
        <v>9.25</v>
      </c>
      <c r="Y1275" s="58">
        <f t="shared" si="124"/>
        <v>9.25</v>
      </c>
    </row>
    <row r="1276" spans="1:25" x14ac:dyDescent="0.25">
      <c r="A1276" s="283">
        <v>255</v>
      </c>
      <c r="B1276" s="283"/>
      <c r="D1276" s="284">
        <v>34516</v>
      </c>
      <c r="E1276" s="284"/>
      <c r="F1276" s="284"/>
      <c r="G1276" s="284"/>
      <c r="I1276" s="285" t="s">
        <v>224</v>
      </c>
      <c r="J1276" s="285"/>
      <c r="K1276" s="285"/>
      <c r="L1276" s="285"/>
      <c r="M1276" s="61">
        <v>33</v>
      </c>
      <c r="N1276" s="253">
        <v>6499</v>
      </c>
      <c r="O1276" s="61">
        <v>100</v>
      </c>
      <c r="P1276" s="286">
        <v>4431.1499999999996</v>
      </c>
      <c r="Q1276" s="286"/>
      <c r="R1276" s="286"/>
      <c r="S1276" s="253">
        <v>196.94</v>
      </c>
      <c r="T1276" s="253">
        <v>4628.09</v>
      </c>
      <c r="V1276" s="60">
        <f t="shared" si="121"/>
        <v>46561</v>
      </c>
      <c r="W1276" s="58">
        <f t="shared" si="122"/>
        <v>23.5</v>
      </c>
      <c r="X1276" s="58">
        <f t="shared" si="123"/>
        <v>9.5</v>
      </c>
      <c r="Y1276" s="58">
        <f t="shared" si="124"/>
        <v>9.5</v>
      </c>
    </row>
    <row r="1277" spans="1:25" x14ac:dyDescent="0.25">
      <c r="A1277" s="283">
        <v>256</v>
      </c>
      <c r="B1277" s="283"/>
      <c r="D1277" s="284">
        <v>34608</v>
      </c>
      <c r="E1277" s="284"/>
      <c r="F1277" s="284"/>
      <c r="G1277" s="284"/>
      <c r="I1277" s="285" t="s">
        <v>224</v>
      </c>
      <c r="J1277" s="285"/>
      <c r="K1277" s="285"/>
      <c r="L1277" s="285"/>
      <c r="M1277" s="61">
        <v>33</v>
      </c>
      <c r="N1277" s="253">
        <v>28474</v>
      </c>
      <c r="O1277" s="61">
        <v>100</v>
      </c>
      <c r="P1277" s="286">
        <v>19198.41</v>
      </c>
      <c r="Q1277" s="286"/>
      <c r="R1277" s="286"/>
      <c r="S1277" s="253">
        <v>862.85</v>
      </c>
      <c r="T1277" s="253">
        <v>20061.259999999998</v>
      </c>
      <c r="V1277" s="60">
        <f t="shared" si="121"/>
        <v>46653</v>
      </c>
      <c r="W1277" s="58">
        <f t="shared" si="122"/>
        <v>23.25</v>
      </c>
      <c r="X1277" s="58">
        <f t="shared" si="123"/>
        <v>9.75</v>
      </c>
      <c r="Y1277" s="58">
        <f t="shared" si="124"/>
        <v>9.75</v>
      </c>
    </row>
    <row r="1278" spans="1:25" x14ac:dyDescent="0.25">
      <c r="A1278" s="283">
        <v>257</v>
      </c>
      <c r="B1278" s="283"/>
      <c r="D1278" s="284">
        <v>34700</v>
      </c>
      <c r="E1278" s="284"/>
      <c r="F1278" s="284"/>
      <c r="G1278" s="284"/>
      <c r="I1278" s="285" t="s">
        <v>224</v>
      </c>
      <c r="J1278" s="285"/>
      <c r="K1278" s="285"/>
      <c r="L1278" s="285"/>
      <c r="M1278" s="61">
        <v>33</v>
      </c>
      <c r="N1278" s="253">
        <v>5363</v>
      </c>
      <c r="O1278" s="61">
        <v>100</v>
      </c>
      <c r="P1278" s="286">
        <v>3575.44</v>
      </c>
      <c r="Q1278" s="286"/>
      <c r="R1278" s="286"/>
      <c r="S1278" s="253">
        <v>162.52000000000001</v>
      </c>
      <c r="T1278" s="253">
        <v>3737.96</v>
      </c>
      <c r="V1278" s="60">
        <f t="shared" si="121"/>
        <v>46745</v>
      </c>
      <c r="W1278" s="58">
        <f t="shared" si="122"/>
        <v>23</v>
      </c>
      <c r="X1278" s="58">
        <f t="shared" si="123"/>
        <v>10</v>
      </c>
      <c r="Y1278" s="58">
        <f t="shared" si="124"/>
        <v>10</v>
      </c>
    </row>
    <row r="1279" spans="1:25" x14ac:dyDescent="0.25">
      <c r="A1279" s="283">
        <v>258</v>
      </c>
      <c r="B1279" s="283"/>
      <c r="D1279" s="284">
        <v>34790</v>
      </c>
      <c r="E1279" s="284"/>
      <c r="F1279" s="284"/>
      <c r="G1279" s="284"/>
      <c r="I1279" s="285" t="s">
        <v>224</v>
      </c>
      <c r="J1279" s="285"/>
      <c r="K1279" s="285"/>
      <c r="L1279" s="285"/>
      <c r="M1279" s="61">
        <v>33</v>
      </c>
      <c r="N1279" s="253">
        <v>2664</v>
      </c>
      <c r="O1279" s="61">
        <v>100</v>
      </c>
      <c r="P1279" s="286">
        <v>1755.88</v>
      </c>
      <c r="Q1279" s="286"/>
      <c r="R1279" s="286"/>
      <c r="S1279" s="253">
        <v>80.73</v>
      </c>
      <c r="T1279" s="253">
        <v>1836.6100000000001</v>
      </c>
      <c r="V1279" s="60">
        <f t="shared" si="121"/>
        <v>46835</v>
      </c>
      <c r="W1279" s="58">
        <f t="shared" si="122"/>
        <v>22.75</v>
      </c>
      <c r="X1279" s="58">
        <f t="shared" si="123"/>
        <v>10.25</v>
      </c>
      <c r="Y1279" s="58">
        <f t="shared" si="124"/>
        <v>10.25</v>
      </c>
    </row>
    <row r="1280" spans="1:25" x14ac:dyDescent="0.25">
      <c r="A1280" s="283">
        <v>259</v>
      </c>
      <c r="B1280" s="283"/>
      <c r="D1280" s="284">
        <v>34881</v>
      </c>
      <c r="E1280" s="284"/>
      <c r="F1280" s="284"/>
      <c r="G1280" s="284"/>
      <c r="I1280" s="285" t="s">
        <v>224</v>
      </c>
      <c r="J1280" s="285"/>
      <c r="K1280" s="285"/>
      <c r="L1280" s="285"/>
      <c r="M1280" s="61">
        <v>33</v>
      </c>
      <c r="N1280" s="253">
        <v>5353</v>
      </c>
      <c r="O1280" s="61">
        <v>100</v>
      </c>
      <c r="P1280" s="286">
        <v>3487.52</v>
      </c>
      <c r="Q1280" s="286"/>
      <c r="R1280" s="286"/>
      <c r="S1280" s="253">
        <v>162.21</v>
      </c>
      <c r="T1280" s="253">
        <v>3649.73</v>
      </c>
      <c r="V1280" s="60">
        <f t="shared" si="121"/>
        <v>46926</v>
      </c>
      <c r="W1280" s="58">
        <f t="shared" si="122"/>
        <v>22.5</v>
      </c>
      <c r="X1280" s="58">
        <f t="shared" si="123"/>
        <v>10.5</v>
      </c>
      <c r="Y1280" s="58">
        <f t="shared" si="124"/>
        <v>10.5</v>
      </c>
    </row>
    <row r="1281" spans="1:25" x14ac:dyDescent="0.25">
      <c r="A1281" s="283">
        <v>260</v>
      </c>
      <c r="B1281" s="283"/>
      <c r="D1281" s="284">
        <v>34973</v>
      </c>
      <c r="E1281" s="284"/>
      <c r="F1281" s="284"/>
      <c r="G1281" s="284"/>
      <c r="I1281" s="285" t="s">
        <v>224</v>
      </c>
      <c r="J1281" s="285"/>
      <c r="K1281" s="285"/>
      <c r="L1281" s="285"/>
      <c r="M1281" s="61">
        <v>33</v>
      </c>
      <c r="N1281" s="253">
        <v>20665</v>
      </c>
      <c r="O1281" s="61">
        <v>100</v>
      </c>
      <c r="P1281" s="286">
        <v>13306.960000000001</v>
      </c>
      <c r="Q1281" s="286"/>
      <c r="R1281" s="286"/>
      <c r="S1281" s="253">
        <v>626.21</v>
      </c>
      <c r="T1281" s="253">
        <v>13933.17</v>
      </c>
      <c r="V1281" s="60">
        <f t="shared" si="121"/>
        <v>47018</v>
      </c>
      <c r="W1281" s="58">
        <f t="shared" si="122"/>
        <v>22.25</v>
      </c>
      <c r="X1281" s="58">
        <f t="shared" si="123"/>
        <v>10.75</v>
      </c>
      <c r="Y1281" s="58">
        <f t="shared" si="124"/>
        <v>10.75</v>
      </c>
    </row>
    <row r="1282" spans="1:25" x14ac:dyDescent="0.25">
      <c r="A1282" s="283">
        <v>261</v>
      </c>
      <c r="B1282" s="283"/>
      <c r="D1282" s="284">
        <v>35155</v>
      </c>
      <c r="E1282" s="284"/>
      <c r="F1282" s="284"/>
      <c r="G1282" s="284"/>
      <c r="I1282" s="285" t="s">
        <v>224</v>
      </c>
      <c r="J1282" s="285"/>
      <c r="K1282" s="285"/>
      <c r="L1282" s="285"/>
      <c r="M1282" s="61">
        <v>33</v>
      </c>
      <c r="N1282" s="253">
        <v>12664</v>
      </c>
      <c r="O1282" s="61">
        <v>100</v>
      </c>
      <c r="P1282" s="286">
        <v>7995</v>
      </c>
      <c r="Q1282" s="286"/>
      <c r="R1282" s="286"/>
      <c r="S1282" s="253">
        <v>383.76</v>
      </c>
      <c r="T1282" s="253">
        <v>8378.76</v>
      </c>
      <c r="V1282" s="60">
        <f t="shared" si="121"/>
        <v>47200</v>
      </c>
      <c r="W1282" s="58">
        <f t="shared" si="122"/>
        <v>21.75</v>
      </c>
      <c r="X1282" s="58">
        <f t="shared" si="123"/>
        <v>11.25</v>
      </c>
      <c r="Y1282" s="58">
        <f t="shared" si="124"/>
        <v>11.25</v>
      </c>
    </row>
    <row r="1283" spans="1:25" x14ac:dyDescent="0.25">
      <c r="A1283" s="283">
        <v>262</v>
      </c>
      <c r="B1283" s="283"/>
      <c r="D1283" s="284">
        <v>35246</v>
      </c>
      <c r="E1283" s="284"/>
      <c r="F1283" s="284"/>
      <c r="G1283" s="284"/>
      <c r="I1283" s="285" t="s">
        <v>224</v>
      </c>
      <c r="J1283" s="285"/>
      <c r="K1283" s="285"/>
      <c r="L1283" s="285"/>
      <c r="M1283" s="61">
        <v>33</v>
      </c>
      <c r="N1283" s="253">
        <v>7048</v>
      </c>
      <c r="O1283" s="61">
        <v>100</v>
      </c>
      <c r="P1283" s="286">
        <v>4396.1899999999996</v>
      </c>
      <c r="Q1283" s="286"/>
      <c r="R1283" s="286"/>
      <c r="S1283" s="253">
        <v>213.58</v>
      </c>
      <c r="T1283" s="253">
        <v>4609.7700000000004</v>
      </c>
      <c r="V1283" s="60">
        <f t="shared" si="121"/>
        <v>47291</v>
      </c>
      <c r="W1283" s="58">
        <f t="shared" si="122"/>
        <v>21.5</v>
      </c>
      <c r="X1283" s="58">
        <f t="shared" si="123"/>
        <v>11.5</v>
      </c>
      <c r="Y1283" s="58">
        <f t="shared" si="124"/>
        <v>11.5</v>
      </c>
    </row>
    <row r="1284" spans="1:25" x14ac:dyDescent="0.25">
      <c r="A1284" s="283">
        <v>263</v>
      </c>
      <c r="B1284" s="283"/>
      <c r="D1284" s="284">
        <v>35338</v>
      </c>
      <c r="E1284" s="284"/>
      <c r="F1284" s="284"/>
      <c r="G1284" s="284"/>
      <c r="I1284" s="285" t="s">
        <v>224</v>
      </c>
      <c r="J1284" s="285"/>
      <c r="K1284" s="285"/>
      <c r="L1284" s="285"/>
      <c r="M1284" s="61">
        <v>33</v>
      </c>
      <c r="N1284" s="253">
        <v>24617</v>
      </c>
      <c r="O1284" s="61">
        <v>100</v>
      </c>
      <c r="P1284" s="286">
        <v>17767.28</v>
      </c>
      <c r="Q1284" s="286"/>
      <c r="R1284" s="286"/>
      <c r="S1284" s="253">
        <v>745.97</v>
      </c>
      <c r="T1284" s="253">
        <v>18513.25</v>
      </c>
      <c r="V1284" s="60">
        <f t="shared" si="121"/>
        <v>47383</v>
      </c>
      <c r="W1284" s="58">
        <f t="shared" si="122"/>
        <v>21.25</v>
      </c>
      <c r="X1284" s="58">
        <f t="shared" si="123"/>
        <v>11.75</v>
      </c>
      <c r="Y1284" s="58">
        <f t="shared" si="124"/>
        <v>11.75</v>
      </c>
    </row>
    <row r="1285" spans="1:25" x14ac:dyDescent="0.25">
      <c r="A1285" s="283">
        <v>264</v>
      </c>
      <c r="B1285" s="283"/>
      <c r="D1285" s="284">
        <v>35430</v>
      </c>
      <c r="E1285" s="284"/>
      <c r="F1285" s="284"/>
      <c r="G1285" s="284"/>
      <c r="I1285" s="285" t="s">
        <v>224</v>
      </c>
      <c r="J1285" s="285"/>
      <c r="K1285" s="285"/>
      <c r="L1285" s="285"/>
      <c r="M1285" s="61">
        <v>33</v>
      </c>
      <c r="N1285" s="253">
        <v>22477</v>
      </c>
      <c r="O1285" s="61">
        <v>100</v>
      </c>
      <c r="P1285" s="286">
        <v>13679.16</v>
      </c>
      <c r="Q1285" s="286"/>
      <c r="R1285" s="286"/>
      <c r="S1285" s="253">
        <v>681.12</v>
      </c>
      <c r="T1285" s="253">
        <v>14360.28</v>
      </c>
      <c r="V1285" s="60">
        <f t="shared" si="121"/>
        <v>47475</v>
      </c>
      <c r="W1285" s="58">
        <f t="shared" si="122"/>
        <v>21</v>
      </c>
      <c r="X1285" s="58">
        <f t="shared" si="123"/>
        <v>12</v>
      </c>
      <c r="Y1285" s="58">
        <f t="shared" si="124"/>
        <v>12</v>
      </c>
    </row>
    <row r="1286" spans="1:25" x14ac:dyDescent="0.25">
      <c r="A1286" s="283">
        <v>265</v>
      </c>
      <c r="B1286" s="283"/>
      <c r="D1286" s="284">
        <v>35520</v>
      </c>
      <c r="E1286" s="284"/>
      <c r="F1286" s="284"/>
      <c r="G1286" s="284"/>
      <c r="I1286" s="285" t="s">
        <v>224</v>
      </c>
      <c r="J1286" s="285"/>
      <c r="K1286" s="285"/>
      <c r="L1286" s="285"/>
      <c r="M1286" s="61">
        <v>33</v>
      </c>
      <c r="N1286" s="253">
        <v>4921</v>
      </c>
      <c r="O1286" s="61">
        <v>100</v>
      </c>
      <c r="P1286" s="286">
        <v>2957.55</v>
      </c>
      <c r="Q1286" s="286"/>
      <c r="R1286" s="286"/>
      <c r="S1286" s="253">
        <v>149.12</v>
      </c>
      <c r="T1286" s="253">
        <v>3106.67</v>
      </c>
      <c r="V1286" s="60">
        <f t="shared" si="121"/>
        <v>47565</v>
      </c>
      <c r="W1286" s="58">
        <f t="shared" si="122"/>
        <v>20.75</v>
      </c>
      <c r="X1286" s="58">
        <f t="shared" si="123"/>
        <v>12.25</v>
      </c>
      <c r="Y1286" s="58">
        <f t="shared" si="124"/>
        <v>12.25</v>
      </c>
    </row>
    <row r="1287" spans="1:25" x14ac:dyDescent="0.25">
      <c r="A1287" s="283">
        <v>266</v>
      </c>
      <c r="B1287" s="283"/>
      <c r="D1287" s="284">
        <v>35611</v>
      </c>
      <c r="E1287" s="284"/>
      <c r="F1287" s="284"/>
      <c r="G1287" s="284"/>
      <c r="I1287" s="285" t="s">
        <v>224</v>
      </c>
      <c r="J1287" s="285"/>
      <c r="K1287" s="285"/>
      <c r="L1287" s="285"/>
      <c r="M1287" s="61">
        <v>33</v>
      </c>
      <c r="N1287" s="253">
        <v>5201</v>
      </c>
      <c r="O1287" s="61">
        <v>100</v>
      </c>
      <c r="P1287" s="286">
        <v>3086.53</v>
      </c>
      <c r="Q1287" s="286"/>
      <c r="R1287" s="286"/>
      <c r="S1287" s="253">
        <v>157.61000000000001</v>
      </c>
      <c r="T1287" s="253">
        <v>3244.14</v>
      </c>
      <c r="V1287" s="60">
        <f t="shared" si="121"/>
        <v>47656</v>
      </c>
      <c r="W1287" s="58">
        <f t="shared" si="122"/>
        <v>20.5</v>
      </c>
      <c r="X1287" s="58">
        <f t="shared" si="123"/>
        <v>12.5</v>
      </c>
      <c r="Y1287" s="58">
        <f t="shared" si="124"/>
        <v>12.5</v>
      </c>
    </row>
    <row r="1288" spans="1:25" x14ac:dyDescent="0.25">
      <c r="A1288" s="283">
        <v>267</v>
      </c>
      <c r="B1288" s="283"/>
      <c r="D1288" s="284">
        <v>35703</v>
      </c>
      <c r="E1288" s="284"/>
      <c r="F1288" s="284"/>
      <c r="G1288" s="284"/>
      <c r="I1288" s="285" t="s">
        <v>224</v>
      </c>
      <c r="J1288" s="285"/>
      <c r="K1288" s="285"/>
      <c r="L1288" s="285"/>
      <c r="M1288" s="61">
        <v>33</v>
      </c>
      <c r="N1288" s="253">
        <v>8196</v>
      </c>
      <c r="O1288" s="61">
        <v>100</v>
      </c>
      <c r="P1288" s="286">
        <v>4801.63</v>
      </c>
      <c r="Q1288" s="286"/>
      <c r="R1288" s="286"/>
      <c r="S1288" s="253">
        <v>248.36</v>
      </c>
      <c r="T1288" s="253">
        <v>5049.99</v>
      </c>
      <c r="V1288" s="60">
        <f t="shared" si="121"/>
        <v>47748</v>
      </c>
      <c r="W1288" s="58">
        <f t="shared" si="122"/>
        <v>20.25</v>
      </c>
      <c r="X1288" s="58">
        <f t="shared" si="123"/>
        <v>12.75</v>
      </c>
      <c r="Y1288" s="58">
        <f t="shared" si="124"/>
        <v>12.75</v>
      </c>
    </row>
    <row r="1289" spans="1:25" x14ac:dyDescent="0.25">
      <c r="A1289" s="283">
        <v>268</v>
      </c>
      <c r="B1289" s="283"/>
      <c r="D1289" s="284">
        <v>35795</v>
      </c>
      <c r="E1289" s="284"/>
      <c r="F1289" s="284"/>
      <c r="G1289" s="284"/>
      <c r="I1289" s="285" t="s">
        <v>224</v>
      </c>
      <c r="J1289" s="285"/>
      <c r="K1289" s="285"/>
      <c r="L1289" s="285"/>
      <c r="M1289" s="61">
        <v>33</v>
      </c>
      <c r="N1289" s="253">
        <v>14464</v>
      </c>
      <c r="O1289" s="61">
        <v>100</v>
      </c>
      <c r="P1289" s="286">
        <v>8364.23</v>
      </c>
      <c r="Q1289" s="286"/>
      <c r="R1289" s="286"/>
      <c r="S1289" s="253">
        <v>438.3</v>
      </c>
      <c r="T1289" s="253">
        <v>8802.5300000000007</v>
      </c>
      <c r="V1289" s="60">
        <f t="shared" si="121"/>
        <v>47840</v>
      </c>
      <c r="W1289" s="58">
        <f t="shared" si="122"/>
        <v>20</v>
      </c>
      <c r="X1289" s="58">
        <f t="shared" si="123"/>
        <v>13</v>
      </c>
      <c r="Y1289" s="58">
        <f t="shared" si="124"/>
        <v>13</v>
      </c>
    </row>
    <row r="1290" spans="1:25" x14ac:dyDescent="0.25">
      <c r="A1290" s="283">
        <v>269</v>
      </c>
      <c r="B1290" s="283"/>
      <c r="D1290" s="284">
        <v>35885</v>
      </c>
      <c r="E1290" s="284"/>
      <c r="F1290" s="284"/>
      <c r="G1290" s="284"/>
      <c r="I1290" s="285" t="s">
        <v>224</v>
      </c>
      <c r="J1290" s="285"/>
      <c r="K1290" s="285"/>
      <c r="L1290" s="285"/>
      <c r="M1290" s="61">
        <v>33</v>
      </c>
      <c r="N1290" s="253">
        <v>2111</v>
      </c>
      <c r="O1290" s="61">
        <v>100</v>
      </c>
      <c r="P1290" s="286">
        <v>1474.51</v>
      </c>
      <c r="Q1290" s="286"/>
      <c r="R1290" s="286"/>
      <c r="S1290" s="253">
        <v>63.97</v>
      </c>
      <c r="T1290" s="253">
        <v>1538.48</v>
      </c>
      <c r="V1290" s="60">
        <f t="shared" si="121"/>
        <v>47930</v>
      </c>
      <c r="W1290" s="58">
        <f t="shared" si="122"/>
        <v>19.75</v>
      </c>
      <c r="X1290" s="58">
        <f t="shared" si="123"/>
        <v>13.25</v>
      </c>
      <c r="Y1290" s="58">
        <f t="shared" si="124"/>
        <v>13.25</v>
      </c>
    </row>
    <row r="1291" spans="1:25" x14ac:dyDescent="0.25">
      <c r="A1291" s="283">
        <v>270</v>
      </c>
      <c r="B1291" s="283"/>
      <c r="D1291" s="284">
        <v>35976</v>
      </c>
      <c r="E1291" s="284"/>
      <c r="F1291" s="284"/>
      <c r="G1291" s="284"/>
      <c r="I1291" s="285" t="s">
        <v>224</v>
      </c>
      <c r="J1291" s="285"/>
      <c r="K1291" s="285"/>
      <c r="L1291" s="285"/>
      <c r="M1291" s="61">
        <v>33</v>
      </c>
      <c r="N1291" s="253">
        <v>3590</v>
      </c>
      <c r="O1291" s="61">
        <v>100</v>
      </c>
      <c r="P1291" s="286">
        <v>2417.85</v>
      </c>
      <c r="Q1291" s="286"/>
      <c r="R1291" s="286"/>
      <c r="S1291" s="253">
        <v>108.79</v>
      </c>
      <c r="T1291" s="253">
        <v>2526.64</v>
      </c>
      <c r="V1291" s="60">
        <f t="shared" si="121"/>
        <v>48021</v>
      </c>
      <c r="W1291" s="58">
        <f t="shared" si="122"/>
        <v>19.5</v>
      </c>
      <c r="X1291" s="58">
        <f t="shared" si="123"/>
        <v>13.5</v>
      </c>
      <c r="Y1291" s="58">
        <f t="shared" si="124"/>
        <v>13.5</v>
      </c>
    </row>
    <row r="1292" spans="1:25" x14ac:dyDescent="0.25">
      <c r="A1292" s="283">
        <v>271</v>
      </c>
      <c r="B1292" s="283"/>
      <c r="D1292" s="284">
        <v>36068</v>
      </c>
      <c r="E1292" s="284"/>
      <c r="F1292" s="284"/>
      <c r="G1292" s="284"/>
      <c r="I1292" s="285" t="s">
        <v>224</v>
      </c>
      <c r="J1292" s="285"/>
      <c r="K1292" s="285"/>
      <c r="L1292" s="285"/>
      <c r="M1292" s="61">
        <v>33</v>
      </c>
      <c r="N1292" s="253">
        <v>15330</v>
      </c>
      <c r="O1292" s="61">
        <v>100</v>
      </c>
      <c r="P1292" s="286">
        <v>9941.35</v>
      </c>
      <c r="Q1292" s="286"/>
      <c r="R1292" s="286"/>
      <c r="S1292" s="253">
        <v>464.55</v>
      </c>
      <c r="T1292" s="253">
        <v>10405.9</v>
      </c>
      <c r="V1292" s="60">
        <f t="shared" si="121"/>
        <v>48113</v>
      </c>
      <c r="W1292" s="58">
        <f t="shared" si="122"/>
        <v>19.25</v>
      </c>
      <c r="X1292" s="58">
        <f t="shared" si="123"/>
        <v>13.75</v>
      </c>
      <c r="Y1292" s="58">
        <f t="shared" si="124"/>
        <v>13.75</v>
      </c>
    </row>
    <row r="1293" spans="1:25" x14ac:dyDescent="0.25">
      <c r="A1293" s="283">
        <v>272</v>
      </c>
      <c r="B1293" s="283"/>
      <c r="D1293" s="284">
        <v>36160</v>
      </c>
      <c r="E1293" s="284"/>
      <c r="F1293" s="284"/>
      <c r="G1293" s="284"/>
      <c r="I1293" s="285" t="s">
        <v>224</v>
      </c>
      <c r="J1293" s="285"/>
      <c r="K1293" s="285"/>
      <c r="L1293" s="285"/>
      <c r="M1293" s="61">
        <v>33</v>
      </c>
      <c r="N1293" s="253">
        <v>10693</v>
      </c>
      <c r="O1293" s="61">
        <v>100</v>
      </c>
      <c r="P1293" s="286">
        <v>7412.1900000000005</v>
      </c>
      <c r="Q1293" s="286"/>
      <c r="R1293" s="286"/>
      <c r="S1293" s="253">
        <v>324.02999999999997</v>
      </c>
      <c r="T1293" s="253">
        <v>7736.22</v>
      </c>
      <c r="V1293" s="60">
        <f t="shared" si="121"/>
        <v>48205</v>
      </c>
      <c r="W1293" s="58">
        <f t="shared" si="122"/>
        <v>19</v>
      </c>
      <c r="X1293" s="58">
        <f t="shared" si="123"/>
        <v>14</v>
      </c>
      <c r="Y1293" s="58">
        <f t="shared" si="124"/>
        <v>14</v>
      </c>
    </row>
    <row r="1294" spans="1:25" x14ac:dyDescent="0.25">
      <c r="A1294" s="283">
        <v>296</v>
      </c>
      <c r="B1294" s="283"/>
      <c r="D1294" s="284">
        <v>39507</v>
      </c>
      <c r="E1294" s="284"/>
      <c r="F1294" s="284"/>
      <c r="G1294" s="284"/>
      <c r="I1294" s="285" t="s">
        <v>224</v>
      </c>
      <c r="J1294" s="285"/>
      <c r="K1294" s="285"/>
      <c r="L1294" s="285"/>
      <c r="M1294" s="61">
        <v>33</v>
      </c>
      <c r="N1294" s="253">
        <v>1591.75</v>
      </c>
      <c r="O1294" s="61">
        <v>100</v>
      </c>
      <c r="P1294" s="286">
        <v>426.03000000000003</v>
      </c>
      <c r="Q1294" s="286"/>
      <c r="R1294" s="286"/>
      <c r="S1294" s="253">
        <v>48.230000000000004</v>
      </c>
      <c r="T1294" s="253">
        <v>474.26</v>
      </c>
      <c r="V1294" s="60">
        <f t="shared" si="121"/>
        <v>51552</v>
      </c>
      <c r="W1294" s="58">
        <f t="shared" si="122"/>
        <v>9.8361111111111104</v>
      </c>
      <c r="X1294" s="58">
        <f t="shared" si="123"/>
        <v>23.163888888888891</v>
      </c>
      <c r="Y1294" s="58">
        <f t="shared" si="124"/>
        <v>23.163888888888891</v>
      </c>
    </row>
    <row r="1295" spans="1:25" x14ac:dyDescent="0.25">
      <c r="A1295" s="283">
        <v>316</v>
      </c>
      <c r="B1295" s="283"/>
      <c r="D1295" s="284">
        <v>36341</v>
      </c>
      <c r="E1295" s="284"/>
      <c r="F1295" s="284"/>
      <c r="G1295" s="284"/>
      <c r="I1295" s="285" t="s">
        <v>224</v>
      </c>
      <c r="J1295" s="285"/>
      <c r="K1295" s="285"/>
      <c r="L1295" s="285"/>
      <c r="M1295" s="61">
        <v>33</v>
      </c>
      <c r="N1295" s="253">
        <v>3111.28</v>
      </c>
      <c r="O1295" s="61">
        <v>100</v>
      </c>
      <c r="P1295" s="286">
        <v>1657.76</v>
      </c>
      <c r="Q1295" s="286"/>
      <c r="R1295" s="286"/>
      <c r="S1295" s="253">
        <v>94.28</v>
      </c>
      <c r="T1295" s="253">
        <v>1752.04</v>
      </c>
      <c r="V1295" s="60">
        <f t="shared" si="121"/>
        <v>48386</v>
      </c>
      <c r="W1295" s="58">
        <f t="shared" si="122"/>
        <v>18.5</v>
      </c>
      <c r="X1295" s="58">
        <f t="shared" si="123"/>
        <v>14.5</v>
      </c>
      <c r="Y1295" s="58">
        <f t="shared" si="124"/>
        <v>14.5</v>
      </c>
    </row>
    <row r="1296" spans="1:25" x14ac:dyDescent="0.25">
      <c r="A1296" s="283">
        <v>332</v>
      </c>
      <c r="B1296" s="283"/>
      <c r="D1296" s="284">
        <v>36191</v>
      </c>
      <c r="E1296" s="284"/>
      <c r="F1296" s="284"/>
      <c r="G1296" s="284"/>
      <c r="I1296" s="285" t="s">
        <v>224</v>
      </c>
      <c r="J1296" s="285"/>
      <c r="K1296" s="285"/>
      <c r="L1296" s="285"/>
      <c r="M1296" s="61">
        <v>33</v>
      </c>
      <c r="N1296" s="253">
        <v>661.46</v>
      </c>
      <c r="O1296" s="61">
        <v>100</v>
      </c>
      <c r="P1296" s="286">
        <v>360.72</v>
      </c>
      <c r="Q1296" s="286"/>
      <c r="R1296" s="286"/>
      <c r="S1296" s="253">
        <v>20.04</v>
      </c>
      <c r="T1296" s="253">
        <v>380.76</v>
      </c>
      <c r="V1296" s="60">
        <f t="shared" si="121"/>
        <v>48236</v>
      </c>
      <c r="W1296" s="58">
        <f t="shared" si="122"/>
        <v>18.916666666666668</v>
      </c>
      <c r="X1296" s="58">
        <f t="shared" si="123"/>
        <v>14.083333333333332</v>
      </c>
      <c r="Y1296" s="58">
        <f t="shared" si="124"/>
        <v>14.083333333333332</v>
      </c>
    </row>
    <row r="1297" spans="1:25" x14ac:dyDescent="0.25">
      <c r="A1297" s="283">
        <v>333</v>
      </c>
      <c r="B1297" s="283"/>
      <c r="D1297" s="284">
        <v>36219</v>
      </c>
      <c r="E1297" s="284"/>
      <c r="F1297" s="284"/>
      <c r="G1297" s="284"/>
      <c r="I1297" s="285" t="s">
        <v>224</v>
      </c>
      <c r="J1297" s="285"/>
      <c r="K1297" s="285"/>
      <c r="L1297" s="285"/>
      <c r="M1297" s="61">
        <v>33</v>
      </c>
      <c r="N1297" s="253">
        <v>635.01</v>
      </c>
      <c r="O1297" s="61">
        <v>100</v>
      </c>
      <c r="P1297" s="286">
        <v>344.72</v>
      </c>
      <c r="Q1297" s="286"/>
      <c r="R1297" s="286"/>
      <c r="S1297" s="253">
        <v>19.239999999999998</v>
      </c>
      <c r="T1297" s="253">
        <v>363.96</v>
      </c>
      <c r="V1297" s="60">
        <f t="shared" si="121"/>
        <v>48264</v>
      </c>
      <c r="W1297" s="58">
        <f t="shared" si="122"/>
        <v>18.836111111111112</v>
      </c>
      <c r="X1297" s="58">
        <f t="shared" si="123"/>
        <v>14.163888888888888</v>
      </c>
      <c r="Y1297" s="58">
        <f t="shared" si="124"/>
        <v>14.163888888888888</v>
      </c>
    </row>
    <row r="1298" spans="1:25" x14ac:dyDescent="0.25">
      <c r="A1298" s="283">
        <v>334</v>
      </c>
      <c r="B1298" s="283"/>
      <c r="D1298" s="284">
        <v>36250</v>
      </c>
      <c r="E1298" s="284"/>
      <c r="F1298" s="284"/>
      <c r="G1298" s="284"/>
      <c r="I1298" s="285" t="s">
        <v>224</v>
      </c>
      <c r="J1298" s="285"/>
      <c r="K1298" s="285"/>
      <c r="L1298" s="285"/>
      <c r="M1298" s="61">
        <v>33</v>
      </c>
      <c r="N1298" s="253">
        <v>1277.98</v>
      </c>
      <c r="O1298" s="61">
        <v>100</v>
      </c>
      <c r="P1298" s="286">
        <v>690.68000000000006</v>
      </c>
      <c r="Q1298" s="286"/>
      <c r="R1298" s="286"/>
      <c r="S1298" s="253">
        <v>38.729999999999997</v>
      </c>
      <c r="T1298" s="253">
        <v>729.41</v>
      </c>
      <c r="V1298" s="60">
        <f t="shared" si="121"/>
        <v>48295</v>
      </c>
      <c r="W1298" s="58">
        <f t="shared" si="122"/>
        <v>18.75</v>
      </c>
      <c r="X1298" s="58">
        <f t="shared" si="123"/>
        <v>14.25</v>
      </c>
      <c r="Y1298" s="58">
        <f t="shared" si="124"/>
        <v>14.25</v>
      </c>
    </row>
    <row r="1299" spans="1:25" x14ac:dyDescent="0.25">
      <c r="A1299" s="283">
        <v>335</v>
      </c>
      <c r="B1299" s="283"/>
      <c r="D1299" s="284">
        <v>36280</v>
      </c>
      <c r="E1299" s="284"/>
      <c r="F1299" s="284"/>
      <c r="G1299" s="284"/>
      <c r="I1299" s="285" t="s">
        <v>224</v>
      </c>
      <c r="J1299" s="285"/>
      <c r="K1299" s="285"/>
      <c r="L1299" s="285"/>
      <c r="M1299" s="61">
        <v>33</v>
      </c>
      <c r="N1299" s="253">
        <v>1270.4100000000001</v>
      </c>
      <c r="O1299" s="61">
        <v>100</v>
      </c>
      <c r="P1299" s="286">
        <v>683.37</v>
      </c>
      <c r="Q1299" s="286"/>
      <c r="R1299" s="286"/>
      <c r="S1299" s="253">
        <v>38.5</v>
      </c>
      <c r="T1299" s="253">
        <v>721.87</v>
      </c>
      <c r="V1299" s="60">
        <f t="shared" si="121"/>
        <v>48325</v>
      </c>
      <c r="W1299" s="58">
        <f t="shared" si="122"/>
        <v>18.666666666666668</v>
      </c>
      <c r="X1299" s="58">
        <f t="shared" si="123"/>
        <v>14.333333333333332</v>
      </c>
      <c r="Y1299" s="58">
        <f t="shared" si="124"/>
        <v>14.333333333333332</v>
      </c>
    </row>
    <row r="1300" spans="1:25" x14ac:dyDescent="0.25">
      <c r="A1300" s="283">
        <v>336</v>
      </c>
      <c r="B1300" s="283"/>
      <c r="D1300" s="284">
        <v>36311</v>
      </c>
      <c r="E1300" s="284"/>
      <c r="F1300" s="284"/>
      <c r="G1300" s="284"/>
      <c r="I1300" s="285" t="s">
        <v>224</v>
      </c>
      <c r="J1300" s="285"/>
      <c r="K1300" s="285"/>
      <c r="L1300" s="285"/>
      <c r="M1300" s="61">
        <v>33</v>
      </c>
      <c r="N1300" s="253">
        <v>2395</v>
      </c>
      <c r="O1300" s="61">
        <v>100</v>
      </c>
      <c r="P1300" s="286">
        <v>1282.24</v>
      </c>
      <c r="Q1300" s="286"/>
      <c r="R1300" s="286"/>
      <c r="S1300" s="253">
        <v>72.58</v>
      </c>
      <c r="T1300" s="253">
        <v>1354.82</v>
      </c>
      <c r="V1300" s="60">
        <f t="shared" si="121"/>
        <v>48356</v>
      </c>
      <c r="W1300" s="58">
        <f t="shared" si="122"/>
        <v>18.583333333333332</v>
      </c>
      <c r="X1300" s="58">
        <f t="shared" si="123"/>
        <v>14.416666666666668</v>
      </c>
      <c r="Y1300" s="58">
        <f t="shared" si="124"/>
        <v>14.416666666666668</v>
      </c>
    </row>
    <row r="1301" spans="1:25" x14ac:dyDescent="0.25">
      <c r="A1301" s="283">
        <v>337</v>
      </c>
      <c r="B1301" s="283"/>
      <c r="D1301" s="284">
        <v>36403</v>
      </c>
      <c r="E1301" s="284"/>
      <c r="F1301" s="284"/>
      <c r="G1301" s="284"/>
      <c r="I1301" s="285" t="s">
        <v>224</v>
      </c>
      <c r="J1301" s="285"/>
      <c r="K1301" s="285"/>
      <c r="L1301" s="285"/>
      <c r="M1301" s="61">
        <v>33</v>
      </c>
      <c r="N1301" s="253">
        <v>8778.23</v>
      </c>
      <c r="O1301" s="61">
        <v>100</v>
      </c>
      <c r="P1301" s="286">
        <v>4633.01</v>
      </c>
      <c r="Q1301" s="286"/>
      <c r="R1301" s="286"/>
      <c r="S1301" s="253">
        <v>266.01</v>
      </c>
      <c r="T1301" s="253">
        <v>4899.0200000000004</v>
      </c>
      <c r="V1301" s="60">
        <f t="shared" si="121"/>
        <v>48448</v>
      </c>
      <c r="W1301" s="58">
        <f t="shared" si="122"/>
        <v>18.333333333333332</v>
      </c>
      <c r="X1301" s="58">
        <f t="shared" si="123"/>
        <v>14.666666666666668</v>
      </c>
      <c r="Y1301" s="58">
        <f t="shared" si="124"/>
        <v>14.666666666666668</v>
      </c>
    </row>
    <row r="1302" spans="1:25" x14ac:dyDescent="0.25">
      <c r="A1302" s="283">
        <v>338</v>
      </c>
      <c r="B1302" s="283"/>
      <c r="D1302" s="284">
        <v>36433</v>
      </c>
      <c r="E1302" s="284"/>
      <c r="F1302" s="284"/>
      <c r="G1302" s="284"/>
      <c r="I1302" s="285" t="s">
        <v>224</v>
      </c>
      <c r="J1302" s="285"/>
      <c r="K1302" s="285"/>
      <c r="L1302" s="285"/>
      <c r="M1302" s="61">
        <v>33</v>
      </c>
      <c r="N1302" s="253">
        <v>6146.13</v>
      </c>
      <c r="O1302" s="61">
        <v>100</v>
      </c>
      <c r="P1302" s="286">
        <v>3228.33</v>
      </c>
      <c r="Q1302" s="286"/>
      <c r="R1302" s="286"/>
      <c r="S1302" s="253">
        <v>186.25</v>
      </c>
      <c r="T1302" s="253">
        <v>3414.58</v>
      </c>
      <c r="V1302" s="60">
        <f t="shared" si="121"/>
        <v>48478</v>
      </c>
      <c r="W1302" s="58">
        <f t="shared" si="122"/>
        <v>18.25</v>
      </c>
      <c r="X1302" s="58">
        <f t="shared" si="123"/>
        <v>14.75</v>
      </c>
      <c r="Y1302" s="58">
        <f t="shared" si="124"/>
        <v>14.75</v>
      </c>
    </row>
    <row r="1303" spans="1:25" x14ac:dyDescent="0.25">
      <c r="A1303" s="283">
        <v>339</v>
      </c>
      <c r="B1303" s="283"/>
      <c r="D1303" s="284">
        <v>36463</v>
      </c>
      <c r="E1303" s="284"/>
      <c r="F1303" s="284"/>
      <c r="G1303" s="284"/>
      <c r="I1303" s="285" t="s">
        <v>224</v>
      </c>
      <c r="J1303" s="285"/>
      <c r="K1303" s="285"/>
      <c r="L1303" s="285"/>
      <c r="M1303" s="61">
        <v>33</v>
      </c>
      <c r="N1303" s="253">
        <v>6901.52</v>
      </c>
      <c r="O1303" s="61">
        <v>100</v>
      </c>
      <c r="P1303" s="286">
        <v>3607.66</v>
      </c>
      <c r="Q1303" s="286"/>
      <c r="R1303" s="286"/>
      <c r="S1303" s="253">
        <v>209.14000000000001</v>
      </c>
      <c r="T1303" s="253">
        <v>3816.8</v>
      </c>
      <c r="V1303" s="60">
        <f t="shared" si="121"/>
        <v>48508</v>
      </c>
      <c r="W1303" s="58">
        <f t="shared" si="122"/>
        <v>18.166666666666668</v>
      </c>
      <c r="X1303" s="58">
        <f t="shared" si="123"/>
        <v>14.833333333333332</v>
      </c>
      <c r="Y1303" s="58">
        <f t="shared" si="124"/>
        <v>14.833333333333332</v>
      </c>
    </row>
    <row r="1304" spans="1:25" x14ac:dyDescent="0.25">
      <c r="A1304" s="283">
        <v>348</v>
      </c>
      <c r="B1304" s="283"/>
      <c r="D1304" s="284">
        <v>36494</v>
      </c>
      <c r="E1304" s="284"/>
      <c r="F1304" s="284"/>
      <c r="G1304" s="284"/>
      <c r="I1304" s="285" t="s">
        <v>224</v>
      </c>
      <c r="J1304" s="285"/>
      <c r="K1304" s="285"/>
      <c r="L1304" s="285"/>
      <c r="M1304" s="61">
        <v>33</v>
      </c>
      <c r="N1304" s="253">
        <v>6551</v>
      </c>
      <c r="O1304" s="61">
        <v>100</v>
      </c>
      <c r="P1304" s="286">
        <v>3447.63</v>
      </c>
      <c r="Q1304" s="286"/>
      <c r="R1304" s="286"/>
      <c r="S1304" s="253">
        <v>198.52</v>
      </c>
      <c r="T1304" s="253">
        <v>3646.15</v>
      </c>
      <c r="V1304" s="60">
        <f t="shared" si="121"/>
        <v>48539</v>
      </c>
      <c r="W1304" s="58">
        <f t="shared" si="122"/>
        <v>18.083333333333332</v>
      </c>
      <c r="X1304" s="58">
        <f t="shared" si="123"/>
        <v>14.916666666666668</v>
      </c>
      <c r="Y1304" s="58">
        <f t="shared" si="124"/>
        <v>14.916666666666668</v>
      </c>
    </row>
    <row r="1305" spans="1:25" x14ac:dyDescent="0.25">
      <c r="A1305" s="283">
        <v>353</v>
      </c>
      <c r="B1305" s="283"/>
      <c r="D1305" s="284">
        <v>36525</v>
      </c>
      <c r="E1305" s="284"/>
      <c r="F1305" s="284"/>
      <c r="G1305" s="284"/>
      <c r="I1305" s="285" t="s">
        <v>224</v>
      </c>
      <c r="J1305" s="285"/>
      <c r="K1305" s="285"/>
      <c r="L1305" s="285"/>
      <c r="M1305" s="61">
        <v>33</v>
      </c>
      <c r="N1305" s="253">
        <v>3531.83</v>
      </c>
      <c r="O1305" s="61">
        <v>100</v>
      </c>
      <c r="P1305" s="286">
        <v>1839.13</v>
      </c>
      <c r="Q1305" s="286"/>
      <c r="R1305" s="286"/>
      <c r="S1305" s="253">
        <v>107.03</v>
      </c>
      <c r="T1305" s="253">
        <v>1946.16</v>
      </c>
      <c r="V1305" s="60">
        <f t="shared" si="121"/>
        <v>48570</v>
      </c>
      <c r="W1305" s="58">
        <f t="shared" si="122"/>
        <v>18</v>
      </c>
      <c r="X1305" s="58">
        <f t="shared" si="123"/>
        <v>15</v>
      </c>
      <c r="Y1305" s="58">
        <f t="shared" si="124"/>
        <v>15</v>
      </c>
    </row>
    <row r="1306" spans="1:25" x14ac:dyDescent="0.25">
      <c r="A1306" s="283">
        <v>358</v>
      </c>
      <c r="B1306" s="283"/>
      <c r="D1306" s="284">
        <v>36556</v>
      </c>
      <c r="E1306" s="284"/>
      <c r="F1306" s="284"/>
      <c r="G1306" s="284"/>
      <c r="I1306" s="285" t="s">
        <v>224</v>
      </c>
      <c r="J1306" s="285"/>
      <c r="K1306" s="285"/>
      <c r="L1306" s="285"/>
      <c r="M1306" s="61">
        <v>33</v>
      </c>
      <c r="N1306" s="253">
        <v>6945.8</v>
      </c>
      <c r="O1306" s="61">
        <v>100</v>
      </c>
      <c r="P1306" s="286">
        <v>3578.16</v>
      </c>
      <c r="Q1306" s="286"/>
      <c r="R1306" s="286"/>
      <c r="S1306" s="253">
        <v>210.48000000000002</v>
      </c>
      <c r="T1306" s="253">
        <v>3788.64</v>
      </c>
      <c r="V1306" s="60">
        <f t="shared" si="121"/>
        <v>48601</v>
      </c>
      <c r="W1306" s="58">
        <f t="shared" si="122"/>
        <v>17.916666666666668</v>
      </c>
      <c r="X1306" s="58">
        <f t="shared" si="123"/>
        <v>15.083333333333332</v>
      </c>
      <c r="Y1306" s="58">
        <f t="shared" si="124"/>
        <v>15.083333333333332</v>
      </c>
    </row>
    <row r="1307" spans="1:25" x14ac:dyDescent="0.25">
      <c r="A1307" s="283">
        <v>361</v>
      </c>
      <c r="B1307" s="283"/>
      <c r="D1307" s="284">
        <v>36584</v>
      </c>
      <c r="E1307" s="284"/>
      <c r="F1307" s="284"/>
      <c r="G1307" s="284"/>
      <c r="I1307" s="285" t="s">
        <v>224</v>
      </c>
      <c r="J1307" s="285"/>
      <c r="K1307" s="285"/>
      <c r="L1307" s="285"/>
      <c r="M1307" s="61">
        <v>33</v>
      </c>
      <c r="N1307" s="253">
        <v>1442.2</v>
      </c>
      <c r="O1307" s="61">
        <v>100</v>
      </c>
      <c r="P1307" s="286">
        <v>739.26</v>
      </c>
      <c r="Q1307" s="286"/>
      <c r="R1307" s="286"/>
      <c r="S1307" s="253">
        <v>43.7</v>
      </c>
      <c r="T1307" s="253">
        <v>782.96</v>
      </c>
      <c r="V1307" s="60">
        <f t="shared" si="121"/>
        <v>48629</v>
      </c>
      <c r="W1307" s="58">
        <f t="shared" si="122"/>
        <v>17.841666666666665</v>
      </c>
      <c r="X1307" s="58">
        <f t="shared" si="123"/>
        <v>15.158333333333335</v>
      </c>
      <c r="Y1307" s="58">
        <f t="shared" si="124"/>
        <v>15.158333333333335</v>
      </c>
    </row>
    <row r="1308" spans="1:25" x14ac:dyDescent="0.25">
      <c r="A1308" s="283">
        <v>367</v>
      </c>
      <c r="B1308" s="283"/>
      <c r="D1308" s="284">
        <v>36616</v>
      </c>
      <c r="E1308" s="284"/>
      <c r="F1308" s="284"/>
      <c r="G1308" s="284"/>
      <c r="I1308" s="285" t="s">
        <v>224</v>
      </c>
      <c r="J1308" s="285"/>
      <c r="K1308" s="285"/>
      <c r="L1308" s="285"/>
      <c r="M1308" s="61">
        <v>33</v>
      </c>
      <c r="N1308" s="253">
        <v>1351.06</v>
      </c>
      <c r="O1308" s="61">
        <v>100</v>
      </c>
      <c r="P1308" s="286">
        <v>689.16</v>
      </c>
      <c r="Q1308" s="286"/>
      <c r="R1308" s="286"/>
      <c r="S1308" s="253">
        <v>40.94</v>
      </c>
      <c r="T1308" s="253">
        <v>730.1</v>
      </c>
      <c r="V1308" s="60">
        <f t="shared" si="121"/>
        <v>48661</v>
      </c>
      <c r="W1308" s="58">
        <f t="shared" si="122"/>
        <v>17.75</v>
      </c>
      <c r="X1308" s="58">
        <f t="shared" si="123"/>
        <v>15.25</v>
      </c>
      <c r="Y1308" s="58">
        <f t="shared" si="124"/>
        <v>15.25</v>
      </c>
    </row>
    <row r="1309" spans="1:25" x14ac:dyDescent="0.25">
      <c r="A1309" s="283">
        <v>368</v>
      </c>
      <c r="B1309" s="283"/>
      <c r="D1309" s="284">
        <v>39538</v>
      </c>
      <c r="E1309" s="284"/>
      <c r="F1309" s="284"/>
      <c r="G1309" s="284"/>
      <c r="I1309" s="285" t="s">
        <v>224</v>
      </c>
      <c r="J1309" s="285"/>
      <c r="K1309" s="285"/>
      <c r="L1309" s="285"/>
      <c r="M1309" s="61">
        <v>33</v>
      </c>
      <c r="N1309" s="253">
        <v>15</v>
      </c>
      <c r="O1309" s="61">
        <v>100</v>
      </c>
      <c r="P1309" s="286">
        <v>3.94</v>
      </c>
      <c r="Q1309" s="286"/>
      <c r="R1309" s="286"/>
      <c r="S1309" s="253">
        <v>0.45</v>
      </c>
      <c r="T1309" s="253">
        <v>4.3899999999999997</v>
      </c>
      <c r="V1309" s="60">
        <f t="shared" ref="V1309:V1372" si="125">D1309+(M1309*365)</f>
        <v>51583</v>
      </c>
      <c r="W1309" s="58">
        <f t="shared" ref="W1309:W1372" si="126">YEARFRAC(D1309,$W$8)</f>
        <v>9.75</v>
      </c>
      <c r="X1309" s="58">
        <f t="shared" ref="X1309:X1372" si="127">IF(W1309&gt;M1309,0,M1309-W1309)</f>
        <v>23.25</v>
      </c>
      <c r="Y1309" s="58">
        <f t="shared" ref="Y1309:Y1372" si="128">IF(X1309=0,0,X1309)</f>
        <v>23.25</v>
      </c>
    </row>
    <row r="1310" spans="1:25" x14ac:dyDescent="0.25">
      <c r="A1310" s="283">
        <v>369</v>
      </c>
      <c r="B1310" s="283"/>
      <c r="D1310" s="284">
        <v>36646</v>
      </c>
      <c r="E1310" s="284"/>
      <c r="F1310" s="284"/>
      <c r="G1310" s="284"/>
      <c r="I1310" s="285" t="s">
        <v>224</v>
      </c>
      <c r="J1310" s="285"/>
      <c r="K1310" s="285"/>
      <c r="L1310" s="285"/>
      <c r="M1310" s="61">
        <v>33</v>
      </c>
      <c r="N1310" s="253">
        <v>1425.3700000000001</v>
      </c>
      <c r="O1310" s="61">
        <v>100</v>
      </c>
      <c r="P1310" s="286">
        <v>723.43000000000006</v>
      </c>
      <c r="Q1310" s="286"/>
      <c r="R1310" s="286"/>
      <c r="S1310" s="253">
        <v>43.19</v>
      </c>
      <c r="T1310" s="253">
        <v>766.62</v>
      </c>
      <c r="V1310" s="60">
        <f t="shared" si="125"/>
        <v>48691</v>
      </c>
      <c r="W1310" s="58">
        <f t="shared" si="126"/>
        <v>17.666666666666668</v>
      </c>
      <c r="X1310" s="58">
        <f t="shared" si="127"/>
        <v>15.333333333333332</v>
      </c>
      <c r="Y1310" s="58">
        <f t="shared" si="128"/>
        <v>15.333333333333332</v>
      </c>
    </row>
    <row r="1311" spans="1:25" x14ac:dyDescent="0.25">
      <c r="A1311" s="283">
        <v>372</v>
      </c>
      <c r="B1311" s="283"/>
      <c r="D1311" s="284">
        <v>36677</v>
      </c>
      <c r="E1311" s="284"/>
      <c r="F1311" s="284"/>
      <c r="G1311" s="284"/>
      <c r="I1311" s="285" t="s">
        <v>224</v>
      </c>
      <c r="J1311" s="285"/>
      <c r="K1311" s="285"/>
      <c r="L1311" s="285"/>
      <c r="M1311" s="61">
        <v>33</v>
      </c>
      <c r="N1311" s="253">
        <v>1928.3500000000001</v>
      </c>
      <c r="O1311" s="61">
        <v>100</v>
      </c>
      <c r="P1311" s="286">
        <v>973.84</v>
      </c>
      <c r="Q1311" s="286"/>
      <c r="R1311" s="286"/>
      <c r="S1311" s="253">
        <v>58.43</v>
      </c>
      <c r="T1311" s="253">
        <v>1032.27</v>
      </c>
      <c r="V1311" s="60">
        <f t="shared" si="125"/>
        <v>48722</v>
      </c>
      <c r="W1311" s="58">
        <f t="shared" si="126"/>
        <v>17.583333333333332</v>
      </c>
      <c r="X1311" s="58">
        <f t="shared" si="127"/>
        <v>15.416666666666668</v>
      </c>
      <c r="Y1311" s="58">
        <f t="shared" si="128"/>
        <v>15.416666666666668</v>
      </c>
    </row>
    <row r="1312" spans="1:25" x14ac:dyDescent="0.25">
      <c r="A1312" s="283">
        <v>377</v>
      </c>
      <c r="B1312" s="283"/>
      <c r="D1312" s="284">
        <v>36707</v>
      </c>
      <c r="E1312" s="284"/>
      <c r="F1312" s="284"/>
      <c r="G1312" s="284"/>
      <c r="I1312" s="285" t="s">
        <v>224</v>
      </c>
      <c r="J1312" s="285"/>
      <c r="K1312" s="285"/>
      <c r="L1312" s="285"/>
      <c r="M1312" s="61">
        <v>33</v>
      </c>
      <c r="N1312" s="253">
        <v>2324.5500000000002</v>
      </c>
      <c r="O1312" s="61">
        <v>100</v>
      </c>
      <c r="P1312" s="286">
        <v>1168.1300000000001</v>
      </c>
      <c r="Q1312" s="286"/>
      <c r="R1312" s="286"/>
      <c r="S1312" s="253">
        <v>70.44</v>
      </c>
      <c r="T1312" s="253">
        <v>1238.57</v>
      </c>
      <c r="V1312" s="60">
        <f t="shared" si="125"/>
        <v>48752</v>
      </c>
      <c r="W1312" s="58">
        <f t="shared" si="126"/>
        <v>17.5</v>
      </c>
      <c r="X1312" s="58">
        <f t="shared" si="127"/>
        <v>15.5</v>
      </c>
      <c r="Y1312" s="58">
        <f t="shared" si="128"/>
        <v>15.5</v>
      </c>
    </row>
    <row r="1313" spans="1:25" x14ac:dyDescent="0.25">
      <c r="A1313" s="283">
        <v>381</v>
      </c>
      <c r="B1313" s="283"/>
      <c r="D1313" s="284">
        <v>36738</v>
      </c>
      <c r="E1313" s="284"/>
      <c r="F1313" s="284"/>
      <c r="G1313" s="284"/>
      <c r="I1313" s="285" t="s">
        <v>224</v>
      </c>
      <c r="J1313" s="285"/>
      <c r="K1313" s="285"/>
      <c r="L1313" s="285"/>
      <c r="M1313" s="61">
        <v>33</v>
      </c>
      <c r="N1313" s="253">
        <v>3115.06</v>
      </c>
      <c r="O1313" s="61">
        <v>100</v>
      </c>
      <c r="P1313" s="286">
        <v>1557.6000000000001</v>
      </c>
      <c r="Q1313" s="286"/>
      <c r="R1313" s="286"/>
      <c r="S1313" s="253">
        <v>94.4</v>
      </c>
      <c r="T1313" s="253">
        <v>1652</v>
      </c>
      <c r="V1313" s="60">
        <f t="shared" si="125"/>
        <v>48783</v>
      </c>
      <c r="W1313" s="58">
        <f t="shared" si="126"/>
        <v>17.416666666666668</v>
      </c>
      <c r="X1313" s="58">
        <f t="shared" si="127"/>
        <v>15.583333333333332</v>
      </c>
      <c r="Y1313" s="58">
        <f t="shared" si="128"/>
        <v>15.583333333333332</v>
      </c>
    </row>
    <row r="1314" spans="1:25" x14ac:dyDescent="0.25">
      <c r="A1314" s="283">
        <v>386</v>
      </c>
      <c r="B1314" s="283"/>
      <c r="D1314" s="284">
        <v>36769</v>
      </c>
      <c r="E1314" s="284"/>
      <c r="F1314" s="284"/>
      <c r="G1314" s="284"/>
      <c r="I1314" s="285" t="s">
        <v>224</v>
      </c>
      <c r="J1314" s="285"/>
      <c r="K1314" s="285"/>
      <c r="L1314" s="285"/>
      <c r="M1314" s="61">
        <v>33</v>
      </c>
      <c r="N1314" s="253">
        <v>3607.14</v>
      </c>
      <c r="O1314" s="61">
        <v>100</v>
      </c>
      <c r="P1314" s="286">
        <v>1794.5</v>
      </c>
      <c r="Q1314" s="286"/>
      <c r="R1314" s="286"/>
      <c r="S1314" s="253">
        <v>109.31</v>
      </c>
      <c r="T1314" s="253">
        <v>1903.81</v>
      </c>
      <c r="V1314" s="60">
        <f t="shared" si="125"/>
        <v>48814</v>
      </c>
      <c r="W1314" s="58">
        <f t="shared" si="126"/>
        <v>17.333333333333332</v>
      </c>
      <c r="X1314" s="58">
        <f t="shared" si="127"/>
        <v>15.666666666666668</v>
      </c>
      <c r="Y1314" s="58">
        <f t="shared" si="128"/>
        <v>15.666666666666668</v>
      </c>
    </row>
    <row r="1315" spans="1:25" x14ac:dyDescent="0.25">
      <c r="A1315" s="283">
        <v>391</v>
      </c>
      <c r="B1315" s="283"/>
      <c r="D1315" s="284">
        <v>36799</v>
      </c>
      <c r="E1315" s="284"/>
      <c r="F1315" s="284"/>
      <c r="G1315" s="284"/>
      <c r="I1315" s="285" t="s">
        <v>224</v>
      </c>
      <c r="J1315" s="285"/>
      <c r="K1315" s="285"/>
      <c r="L1315" s="285"/>
      <c r="M1315" s="61">
        <v>33</v>
      </c>
      <c r="N1315" s="253">
        <v>2731.69</v>
      </c>
      <c r="O1315" s="61">
        <v>100</v>
      </c>
      <c r="P1315" s="286">
        <v>1352.07</v>
      </c>
      <c r="Q1315" s="286"/>
      <c r="R1315" s="286"/>
      <c r="S1315" s="253">
        <v>82.78</v>
      </c>
      <c r="T1315" s="253">
        <v>1434.8500000000001</v>
      </c>
      <c r="V1315" s="60">
        <f t="shared" si="125"/>
        <v>48844</v>
      </c>
      <c r="W1315" s="58">
        <f t="shared" si="126"/>
        <v>17.25</v>
      </c>
      <c r="X1315" s="58">
        <f t="shared" si="127"/>
        <v>15.75</v>
      </c>
      <c r="Y1315" s="58">
        <f t="shared" si="128"/>
        <v>15.75</v>
      </c>
    </row>
    <row r="1316" spans="1:25" x14ac:dyDescent="0.25">
      <c r="A1316" s="283">
        <v>396</v>
      </c>
      <c r="B1316" s="283"/>
      <c r="D1316" s="284">
        <v>36830</v>
      </c>
      <c r="E1316" s="284"/>
      <c r="F1316" s="284"/>
      <c r="G1316" s="284"/>
      <c r="I1316" s="285" t="s">
        <v>224</v>
      </c>
      <c r="J1316" s="285"/>
      <c r="K1316" s="285"/>
      <c r="L1316" s="285"/>
      <c r="M1316" s="61">
        <v>33.299999999999997</v>
      </c>
      <c r="N1316" s="253">
        <v>6527.21</v>
      </c>
      <c r="O1316" s="61">
        <v>100</v>
      </c>
      <c r="P1316" s="286">
        <v>3185.16</v>
      </c>
      <c r="Q1316" s="286"/>
      <c r="R1316" s="286"/>
      <c r="S1316" s="253">
        <v>196.01</v>
      </c>
      <c r="T1316" s="253">
        <v>3381.17</v>
      </c>
      <c r="V1316" s="60">
        <f t="shared" si="125"/>
        <v>48984.5</v>
      </c>
      <c r="W1316" s="58">
        <f t="shared" si="126"/>
        <v>17.166666666666668</v>
      </c>
      <c r="X1316" s="58">
        <f t="shared" si="127"/>
        <v>16.133333333333329</v>
      </c>
      <c r="Y1316" s="58">
        <f t="shared" si="128"/>
        <v>16.133333333333329</v>
      </c>
    </row>
    <row r="1317" spans="1:25" x14ac:dyDescent="0.25">
      <c r="A1317" s="283">
        <v>401</v>
      </c>
      <c r="B1317" s="283"/>
      <c r="D1317" s="284">
        <v>36860</v>
      </c>
      <c r="E1317" s="284"/>
      <c r="F1317" s="284"/>
      <c r="G1317" s="284"/>
      <c r="I1317" s="285" t="s">
        <v>224</v>
      </c>
      <c r="J1317" s="285"/>
      <c r="K1317" s="285"/>
      <c r="L1317" s="285"/>
      <c r="M1317" s="61">
        <v>33.299999999999997</v>
      </c>
      <c r="N1317" s="253">
        <v>4033.89</v>
      </c>
      <c r="O1317" s="61">
        <v>100</v>
      </c>
      <c r="P1317" s="286">
        <v>1958.43</v>
      </c>
      <c r="Q1317" s="286"/>
      <c r="R1317" s="286"/>
      <c r="S1317" s="253">
        <v>121.14</v>
      </c>
      <c r="T1317" s="253">
        <v>2079.5700000000002</v>
      </c>
      <c r="V1317" s="60">
        <f t="shared" si="125"/>
        <v>49014.5</v>
      </c>
      <c r="W1317" s="58">
        <f t="shared" si="126"/>
        <v>17.083333333333332</v>
      </c>
      <c r="X1317" s="58">
        <f t="shared" si="127"/>
        <v>16.216666666666665</v>
      </c>
      <c r="Y1317" s="58">
        <f t="shared" si="128"/>
        <v>16.216666666666665</v>
      </c>
    </row>
    <row r="1318" spans="1:25" x14ac:dyDescent="0.25">
      <c r="A1318" s="283">
        <v>405</v>
      </c>
      <c r="B1318" s="283"/>
      <c r="D1318" s="284">
        <v>36891</v>
      </c>
      <c r="E1318" s="284"/>
      <c r="F1318" s="284"/>
      <c r="G1318" s="284"/>
      <c r="I1318" s="285" t="s">
        <v>224</v>
      </c>
      <c r="J1318" s="285"/>
      <c r="K1318" s="285"/>
      <c r="L1318" s="285"/>
      <c r="M1318" s="61">
        <v>33.299999999999997</v>
      </c>
      <c r="N1318" s="253">
        <v>2624.55</v>
      </c>
      <c r="O1318" s="61">
        <v>100</v>
      </c>
      <c r="P1318" s="286">
        <v>1267.69</v>
      </c>
      <c r="Q1318" s="286"/>
      <c r="R1318" s="286"/>
      <c r="S1318" s="253">
        <v>78.819999999999993</v>
      </c>
      <c r="T1318" s="253">
        <v>1346.51</v>
      </c>
      <c r="V1318" s="60">
        <f t="shared" si="125"/>
        <v>49045.5</v>
      </c>
      <c r="W1318" s="58">
        <f t="shared" si="126"/>
        <v>17</v>
      </c>
      <c r="X1318" s="58">
        <f t="shared" si="127"/>
        <v>16.299999999999997</v>
      </c>
      <c r="Y1318" s="58">
        <f t="shared" si="128"/>
        <v>16.299999999999997</v>
      </c>
    </row>
    <row r="1319" spans="1:25" x14ac:dyDescent="0.25">
      <c r="A1319" s="283">
        <v>409</v>
      </c>
      <c r="B1319" s="283"/>
      <c r="D1319" s="284">
        <v>36922</v>
      </c>
      <c r="E1319" s="284"/>
      <c r="F1319" s="284"/>
      <c r="G1319" s="284"/>
      <c r="I1319" s="285" t="s">
        <v>224</v>
      </c>
      <c r="J1319" s="285"/>
      <c r="K1319" s="285"/>
      <c r="L1319" s="285"/>
      <c r="M1319" s="61">
        <v>33</v>
      </c>
      <c r="N1319" s="253">
        <v>2605.4499999999998</v>
      </c>
      <c r="O1319" s="61">
        <v>100</v>
      </c>
      <c r="P1319" s="286">
        <v>1263.2</v>
      </c>
      <c r="Q1319" s="286"/>
      <c r="R1319" s="286"/>
      <c r="S1319" s="253">
        <v>78.95</v>
      </c>
      <c r="T1319" s="253">
        <v>1342.15</v>
      </c>
      <c r="V1319" s="60">
        <f t="shared" si="125"/>
        <v>48967</v>
      </c>
      <c r="W1319" s="58">
        <f t="shared" si="126"/>
        <v>16.916666666666668</v>
      </c>
      <c r="X1319" s="58">
        <f t="shared" si="127"/>
        <v>16.083333333333332</v>
      </c>
      <c r="Y1319" s="58">
        <f t="shared" si="128"/>
        <v>16.083333333333332</v>
      </c>
    </row>
    <row r="1320" spans="1:25" x14ac:dyDescent="0.25">
      <c r="A1320" s="283">
        <v>414</v>
      </c>
      <c r="B1320" s="283"/>
      <c r="D1320" s="284">
        <v>36950</v>
      </c>
      <c r="E1320" s="284"/>
      <c r="F1320" s="284"/>
      <c r="G1320" s="284"/>
      <c r="I1320" s="285" t="s">
        <v>224</v>
      </c>
      <c r="J1320" s="285"/>
      <c r="K1320" s="285"/>
      <c r="L1320" s="285"/>
      <c r="M1320" s="61">
        <v>33</v>
      </c>
      <c r="N1320" s="253">
        <v>2565.5700000000002</v>
      </c>
      <c r="O1320" s="61">
        <v>100</v>
      </c>
      <c r="P1320" s="286">
        <v>1237.3699999999999</v>
      </c>
      <c r="Q1320" s="286"/>
      <c r="R1320" s="286"/>
      <c r="S1320" s="253">
        <v>77.739999999999995</v>
      </c>
      <c r="T1320" s="253">
        <v>1315.1100000000001</v>
      </c>
      <c r="V1320" s="60">
        <f t="shared" si="125"/>
        <v>48995</v>
      </c>
      <c r="W1320" s="58">
        <f t="shared" si="126"/>
        <v>16.836111111111112</v>
      </c>
      <c r="X1320" s="58">
        <f t="shared" si="127"/>
        <v>16.163888888888888</v>
      </c>
      <c r="Y1320" s="58">
        <f t="shared" si="128"/>
        <v>16.163888888888888</v>
      </c>
    </row>
    <row r="1321" spans="1:25" x14ac:dyDescent="0.25">
      <c r="A1321" s="283">
        <v>418</v>
      </c>
      <c r="B1321" s="283"/>
      <c r="D1321" s="284">
        <v>36981</v>
      </c>
      <c r="E1321" s="284"/>
      <c r="F1321" s="284"/>
      <c r="G1321" s="284"/>
      <c r="I1321" s="285" t="s">
        <v>224</v>
      </c>
      <c r="J1321" s="285"/>
      <c r="K1321" s="285"/>
      <c r="L1321" s="285"/>
      <c r="M1321" s="61">
        <v>33</v>
      </c>
      <c r="N1321" s="253">
        <v>3322.6</v>
      </c>
      <c r="O1321" s="61">
        <v>100</v>
      </c>
      <c r="P1321" s="286">
        <v>1594.1000000000001</v>
      </c>
      <c r="Q1321" s="286"/>
      <c r="R1321" s="286"/>
      <c r="S1321" s="253">
        <v>100.68</v>
      </c>
      <c r="T1321" s="253">
        <v>1694.78</v>
      </c>
      <c r="V1321" s="60">
        <f t="shared" si="125"/>
        <v>49026</v>
      </c>
      <c r="W1321" s="58">
        <f t="shared" si="126"/>
        <v>16.75</v>
      </c>
      <c r="X1321" s="58">
        <f t="shared" si="127"/>
        <v>16.25</v>
      </c>
      <c r="Y1321" s="58">
        <f t="shared" si="128"/>
        <v>16.25</v>
      </c>
    </row>
    <row r="1322" spans="1:25" x14ac:dyDescent="0.25">
      <c r="A1322" s="283">
        <v>423</v>
      </c>
      <c r="B1322" s="283"/>
      <c r="D1322" s="284">
        <v>37011</v>
      </c>
      <c r="E1322" s="284"/>
      <c r="F1322" s="284"/>
      <c r="G1322" s="284"/>
      <c r="I1322" s="285" t="s">
        <v>224</v>
      </c>
      <c r="J1322" s="285"/>
      <c r="K1322" s="285"/>
      <c r="L1322" s="285"/>
      <c r="M1322" s="61">
        <v>33</v>
      </c>
      <c r="N1322" s="253">
        <v>725.46</v>
      </c>
      <c r="O1322" s="61">
        <v>100</v>
      </c>
      <c r="P1322" s="286">
        <v>346.19</v>
      </c>
      <c r="Q1322" s="286"/>
      <c r="R1322" s="286"/>
      <c r="S1322" s="253">
        <v>21.98</v>
      </c>
      <c r="T1322" s="253">
        <v>368.17</v>
      </c>
      <c r="V1322" s="60">
        <f t="shared" si="125"/>
        <v>49056</v>
      </c>
      <c r="W1322" s="58">
        <f t="shared" si="126"/>
        <v>16.666666666666668</v>
      </c>
      <c r="X1322" s="58">
        <f t="shared" si="127"/>
        <v>16.333333333333332</v>
      </c>
      <c r="Y1322" s="58">
        <f t="shared" si="128"/>
        <v>16.333333333333332</v>
      </c>
    </row>
    <row r="1323" spans="1:25" x14ac:dyDescent="0.25">
      <c r="A1323" s="283">
        <v>426</v>
      </c>
      <c r="B1323" s="283"/>
      <c r="D1323" s="284">
        <v>37042</v>
      </c>
      <c r="E1323" s="284"/>
      <c r="F1323" s="284"/>
      <c r="G1323" s="284"/>
      <c r="I1323" s="285" t="s">
        <v>224</v>
      </c>
      <c r="J1323" s="285"/>
      <c r="K1323" s="285"/>
      <c r="L1323" s="285"/>
      <c r="M1323" s="61">
        <v>33</v>
      </c>
      <c r="N1323" s="253">
        <v>888.55000000000007</v>
      </c>
      <c r="O1323" s="61">
        <v>100</v>
      </c>
      <c r="P1323" s="286">
        <v>421.90000000000003</v>
      </c>
      <c r="Q1323" s="286"/>
      <c r="R1323" s="286"/>
      <c r="S1323" s="253">
        <v>26.93</v>
      </c>
      <c r="T1323" s="253">
        <v>448.83</v>
      </c>
      <c r="V1323" s="60">
        <f t="shared" si="125"/>
        <v>49087</v>
      </c>
      <c r="W1323" s="58">
        <f t="shared" si="126"/>
        <v>16.583333333333332</v>
      </c>
      <c r="X1323" s="58">
        <f t="shared" si="127"/>
        <v>16.416666666666668</v>
      </c>
      <c r="Y1323" s="58">
        <f t="shared" si="128"/>
        <v>16.416666666666668</v>
      </c>
    </row>
    <row r="1324" spans="1:25" x14ac:dyDescent="0.25">
      <c r="A1324" s="283">
        <v>430</v>
      </c>
      <c r="B1324" s="283"/>
      <c r="D1324" s="284">
        <v>37072</v>
      </c>
      <c r="E1324" s="284"/>
      <c r="F1324" s="284"/>
      <c r="G1324" s="284"/>
      <c r="I1324" s="285" t="s">
        <v>224</v>
      </c>
      <c r="J1324" s="285"/>
      <c r="K1324" s="285"/>
      <c r="L1324" s="285"/>
      <c r="M1324" s="61">
        <v>33</v>
      </c>
      <c r="N1324" s="253">
        <v>1430.28</v>
      </c>
      <c r="O1324" s="61">
        <v>100</v>
      </c>
      <c r="P1324" s="286">
        <v>675.38</v>
      </c>
      <c r="Q1324" s="286"/>
      <c r="R1324" s="286"/>
      <c r="S1324" s="253">
        <v>43.34</v>
      </c>
      <c r="T1324" s="253">
        <v>718.72</v>
      </c>
      <c r="V1324" s="60">
        <f t="shared" si="125"/>
        <v>49117</v>
      </c>
      <c r="W1324" s="58">
        <f t="shared" si="126"/>
        <v>16.5</v>
      </c>
      <c r="X1324" s="58">
        <f t="shared" si="127"/>
        <v>16.5</v>
      </c>
      <c r="Y1324" s="58">
        <f t="shared" si="128"/>
        <v>16.5</v>
      </c>
    </row>
    <row r="1325" spans="1:25" x14ac:dyDescent="0.25">
      <c r="A1325" s="283">
        <v>435</v>
      </c>
      <c r="B1325" s="283"/>
      <c r="D1325" s="284">
        <v>37103</v>
      </c>
      <c r="E1325" s="284"/>
      <c r="F1325" s="284"/>
      <c r="G1325" s="284"/>
      <c r="I1325" s="285" t="s">
        <v>224</v>
      </c>
      <c r="J1325" s="285"/>
      <c r="K1325" s="285"/>
      <c r="L1325" s="285"/>
      <c r="M1325" s="61">
        <v>33</v>
      </c>
      <c r="N1325" s="253">
        <v>882.86</v>
      </c>
      <c r="O1325" s="61">
        <v>100</v>
      </c>
      <c r="P1325" s="286">
        <v>414.63</v>
      </c>
      <c r="Q1325" s="286"/>
      <c r="R1325" s="286"/>
      <c r="S1325" s="253">
        <v>26.75</v>
      </c>
      <c r="T1325" s="253">
        <v>441.38</v>
      </c>
      <c r="V1325" s="60">
        <f t="shared" si="125"/>
        <v>49148</v>
      </c>
      <c r="W1325" s="58">
        <f t="shared" si="126"/>
        <v>16.416666666666668</v>
      </c>
      <c r="X1325" s="58">
        <f t="shared" si="127"/>
        <v>16.583333333333332</v>
      </c>
      <c r="Y1325" s="58">
        <f t="shared" si="128"/>
        <v>16.583333333333332</v>
      </c>
    </row>
    <row r="1326" spans="1:25" x14ac:dyDescent="0.25">
      <c r="A1326" s="283">
        <v>440</v>
      </c>
      <c r="B1326" s="283"/>
      <c r="D1326" s="284">
        <v>37134</v>
      </c>
      <c r="E1326" s="284"/>
      <c r="F1326" s="284"/>
      <c r="G1326" s="284"/>
      <c r="I1326" s="285" t="s">
        <v>224</v>
      </c>
      <c r="J1326" s="285"/>
      <c r="K1326" s="285"/>
      <c r="L1326" s="285"/>
      <c r="M1326" s="61">
        <v>33</v>
      </c>
      <c r="N1326" s="253">
        <v>1473.92</v>
      </c>
      <c r="O1326" s="61">
        <v>100</v>
      </c>
      <c r="P1326" s="286">
        <v>688.51</v>
      </c>
      <c r="Q1326" s="286"/>
      <c r="R1326" s="286"/>
      <c r="S1326" s="253">
        <v>44.660000000000004</v>
      </c>
      <c r="T1326" s="253">
        <v>733.17</v>
      </c>
      <c r="V1326" s="60">
        <f t="shared" si="125"/>
        <v>49179</v>
      </c>
      <c r="W1326" s="58">
        <f t="shared" si="126"/>
        <v>16.333333333333332</v>
      </c>
      <c r="X1326" s="58">
        <f t="shared" si="127"/>
        <v>16.666666666666668</v>
      </c>
      <c r="Y1326" s="58">
        <f t="shared" si="128"/>
        <v>16.666666666666668</v>
      </c>
    </row>
    <row r="1327" spans="1:25" x14ac:dyDescent="0.25">
      <c r="A1327" s="283">
        <v>444</v>
      </c>
      <c r="B1327" s="283"/>
      <c r="D1327" s="284">
        <v>37195</v>
      </c>
      <c r="E1327" s="284"/>
      <c r="F1327" s="284"/>
      <c r="G1327" s="284"/>
      <c r="I1327" s="285" t="s">
        <v>224</v>
      </c>
      <c r="J1327" s="285"/>
      <c r="K1327" s="285"/>
      <c r="L1327" s="285"/>
      <c r="M1327" s="61">
        <v>33</v>
      </c>
      <c r="N1327" s="253">
        <v>2393.9299999999998</v>
      </c>
      <c r="O1327" s="61">
        <v>100</v>
      </c>
      <c r="P1327" s="286">
        <v>1106.24</v>
      </c>
      <c r="Q1327" s="286"/>
      <c r="R1327" s="286"/>
      <c r="S1327" s="253">
        <v>72.540000000000006</v>
      </c>
      <c r="T1327" s="253">
        <v>1178.78</v>
      </c>
      <c r="V1327" s="60">
        <f t="shared" si="125"/>
        <v>49240</v>
      </c>
      <c r="W1327" s="58">
        <f t="shared" si="126"/>
        <v>16.166666666666668</v>
      </c>
      <c r="X1327" s="58">
        <f t="shared" si="127"/>
        <v>16.833333333333332</v>
      </c>
      <c r="Y1327" s="58">
        <f t="shared" si="128"/>
        <v>16.833333333333332</v>
      </c>
    </row>
    <row r="1328" spans="1:25" x14ac:dyDescent="0.25">
      <c r="A1328" s="283">
        <v>450</v>
      </c>
      <c r="B1328" s="283"/>
      <c r="D1328" s="284">
        <v>37225</v>
      </c>
      <c r="E1328" s="284"/>
      <c r="F1328" s="284"/>
      <c r="G1328" s="284"/>
      <c r="I1328" s="285" t="s">
        <v>224</v>
      </c>
      <c r="J1328" s="285"/>
      <c r="K1328" s="285"/>
      <c r="L1328" s="285"/>
      <c r="M1328" s="61">
        <v>33</v>
      </c>
      <c r="N1328" s="253">
        <v>2127.4899999999998</v>
      </c>
      <c r="O1328" s="61">
        <v>100</v>
      </c>
      <c r="P1328" s="286">
        <v>977.79</v>
      </c>
      <c r="Q1328" s="286"/>
      <c r="R1328" s="286"/>
      <c r="S1328" s="253">
        <v>64.47</v>
      </c>
      <c r="T1328" s="253">
        <v>1042.26</v>
      </c>
      <c r="V1328" s="60">
        <f t="shared" si="125"/>
        <v>49270</v>
      </c>
      <c r="W1328" s="58">
        <f t="shared" si="126"/>
        <v>16.083333333333332</v>
      </c>
      <c r="X1328" s="58">
        <f t="shared" si="127"/>
        <v>16.916666666666668</v>
      </c>
      <c r="Y1328" s="58">
        <f t="shared" si="128"/>
        <v>16.916666666666668</v>
      </c>
    </row>
    <row r="1329" spans="1:25" x14ac:dyDescent="0.25">
      <c r="A1329" s="283">
        <v>459</v>
      </c>
      <c r="B1329" s="283"/>
      <c r="D1329" s="284">
        <v>37256</v>
      </c>
      <c r="E1329" s="284"/>
      <c r="F1329" s="284"/>
      <c r="G1329" s="284"/>
      <c r="I1329" s="285" t="s">
        <v>224</v>
      </c>
      <c r="J1329" s="285"/>
      <c r="K1329" s="285"/>
      <c r="L1329" s="285"/>
      <c r="M1329" s="61">
        <v>33</v>
      </c>
      <c r="N1329" s="253">
        <v>2255.27</v>
      </c>
      <c r="O1329" s="61">
        <v>100</v>
      </c>
      <c r="P1329" s="286">
        <v>1030.8</v>
      </c>
      <c r="Q1329" s="286"/>
      <c r="R1329" s="286"/>
      <c r="S1329" s="253">
        <v>68.34</v>
      </c>
      <c r="T1329" s="253">
        <v>1099.1400000000001</v>
      </c>
      <c r="V1329" s="60">
        <f t="shared" si="125"/>
        <v>49301</v>
      </c>
      <c r="W1329" s="58">
        <f t="shared" si="126"/>
        <v>16</v>
      </c>
      <c r="X1329" s="58">
        <f t="shared" si="127"/>
        <v>17</v>
      </c>
      <c r="Y1329" s="58">
        <f t="shared" si="128"/>
        <v>17</v>
      </c>
    </row>
    <row r="1330" spans="1:25" x14ac:dyDescent="0.25">
      <c r="A1330" s="283">
        <v>463</v>
      </c>
      <c r="B1330" s="283"/>
      <c r="D1330" s="284">
        <v>37144</v>
      </c>
      <c r="E1330" s="284"/>
      <c r="F1330" s="284"/>
      <c r="G1330" s="284"/>
      <c r="I1330" s="285" t="s">
        <v>224</v>
      </c>
      <c r="J1330" s="285"/>
      <c r="K1330" s="285"/>
      <c r="L1330" s="285"/>
      <c r="M1330" s="61">
        <v>33</v>
      </c>
      <c r="N1330" s="253">
        <v>1535.74</v>
      </c>
      <c r="O1330" s="61">
        <v>100</v>
      </c>
      <c r="P1330" s="286">
        <v>713.61</v>
      </c>
      <c r="Q1330" s="286"/>
      <c r="R1330" s="286"/>
      <c r="S1330" s="253">
        <v>46.54</v>
      </c>
      <c r="T1330" s="253">
        <v>760.15</v>
      </c>
      <c r="V1330" s="60">
        <f t="shared" si="125"/>
        <v>49189</v>
      </c>
      <c r="W1330" s="58">
        <f t="shared" si="126"/>
        <v>16.308333333333334</v>
      </c>
      <c r="X1330" s="58">
        <f t="shared" si="127"/>
        <v>16.691666666666666</v>
      </c>
      <c r="Y1330" s="58">
        <f t="shared" si="128"/>
        <v>16.691666666666666</v>
      </c>
    </row>
    <row r="1331" spans="1:25" x14ac:dyDescent="0.25">
      <c r="A1331" s="283">
        <v>464</v>
      </c>
      <c r="B1331" s="283"/>
      <c r="D1331" s="284">
        <v>37145</v>
      </c>
      <c r="E1331" s="284"/>
      <c r="F1331" s="284"/>
      <c r="G1331" s="284"/>
      <c r="I1331" s="285" t="s">
        <v>224</v>
      </c>
      <c r="J1331" s="285"/>
      <c r="K1331" s="285"/>
      <c r="L1331" s="285"/>
      <c r="M1331" s="61">
        <v>33</v>
      </c>
      <c r="N1331" s="253">
        <v>3071.48</v>
      </c>
      <c r="O1331" s="61">
        <v>100</v>
      </c>
      <c r="P1331" s="286">
        <v>1427.23</v>
      </c>
      <c r="Q1331" s="286"/>
      <c r="R1331" s="286"/>
      <c r="S1331" s="253">
        <v>93.08</v>
      </c>
      <c r="T1331" s="253">
        <v>1520.31</v>
      </c>
      <c r="V1331" s="60">
        <f t="shared" si="125"/>
        <v>49190</v>
      </c>
      <c r="W1331" s="58">
        <f t="shared" si="126"/>
        <v>16.305555555555557</v>
      </c>
      <c r="X1331" s="58">
        <f t="shared" si="127"/>
        <v>16.694444444444443</v>
      </c>
      <c r="Y1331" s="58">
        <f t="shared" si="128"/>
        <v>16.694444444444443</v>
      </c>
    </row>
    <row r="1332" spans="1:25" x14ac:dyDescent="0.25">
      <c r="A1332" s="283">
        <v>468</v>
      </c>
      <c r="B1332" s="283"/>
      <c r="D1332" s="284">
        <v>37287</v>
      </c>
      <c r="E1332" s="284"/>
      <c r="F1332" s="284"/>
      <c r="G1332" s="284"/>
      <c r="I1332" s="285" t="s">
        <v>224</v>
      </c>
      <c r="J1332" s="285"/>
      <c r="K1332" s="285"/>
      <c r="L1332" s="285"/>
      <c r="M1332" s="61">
        <v>33</v>
      </c>
      <c r="N1332" s="253">
        <v>947.61</v>
      </c>
      <c r="O1332" s="61">
        <v>100</v>
      </c>
      <c r="P1332" s="286">
        <v>430.8</v>
      </c>
      <c r="Q1332" s="286"/>
      <c r="R1332" s="286"/>
      <c r="S1332" s="253">
        <v>28.72</v>
      </c>
      <c r="T1332" s="253">
        <v>459.52</v>
      </c>
      <c r="V1332" s="60">
        <f t="shared" si="125"/>
        <v>49332</v>
      </c>
      <c r="W1332" s="58">
        <f t="shared" si="126"/>
        <v>15.916666666666666</v>
      </c>
      <c r="X1332" s="58">
        <f t="shared" si="127"/>
        <v>17.083333333333336</v>
      </c>
      <c r="Y1332" s="58">
        <f t="shared" si="128"/>
        <v>17.083333333333336</v>
      </c>
    </row>
    <row r="1333" spans="1:25" x14ac:dyDescent="0.25">
      <c r="A1333" s="283">
        <v>471</v>
      </c>
      <c r="B1333" s="283"/>
      <c r="D1333" s="284">
        <v>37315</v>
      </c>
      <c r="E1333" s="284"/>
      <c r="F1333" s="284"/>
      <c r="G1333" s="284"/>
      <c r="I1333" s="285" t="s">
        <v>224</v>
      </c>
      <c r="J1333" s="285"/>
      <c r="K1333" s="285"/>
      <c r="L1333" s="285"/>
      <c r="M1333" s="61">
        <v>33</v>
      </c>
      <c r="N1333" s="253">
        <v>75</v>
      </c>
      <c r="O1333" s="61">
        <v>100</v>
      </c>
      <c r="P1333" s="286">
        <v>33.86</v>
      </c>
      <c r="Q1333" s="286"/>
      <c r="R1333" s="286"/>
      <c r="S1333" s="253">
        <v>2.27</v>
      </c>
      <c r="T1333" s="253">
        <v>36.130000000000003</v>
      </c>
      <c r="V1333" s="60">
        <f t="shared" si="125"/>
        <v>49360</v>
      </c>
      <c r="W1333" s="58">
        <f t="shared" si="126"/>
        <v>15.83611111111111</v>
      </c>
      <c r="X1333" s="58">
        <f t="shared" si="127"/>
        <v>17.163888888888891</v>
      </c>
      <c r="Y1333" s="58">
        <f t="shared" si="128"/>
        <v>17.163888888888891</v>
      </c>
    </row>
    <row r="1334" spans="1:25" x14ac:dyDescent="0.25">
      <c r="A1334" s="283">
        <v>475</v>
      </c>
      <c r="B1334" s="283"/>
      <c r="D1334" s="284">
        <v>37346</v>
      </c>
      <c r="E1334" s="284"/>
      <c r="F1334" s="284"/>
      <c r="G1334" s="284"/>
      <c r="I1334" s="285" t="s">
        <v>224</v>
      </c>
      <c r="J1334" s="285"/>
      <c r="K1334" s="285"/>
      <c r="L1334" s="285"/>
      <c r="M1334" s="61">
        <v>33</v>
      </c>
      <c r="N1334" s="253">
        <v>2595.4299999999998</v>
      </c>
      <c r="O1334" s="61">
        <v>100</v>
      </c>
      <c r="P1334" s="286">
        <v>1166.6400000000001</v>
      </c>
      <c r="Q1334" s="286"/>
      <c r="R1334" s="286"/>
      <c r="S1334" s="253">
        <v>78.650000000000006</v>
      </c>
      <c r="T1334" s="253">
        <v>1245.29</v>
      </c>
      <c r="V1334" s="60">
        <f t="shared" si="125"/>
        <v>49391</v>
      </c>
      <c r="W1334" s="58">
        <f t="shared" si="126"/>
        <v>15.75</v>
      </c>
      <c r="X1334" s="58">
        <f t="shared" si="127"/>
        <v>17.25</v>
      </c>
      <c r="Y1334" s="58">
        <f t="shared" si="128"/>
        <v>17.25</v>
      </c>
    </row>
    <row r="1335" spans="1:25" x14ac:dyDescent="0.25">
      <c r="A1335" s="283">
        <v>482</v>
      </c>
      <c r="B1335" s="283"/>
      <c r="D1335" s="284">
        <v>37376</v>
      </c>
      <c r="E1335" s="284"/>
      <c r="F1335" s="284"/>
      <c r="G1335" s="284"/>
      <c r="I1335" s="285" t="s">
        <v>224</v>
      </c>
      <c r="J1335" s="285"/>
      <c r="K1335" s="285"/>
      <c r="L1335" s="285"/>
      <c r="M1335" s="61">
        <v>33</v>
      </c>
      <c r="N1335" s="253">
        <v>663.75</v>
      </c>
      <c r="O1335" s="61">
        <v>100</v>
      </c>
      <c r="P1335" s="286">
        <v>296.63</v>
      </c>
      <c r="Q1335" s="286"/>
      <c r="R1335" s="286"/>
      <c r="S1335" s="253">
        <v>20.11</v>
      </c>
      <c r="T1335" s="253">
        <v>316.74</v>
      </c>
      <c r="V1335" s="60">
        <f t="shared" si="125"/>
        <v>49421</v>
      </c>
      <c r="W1335" s="58">
        <f t="shared" si="126"/>
        <v>15.666666666666666</v>
      </c>
      <c r="X1335" s="58">
        <f t="shared" si="127"/>
        <v>17.333333333333336</v>
      </c>
      <c r="Y1335" s="58">
        <f t="shared" si="128"/>
        <v>17.333333333333336</v>
      </c>
    </row>
    <row r="1336" spans="1:25" x14ac:dyDescent="0.25">
      <c r="A1336" s="283">
        <v>487</v>
      </c>
      <c r="B1336" s="283"/>
      <c r="D1336" s="284">
        <v>37407</v>
      </c>
      <c r="E1336" s="284"/>
      <c r="F1336" s="284"/>
      <c r="G1336" s="284"/>
      <c r="I1336" s="285" t="s">
        <v>224</v>
      </c>
      <c r="J1336" s="285"/>
      <c r="K1336" s="285"/>
      <c r="L1336" s="285"/>
      <c r="M1336" s="61">
        <v>33</v>
      </c>
      <c r="N1336" s="253">
        <v>817.54</v>
      </c>
      <c r="O1336" s="61">
        <v>100</v>
      </c>
      <c r="P1336" s="286">
        <v>363.3</v>
      </c>
      <c r="Q1336" s="286"/>
      <c r="R1336" s="286"/>
      <c r="S1336" s="253">
        <v>24.77</v>
      </c>
      <c r="T1336" s="253">
        <v>388.07</v>
      </c>
      <c r="V1336" s="60">
        <f t="shared" si="125"/>
        <v>49452</v>
      </c>
      <c r="W1336" s="58">
        <f t="shared" si="126"/>
        <v>15.583333333333334</v>
      </c>
      <c r="X1336" s="58">
        <f t="shared" si="127"/>
        <v>17.416666666666664</v>
      </c>
      <c r="Y1336" s="58">
        <f t="shared" si="128"/>
        <v>17.416666666666664</v>
      </c>
    </row>
    <row r="1337" spans="1:25" x14ac:dyDescent="0.25">
      <c r="A1337" s="283">
        <v>491</v>
      </c>
      <c r="B1337" s="283"/>
      <c r="D1337" s="284">
        <v>37437</v>
      </c>
      <c r="E1337" s="284"/>
      <c r="F1337" s="284"/>
      <c r="G1337" s="284"/>
      <c r="I1337" s="285" t="s">
        <v>224</v>
      </c>
      <c r="J1337" s="285"/>
      <c r="K1337" s="285"/>
      <c r="L1337" s="285"/>
      <c r="M1337" s="61">
        <v>33</v>
      </c>
      <c r="N1337" s="253">
        <v>1159.73</v>
      </c>
      <c r="O1337" s="61">
        <v>100</v>
      </c>
      <c r="P1337" s="286">
        <v>512.46</v>
      </c>
      <c r="Q1337" s="286"/>
      <c r="R1337" s="286"/>
      <c r="S1337" s="253">
        <v>35.14</v>
      </c>
      <c r="T1337" s="253">
        <v>547.6</v>
      </c>
      <c r="V1337" s="60">
        <f t="shared" si="125"/>
        <v>49482</v>
      </c>
      <c r="W1337" s="58">
        <f t="shared" si="126"/>
        <v>15.5</v>
      </c>
      <c r="X1337" s="58">
        <f t="shared" si="127"/>
        <v>17.5</v>
      </c>
      <c r="Y1337" s="58">
        <f t="shared" si="128"/>
        <v>17.5</v>
      </c>
    </row>
    <row r="1338" spans="1:25" x14ac:dyDescent="0.25">
      <c r="A1338" s="283">
        <v>496</v>
      </c>
      <c r="B1338" s="283"/>
      <c r="D1338" s="284">
        <v>37468</v>
      </c>
      <c r="E1338" s="284"/>
      <c r="F1338" s="284"/>
      <c r="G1338" s="284"/>
      <c r="I1338" s="285" t="s">
        <v>224</v>
      </c>
      <c r="J1338" s="285"/>
      <c r="K1338" s="285"/>
      <c r="L1338" s="285"/>
      <c r="M1338" s="61">
        <v>33</v>
      </c>
      <c r="N1338" s="253">
        <v>1517.92</v>
      </c>
      <c r="O1338" s="61">
        <v>100</v>
      </c>
      <c r="P1338" s="286">
        <v>667</v>
      </c>
      <c r="Q1338" s="286"/>
      <c r="R1338" s="286"/>
      <c r="S1338" s="253">
        <v>46</v>
      </c>
      <c r="T1338" s="253">
        <v>713</v>
      </c>
      <c r="V1338" s="60">
        <f t="shared" si="125"/>
        <v>49513</v>
      </c>
      <c r="W1338" s="58">
        <f t="shared" si="126"/>
        <v>15.416666666666666</v>
      </c>
      <c r="X1338" s="58">
        <f t="shared" si="127"/>
        <v>17.583333333333336</v>
      </c>
      <c r="Y1338" s="58">
        <f t="shared" si="128"/>
        <v>17.583333333333336</v>
      </c>
    </row>
    <row r="1339" spans="1:25" x14ac:dyDescent="0.25">
      <c r="A1339" s="283">
        <v>500</v>
      </c>
      <c r="B1339" s="283"/>
      <c r="D1339" s="284">
        <v>37499</v>
      </c>
      <c r="E1339" s="284"/>
      <c r="F1339" s="284"/>
      <c r="G1339" s="284"/>
      <c r="I1339" s="285" t="s">
        <v>224</v>
      </c>
      <c r="J1339" s="285"/>
      <c r="K1339" s="285"/>
      <c r="L1339" s="285"/>
      <c r="M1339" s="61">
        <v>33</v>
      </c>
      <c r="N1339" s="253">
        <v>1881.74</v>
      </c>
      <c r="O1339" s="61">
        <v>100</v>
      </c>
      <c r="P1339" s="286">
        <v>822.04</v>
      </c>
      <c r="Q1339" s="286"/>
      <c r="R1339" s="286"/>
      <c r="S1339" s="253">
        <v>57.02</v>
      </c>
      <c r="T1339" s="253">
        <v>879.06000000000006</v>
      </c>
      <c r="V1339" s="60">
        <f t="shared" si="125"/>
        <v>49544</v>
      </c>
      <c r="W1339" s="58">
        <f t="shared" si="126"/>
        <v>15.333333333333334</v>
      </c>
      <c r="X1339" s="58">
        <f t="shared" si="127"/>
        <v>17.666666666666664</v>
      </c>
      <c r="Y1339" s="58">
        <f t="shared" si="128"/>
        <v>17.666666666666664</v>
      </c>
    </row>
    <row r="1340" spans="1:25" x14ac:dyDescent="0.25">
      <c r="A1340" s="283">
        <v>504</v>
      </c>
      <c r="B1340" s="283"/>
      <c r="D1340" s="284">
        <v>37529</v>
      </c>
      <c r="E1340" s="284"/>
      <c r="F1340" s="284"/>
      <c r="G1340" s="284"/>
      <c r="I1340" s="285" t="s">
        <v>224</v>
      </c>
      <c r="J1340" s="285"/>
      <c r="K1340" s="285"/>
      <c r="L1340" s="285"/>
      <c r="M1340" s="61">
        <v>33</v>
      </c>
      <c r="N1340" s="253">
        <v>2831.05</v>
      </c>
      <c r="O1340" s="61">
        <v>100</v>
      </c>
      <c r="P1340" s="286">
        <v>1229.6600000000001</v>
      </c>
      <c r="Q1340" s="286"/>
      <c r="R1340" s="286"/>
      <c r="S1340" s="253">
        <v>85.79</v>
      </c>
      <c r="T1340" s="253">
        <v>1315.45</v>
      </c>
      <c r="V1340" s="60">
        <f t="shared" si="125"/>
        <v>49574</v>
      </c>
      <c r="W1340" s="58">
        <f t="shared" si="126"/>
        <v>15.25</v>
      </c>
      <c r="X1340" s="58">
        <f t="shared" si="127"/>
        <v>17.75</v>
      </c>
      <c r="Y1340" s="58">
        <f t="shared" si="128"/>
        <v>17.75</v>
      </c>
    </row>
    <row r="1341" spans="1:25" x14ac:dyDescent="0.25">
      <c r="A1341" s="283">
        <v>511</v>
      </c>
      <c r="B1341" s="283"/>
      <c r="D1341" s="284">
        <v>37560</v>
      </c>
      <c r="E1341" s="284"/>
      <c r="F1341" s="284"/>
      <c r="G1341" s="284"/>
      <c r="I1341" s="285" t="s">
        <v>224</v>
      </c>
      <c r="J1341" s="285"/>
      <c r="K1341" s="285"/>
      <c r="L1341" s="285"/>
      <c r="M1341" s="61">
        <v>33</v>
      </c>
      <c r="N1341" s="253">
        <v>2904.89</v>
      </c>
      <c r="O1341" s="61">
        <v>100</v>
      </c>
      <c r="P1341" s="286">
        <v>1254.43</v>
      </c>
      <c r="Q1341" s="286"/>
      <c r="R1341" s="286"/>
      <c r="S1341" s="253">
        <v>88.03</v>
      </c>
      <c r="T1341" s="253">
        <v>1342.46</v>
      </c>
      <c r="V1341" s="60">
        <f t="shared" si="125"/>
        <v>49605</v>
      </c>
      <c r="W1341" s="58">
        <f t="shared" si="126"/>
        <v>15.166666666666666</v>
      </c>
      <c r="X1341" s="58">
        <f t="shared" si="127"/>
        <v>17.833333333333336</v>
      </c>
      <c r="Y1341" s="58">
        <f t="shared" si="128"/>
        <v>17.833333333333336</v>
      </c>
    </row>
    <row r="1342" spans="1:25" x14ac:dyDescent="0.25">
      <c r="A1342" s="283">
        <v>515</v>
      </c>
      <c r="B1342" s="283"/>
      <c r="D1342" s="284">
        <v>37590</v>
      </c>
      <c r="E1342" s="284"/>
      <c r="F1342" s="284"/>
      <c r="G1342" s="284"/>
      <c r="I1342" s="285" t="s">
        <v>224</v>
      </c>
      <c r="J1342" s="285"/>
      <c r="K1342" s="285"/>
      <c r="L1342" s="285"/>
      <c r="M1342" s="61">
        <v>33</v>
      </c>
      <c r="N1342" s="253">
        <v>3210.15</v>
      </c>
      <c r="O1342" s="61">
        <v>100</v>
      </c>
      <c r="P1342" s="286">
        <v>1378.13</v>
      </c>
      <c r="Q1342" s="286"/>
      <c r="R1342" s="286"/>
      <c r="S1342" s="253">
        <v>97.28</v>
      </c>
      <c r="T1342" s="253">
        <v>1475.41</v>
      </c>
      <c r="V1342" s="60">
        <f t="shared" si="125"/>
        <v>49635</v>
      </c>
      <c r="W1342" s="58">
        <f t="shared" si="126"/>
        <v>15.083333333333334</v>
      </c>
      <c r="X1342" s="58">
        <f t="shared" si="127"/>
        <v>17.916666666666664</v>
      </c>
      <c r="Y1342" s="58">
        <f t="shared" si="128"/>
        <v>17.916666666666664</v>
      </c>
    </row>
    <row r="1343" spans="1:25" x14ac:dyDescent="0.25">
      <c r="A1343" s="283">
        <v>530</v>
      </c>
      <c r="B1343" s="283"/>
      <c r="D1343" s="284">
        <v>37621</v>
      </c>
      <c r="E1343" s="284"/>
      <c r="F1343" s="284"/>
      <c r="G1343" s="284"/>
      <c r="I1343" s="285" t="s">
        <v>224</v>
      </c>
      <c r="J1343" s="285"/>
      <c r="K1343" s="285"/>
      <c r="L1343" s="285"/>
      <c r="M1343" s="61">
        <v>33</v>
      </c>
      <c r="N1343" s="253">
        <v>1800.49</v>
      </c>
      <c r="O1343" s="61">
        <v>100</v>
      </c>
      <c r="P1343" s="286">
        <v>768.39</v>
      </c>
      <c r="Q1343" s="286"/>
      <c r="R1343" s="286"/>
      <c r="S1343" s="253">
        <v>54.56</v>
      </c>
      <c r="T1343" s="253">
        <v>822.95</v>
      </c>
      <c r="V1343" s="60">
        <f t="shared" si="125"/>
        <v>49666</v>
      </c>
      <c r="W1343" s="58">
        <f t="shared" si="126"/>
        <v>15</v>
      </c>
      <c r="X1343" s="58">
        <f t="shared" si="127"/>
        <v>18</v>
      </c>
      <c r="Y1343" s="58">
        <f t="shared" si="128"/>
        <v>18</v>
      </c>
    </row>
    <row r="1344" spans="1:25" x14ac:dyDescent="0.25">
      <c r="A1344" s="283">
        <v>535</v>
      </c>
      <c r="B1344" s="283"/>
      <c r="D1344" s="284">
        <v>37642</v>
      </c>
      <c r="E1344" s="284"/>
      <c r="F1344" s="284"/>
      <c r="G1344" s="284"/>
      <c r="I1344" s="285" t="s">
        <v>224</v>
      </c>
      <c r="J1344" s="285"/>
      <c r="K1344" s="285"/>
      <c r="L1344" s="285"/>
      <c r="M1344" s="61">
        <v>33</v>
      </c>
      <c r="N1344" s="253">
        <v>244.04</v>
      </c>
      <c r="O1344" s="61">
        <v>100</v>
      </c>
      <c r="P1344" s="286">
        <v>103.60000000000001</v>
      </c>
      <c r="Q1344" s="286"/>
      <c r="R1344" s="286"/>
      <c r="S1344" s="253">
        <v>7.4</v>
      </c>
      <c r="T1344" s="253">
        <v>111</v>
      </c>
      <c r="V1344" s="60">
        <f t="shared" si="125"/>
        <v>49687</v>
      </c>
      <c r="W1344" s="58">
        <f t="shared" si="126"/>
        <v>14.944444444444445</v>
      </c>
      <c r="X1344" s="58">
        <f t="shared" si="127"/>
        <v>18.055555555555557</v>
      </c>
      <c r="Y1344" s="58">
        <f t="shared" si="128"/>
        <v>18.055555555555557</v>
      </c>
    </row>
    <row r="1345" spans="1:25" x14ac:dyDescent="0.25">
      <c r="A1345" s="283">
        <v>536</v>
      </c>
      <c r="B1345" s="283"/>
      <c r="D1345" s="284">
        <v>37652</v>
      </c>
      <c r="E1345" s="284"/>
      <c r="F1345" s="284"/>
      <c r="G1345" s="284"/>
      <c r="I1345" s="285" t="s">
        <v>224</v>
      </c>
      <c r="J1345" s="285"/>
      <c r="K1345" s="285"/>
      <c r="L1345" s="285"/>
      <c r="M1345" s="61">
        <v>33</v>
      </c>
      <c r="N1345" s="253">
        <v>586.14</v>
      </c>
      <c r="O1345" s="61">
        <v>100</v>
      </c>
      <c r="P1345" s="286">
        <v>248.64000000000001</v>
      </c>
      <c r="Q1345" s="286"/>
      <c r="R1345" s="286"/>
      <c r="S1345" s="253">
        <v>17.760000000000002</v>
      </c>
      <c r="T1345" s="253">
        <v>266.39999999999998</v>
      </c>
      <c r="V1345" s="60">
        <f t="shared" si="125"/>
        <v>49697</v>
      </c>
      <c r="W1345" s="58">
        <f t="shared" si="126"/>
        <v>14.916666666666666</v>
      </c>
      <c r="X1345" s="58">
        <f t="shared" si="127"/>
        <v>18.083333333333336</v>
      </c>
      <c r="Y1345" s="58">
        <f t="shared" si="128"/>
        <v>18.083333333333336</v>
      </c>
    </row>
    <row r="1346" spans="1:25" x14ac:dyDescent="0.25">
      <c r="A1346" s="283">
        <v>537</v>
      </c>
      <c r="B1346" s="283"/>
      <c r="D1346" s="284">
        <v>37652</v>
      </c>
      <c r="E1346" s="284"/>
      <c r="F1346" s="284"/>
      <c r="G1346" s="284"/>
      <c r="I1346" s="285" t="s">
        <v>224</v>
      </c>
      <c r="J1346" s="285"/>
      <c r="K1346" s="285"/>
      <c r="L1346" s="285"/>
      <c r="M1346" s="61">
        <v>33</v>
      </c>
      <c r="N1346" s="253">
        <v>2325</v>
      </c>
      <c r="O1346" s="61">
        <v>100</v>
      </c>
      <c r="P1346" s="286">
        <v>986.30000000000007</v>
      </c>
      <c r="Q1346" s="286"/>
      <c r="R1346" s="286"/>
      <c r="S1346" s="253">
        <v>70.45</v>
      </c>
      <c r="T1346" s="253">
        <v>1056.75</v>
      </c>
      <c r="V1346" s="60">
        <f t="shared" si="125"/>
        <v>49697</v>
      </c>
      <c r="W1346" s="58">
        <f t="shared" si="126"/>
        <v>14.916666666666666</v>
      </c>
      <c r="X1346" s="58">
        <f t="shared" si="127"/>
        <v>18.083333333333336</v>
      </c>
      <c r="Y1346" s="58">
        <f t="shared" si="128"/>
        <v>18.083333333333336</v>
      </c>
    </row>
    <row r="1347" spans="1:25" x14ac:dyDescent="0.25">
      <c r="A1347" s="283">
        <v>540</v>
      </c>
      <c r="B1347" s="283"/>
      <c r="D1347" s="284">
        <v>37680</v>
      </c>
      <c r="E1347" s="284"/>
      <c r="F1347" s="284"/>
      <c r="G1347" s="284"/>
      <c r="I1347" s="285" t="s">
        <v>224</v>
      </c>
      <c r="J1347" s="285"/>
      <c r="K1347" s="285"/>
      <c r="L1347" s="285"/>
      <c r="M1347" s="61">
        <v>33</v>
      </c>
      <c r="N1347" s="253">
        <v>139.53</v>
      </c>
      <c r="O1347" s="61">
        <v>100</v>
      </c>
      <c r="P1347" s="286">
        <v>58.870000000000005</v>
      </c>
      <c r="Q1347" s="286"/>
      <c r="R1347" s="286"/>
      <c r="S1347" s="253">
        <v>4.2300000000000004</v>
      </c>
      <c r="T1347" s="253">
        <v>63.1</v>
      </c>
      <c r="V1347" s="60">
        <f t="shared" si="125"/>
        <v>49725</v>
      </c>
      <c r="W1347" s="58">
        <f t="shared" si="126"/>
        <v>14.83611111111111</v>
      </c>
      <c r="X1347" s="58">
        <f t="shared" si="127"/>
        <v>18.163888888888891</v>
      </c>
      <c r="Y1347" s="58">
        <f t="shared" si="128"/>
        <v>18.163888888888891</v>
      </c>
    </row>
    <row r="1348" spans="1:25" x14ac:dyDescent="0.25">
      <c r="A1348" s="283">
        <v>541</v>
      </c>
      <c r="B1348" s="283"/>
      <c r="D1348" s="284">
        <v>37680</v>
      </c>
      <c r="E1348" s="284"/>
      <c r="F1348" s="284"/>
      <c r="G1348" s="284"/>
      <c r="I1348" s="285" t="s">
        <v>224</v>
      </c>
      <c r="J1348" s="285"/>
      <c r="K1348" s="285"/>
      <c r="L1348" s="285"/>
      <c r="M1348" s="61">
        <v>33</v>
      </c>
      <c r="N1348" s="253">
        <v>630</v>
      </c>
      <c r="O1348" s="61">
        <v>100</v>
      </c>
      <c r="P1348" s="286">
        <v>265.67</v>
      </c>
      <c r="Q1348" s="286"/>
      <c r="R1348" s="286"/>
      <c r="S1348" s="253">
        <v>19.09</v>
      </c>
      <c r="T1348" s="253">
        <v>284.76</v>
      </c>
      <c r="V1348" s="60">
        <f t="shared" si="125"/>
        <v>49725</v>
      </c>
      <c r="W1348" s="58">
        <f t="shared" si="126"/>
        <v>14.83611111111111</v>
      </c>
      <c r="X1348" s="58">
        <f t="shared" si="127"/>
        <v>18.163888888888891</v>
      </c>
      <c r="Y1348" s="58">
        <f t="shared" si="128"/>
        <v>18.163888888888891</v>
      </c>
    </row>
    <row r="1349" spans="1:25" x14ac:dyDescent="0.25">
      <c r="A1349" s="283">
        <v>545</v>
      </c>
      <c r="B1349" s="283"/>
      <c r="D1349" s="284">
        <v>37711</v>
      </c>
      <c r="E1349" s="284"/>
      <c r="F1349" s="284"/>
      <c r="G1349" s="284"/>
      <c r="I1349" s="285" t="s">
        <v>224</v>
      </c>
      <c r="J1349" s="285"/>
      <c r="K1349" s="285"/>
      <c r="L1349" s="285"/>
      <c r="M1349" s="61">
        <v>33</v>
      </c>
      <c r="N1349" s="253">
        <v>300</v>
      </c>
      <c r="O1349" s="61">
        <v>100</v>
      </c>
      <c r="P1349" s="286">
        <v>125.75</v>
      </c>
      <c r="Q1349" s="286"/>
      <c r="R1349" s="286"/>
      <c r="S1349" s="253">
        <v>9.09</v>
      </c>
      <c r="T1349" s="253">
        <v>134.84</v>
      </c>
      <c r="V1349" s="60">
        <f t="shared" si="125"/>
        <v>49756</v>
      </c>
      <c r="W1349" s="58">
        <f t="shared" si="126"/>
        <v>14.75</v>
      </c>
      <c r="X1349" s="58">
        <f t="shared" si="127"/>
        <v>18.25</v>
      </c>
      <c r="Y1349" s="58">
        <f t="shared" si="128"/>
        <v>18.25</v>
      </c>
    </row>
    <row r="1350" spans="1:25" x14ac:dyDescent="0.25">
      <c r="A1350" s="283">
        <v>549</v>
      </c>
      <c r="B1350" s="283"/>
      <c r="D1350" s="284">
        <v>37741</v>
      </c>
      <c r="E1350" s="284"/>
      <c r="F1350" s="284"/>
      <c r="G1350" s="284"/>
      <c r="I1350" s="285" t="s">
        <v>224</v>
      </c>
      <c r="J1350" s="285"/>
      <c r="K1350" s="285"/>
      <c r="L1350" s="285"/>
      <c r="M1350" s="61">
        <v>33</v>
      </c>
      <c r="N1350" s="253">
        <v>426.93</v>
      </c>
      <c r="O1350" s="61">
        <v>100</v>
      </c>
      <c r="P1350" s="286">
        <v>177.92000000000002</v>
      </c>
      <c r="Q1350" s="286"/>
      <c r="R1350" s="286"/>
      <c r="S1350" s="253">
        <v>12.94</v>
      </c>
      <c r="T1350" s="253">
        <v>190.86</v>
      </c>
      <c r="V1350" s="60">
        <f t="shared" si="125"/>
        <v>49786</v>
      </c>
      <c r="W1350" s="58">
        <f t="shared" si="126"/>
        <v>14.666666666666666</v>
      </c>
      <c r="X1350" s="58">
        <f t="shared" si="127"/>
        <v>18.333333333333336</v>
      </c>
      <c r="Y1350" s="58">
        <f t="shared" si="128"/>
        <v>18.333333333333336</v>
      </c>
    </row>
    <row r="1351" spans="1:25" x14ac:dyDescent="0.25">
      <c r="A1351" s="283">
        <v>550</v>
      </c>
      <c r="B1351" s="283"/>
      <c r="D1351" s="284">
        <v>37741</v>
      </c>
      <c r="E1351" s="284"/>
      <c r="F1351" s="284"/>
      <c r="G1351" s="284"/>
      <c r="I1351" s="285" t="s">
        <v>224</v>
      </c>
      <c r="J1351" s="285"/>
      <c r="K1351" s="285"/>
      <c r="L1351" s="285"/>
      <c r="M1351" s="61">
        <v>33</v>
      </c>
      <c r="N1351" s="253">
        <v>2265</v>
      </c>
      <c r="O1351" s="61">
        <v>100</v>
      </c>
      <c r="P1351" s="286">
        <v>943.80000000000007</v>
      </c>
      <c r="Q1351" s="286"/>
      <c r="R1351" s="286"/>
      <c r="S1351" s="253">
        <v>68.64</v>
      </c>
      <c r="T1351" s="253">
        <v>1012.44</v>
      </c>
      <c r="V1351" s="60">
        <f t="shared" si="125"/>
        <v>49786</v>
      </c>
      <c r="W1351" s="58">
        <f t="shared" si="126"/>
        <v>14.666666666666666</v>
      </c>
      <c r="X1351" s="58">
        <f t="shared" si="127"/>
        <v>18.333333333333336</v>
      </c>
      <c r="Y1351" s="58">
        <f t="shared" si="128"/>
        <v>18.333333333333336</v>
      </c>
    </row>
    <row r="1352" spans="1:25" x14ac:dyDescent="0.25">
      <c r="A1352" s="283">
        <v>555</v>
      </c>
      <c r="B1352" s="283"/>
      <c r="D1352" s="284">
        <v>37772</v>
      </c>
      <c r="E1352" s="284"/>
      <c r="F1352" s="284"/>
      <c r="G1352" s="284"/>
      <c r="I1352" s="285" t="s">
        <v>224</v>
      </c>
      <c r="J1352" s="285"/>
      <c r="K1352" s="285"/>
      <c r="L1352" s="285"/>
      <c r="M1352" s="61">
        <v>33</v>
      </c>
      <c r="N1352" s="253">
        <v>222.28</v>
      </c>
      <c r="O1352" s="61">
        <v>100</v>
      </c>
      <c r="P1352" s="286">
        <v>92.11</v>
      </c>
      <c r="Q1352" s="286"/>
      <c r="R1352" s="286"/>
      <c r="S1352" s="253">
        <v>6.74</v>
      </c>
      <c r="T1352" s="253">
        <v>98.850000000000009</v>
      </c>
      <c r="V1352" s="60">
        <f t="shared" si="125"/>
        <v>49817</v>
      </c>
      <c r="W1352" s="58">
        <f t="shared" si="126"/>
        <v>14.583333333333334</v>
      </c>
      <c r="X1352" s="58">
        <f t="shared" si="127"/>
        <v>18.416666666666664</v>
      </c>
      <c r="Y1352" s="58">
        <f t="shared" si="128"/>
        <v>18.416666666666664</v>
      </c>
    </row>
    <row r="1353" spans="1:25" x14ac:dyDescent="0.25">
      <c r="A1353" s="283">
        <v>556</v>
      </c>
      <c r="B1353" s="283"/>
      <c r="D1353" s="284">
        <v>37772</v>
      </c>
      <c r="E1353" s="284"/>
      <c r="F1353" s="284"/>
      <c r="G1353" s="284"/>
      <c r="I1353" s="285" t="s">
        <v>224</v>
      </c>
      <c r="J1353" s="285"/>
      <c r="K1353" s="285"/>
      <c r="L1353" s="285"/>
      <c r="M1353" s="61">
        <v>33</v>
      </c>
      <c r="N1353" s="253">
        <v>360</v>
      </c>
      <c r="O1353" s="61">
        <v>100</v>
      </c>
      <c r="P1353" s="286">
        <v>149.1</v>
      </c>
      <c r="Q1353" s="286"/>
      <c r="R1353" s="286"/>
      <c r="S1353" s="253">
        <v>10.91</v>
      </c>
      <c r="T1353" s="253">
        <v>160.01</v>
      </c>
      <c r="V1353" s="60">
        <f t="shared" si="125"/>
        <v>49817</v>
      </c>
      <c r="W1353" s="58">
        <f t="shared" si="126"/>
        <v>14.583333333333334</v>
      </c>
      <c r="X1353" s="58">
        <f t="shared" si="127"/>
        <v>18.416666666666664</v>
      </c>
      <c r="Y1353" s="58">
        <f t="shared" si="128"/>
        <v>18.416666666666664</v>
      </c>
    </row>
    <row r="1354" spans="1:25" x14ac:dyDescent="0.25">
      <c r="A1354" s="283">
        <v>562</v>
      </c>
      <c r="B1354" s="283"/>
      <c r="D1354" s="284">
        <v>37802</v>
      </c>
      <c r="E1354" s="284"/>
      <c r="F1354" s="284"/>
      <c r="G1354" s="284"/>
      <c r="I1354" s="285" t="s">
        <v>224</v>
      </c>
      <c r="J1354" s="285"/>
      <c r="K1354" s="285"/>
      <c r="L1354" s="285"/>
      <c r="M1354" s="61">
        <v>33</v>
      </c>
      <c r="N1354" s="253">
        <v>456.64</v>
      </c>
      <c r="O1354" s="61">
        <v>100</v>
      </c>
      <c r="P1354" s="286">
        <v>187.99</v>
      </c>
      <c r="Q1354" s="286"/>
      <c r="R1354" s="286"/>
      <c r="S1354" s="253">
        <v>13.84</v>
      </c>
      <c r="T1354" s="253">
        <v>201.83</v>
      </c>
      <c r="V1354" s="60">
        <f t="shared" si="125"/>
        <v>49847</v>
      </c>
      <c r="W1354" s="58">
        <f t="shared" si="126"/>
        <v>14.5</v>
      </c>
      <c r="X1354" s="58">
        <f t="shared" si="127"/>
        <v>18.5</v>
      </c>
      <c r="Y1354" s="58">
        <f t="shared" si="128"/>
        <v>18.5</v>
      </c>
    </row>
    <row r="1355" spans="1:25" x14ac:dyDescent="0.25">
      <c r="A1355" s="283">
        <v>563</v>
      </c>
      <c r="B1355" s="283"/>
      <c r="D1355" s="284">
        <v>37802</v>
      </c>
      <c r="E1355" s="284"/>
      <c r="F1355" s="284"/>
      <c r="G1355" s="284"/>
      <c r="I1355" s="285" t="s">
        <v>224</v>
      </c>
      <c r="J1355" s="285"/>
      <c r="K1355" s="285"/>
      <c r="L1355" s="285"/>
      <c r="M1355" s="61">
        <v>33</v>
      </c>
      <c r="N1355" s="253">
        <v>1995</v>
      </c>
      <c r="O1355" s="61">
        <v>100</v>
      </c>
      <c r="P1355" s="286">
        <v>821.12</v>
      </c>
      <c r="Q1355" s="286"/>
      <c r="R1355" s="286"/>
      <c r="S1355" s="253">
        <v>60.45</v>
      </c>
      <c r="T1355" s="253">
        <v>881.57</v>
      </c>
      <c r="V1355" s="60">
        <f t="shared" si="125"/>
        <v>49847</v>
      </c>
      <c r="W1355" s="58">
        <f t="shared" si="126"/>
        <v>14.5</v>
      </c>
      <c r="X1355" s="58">
        <f t="shared" si="127"/>
        <v>18.5</v>
      </c>
      <c r="Y1355" s="58">
        <f t="shared" si="128"/>
        <v>18.5</v>
      </c>
    </row>
    <row r="1356" spans="1:25" x14ac:dyDescent="0.25">
      <c r="A1356" s="283">
        <v>571</v>
      </c>
      <c r="B1356" s="283"/>
      <c r="D1356" s="284">
        <v>37833</v>
      </c>
      <c r="E1356" s="284"/>
      <c r="F1356" s="284"/>
      <c r="G1356" s="284"/>
      <c r="I1356" s="285" t="s">
        <v>224</v>
      </c>
      <c r="J1356" s="285"/>
      <c r="K1356" s="285"/>
      <c r="L1356" s="285"/>
      <c r="M1356" s="61">
        <v>33</v>
      </c>
      <c r="N1356" s="253">
        <v>727.35</v>
      </c>
      <c r="O1356" s="61">
        <v>100</v>
      </c>
      <c r="P1356" s="286">
        <v>297.54000000000002</v>
      </c>
      <c r="Q1356" s="286"/>
      <c r="R1356" s="286"/>
      <c r="S1356" s="253">
        <v>22.04</v>
      </c>
      <c r="T1356" s="253">
        <v>319.58</v>
      </c>
      <c r="V1356" s="60">
        <f t="shared" si="125"/>
        <v>49878</v>
      </c>
      <c r="W1356" s="58">
        <f t="shared" si="126"/>
        <v>14.416666666666666</v>
      </c>
      <c r="X1356" s="58">
        <f t="shared" si="127"/>
        <v>18.583333333333336</v>
      </c>
      <c r="Y1356" s="58">
        <f t="shared" si="128"/>
        <v>18.583333333333336</v>
      </c>
    </row>
    <row r="1357" spans="1:25" x14ac:dyDescent="0.25">
      <c r="A1357" s="283">
        <v>572</v>
      </c>
      <c r="B1357" s="283"/>
      <c r="D1357" s="284">
        <v>37833</v>
      </c>
      <c r="E1357" s="284"/>
      <c r="F1357" s="284"/>
      <c r="G1357" s="284"/>
      <c r="I1357" s="285" t="s">
        <v>224</v>
      </c>
      <c r="J1357" s="285"/>
      <c r="K1357" s="285"/>
      <c r="L1357" s="285"/>
      <c r="M1357" s="61">
        <v>33</v>
      </c>
      <c r="N1357" s="253">
        <v>1275</v>
      </c>
      <c r="O1357" s="61">
        <v>100</v>
      </c>
      <c r="P1357" s="286">
        <v>521.64</v>
      </c>
      <c r="Q1357" s="286"/>
      <c r="R1357" s="286"/>
      <c r="S1357" s="253">
        <v>38.64</v>
      </c>
      <c r="T1357" s="253">
        <v>560.28</v>
      </c>
      <c r="V1357" s="60">
        <f t="shared" si="125"/>
        <v>49878</v>
      </c>
      <c r="W1357" s="58">
        <f t="shared" si="126"/>
        <v>14.416666666666666</v>
      </c>
      <c r="X1357" s="58">
        <f t="shared" si="127"/>
        <v>18.583333333333336</v>
      </c>
      <c r="Y1357" s="58">
        <f t="shared" si="128"/>
        <v>18.583333333333336</v>
      </c>
    </row>
    <row r="1358" spans="1:25" x14ac:dyDescent="0.25">
      <c r="A1358" s="283">
        <v>584</v>
      </c>
      <c r="B1358" s="283"/>
      <c r="D1358" s="284">
        <v>37864</v>
      </c>
      <c r="E1358" s="284"/>
      <c r="F1358" s="284"/>
      <c r="G1358" s="284"/>
      <c r="I1358" s="285" t="s">
        <v>224</v>
      </c>
      <c r="J1358" s="285"/>
      <c r="K1358" s="285"/>
      <c r="L1358" s="285"/>
      <c r="M1358" s="61">
        <v>33</v>
      </c>
      <c r="N1358" s="253">
        <v>183.08</v>
      </c>
      <c r="O1358" s="61">
        <v>100</v>
      </c>
      <c r="P1358" s="286">
        <v>74.459999999999994</v>
      </c>
      <c r="Q1358" s="286"/>
      <c r="R1358" s="286"/>
      <c r="S1358" s="253">
        <v>5.55</v>
      </c>
      <c r="T1358" s="253">
        <v>80.010000000000005</v>
      </c>
      <c r="V1358" s="60">
        <f t="shared" si="125"/>
        <v>49909</v>
      </c>
      <c r="W1358" s="58">
        <f t="shared" si="126"/>
        <v>14.333333333333334</v>
      </c>
      <c r="X1358" s="58">
        <f t="shared" si="127"/>
        <v>18.666666666666664</v>
      </c>
      <c r="Y1358" s="58">
        <f t="shared" si="128"/>
        <v>18.666666666666664</v>
      </c>
    </row>
    <row r="1359" spans="1:25" x14ac:dyDescent="0.25">
      <c r="A1359" s="283">
        <v>585</v>
      </c>
      <c r="B1359" s="283"/>
      <c r="D1359" s="284">
        <v>37864</v>
      </c>
      <c r="E1359" s="284"/>
      <c r="F1359" s="284"/>
      <c r="G1359" s="284"/>
      <c r="I1359" s="285" t="s">
        <v>224</v>
      </c>
      <c r="J1359" s="285"/>
      <c r="K1359" s="285"/>
      <c r="L1359" s="285"/>
      <c r="M1359" s="61">
        <v>33</v>
      </c>
      <c r="N1359" s="253">
        <v>2655</v>
      </c>
      <c r="O1359" s="61">
        <v>100</v>
      </c>
      <c r="P1359" s="286">
        <v>1079.3699999999999</v>
      </c>
      <c r="Q1359" s="286"/>
      <c r="R1359" s="286"/>
      <c r="S1359" s="253">
        <v>80.45</v>
      </c>
      <c r="T1359" s="253">
        <v>1159.82</v>
      </c>
      <c r="V1359" s="60">
        <f t="shared" si="125"/>
        <v>49909</v>
      </c>
      <c r="W1359" s="58">
        <f t="shared" si="126"/>
        <v>14.333333333333334</v>
      </c>
      <c r="X1359" s="58">
        <f t="shared" si="127"/>
        <v>18.666666666666664</v>
      </c>
      <c r="Y1359" s="58">
        <f t="shared" si="128"/>
        <v>18.666666666666664</v>
      </c>
    </row>
    <row r="1360" spans="1:25" x14ac:dyDescent="0.25">
      <c r="A1360" s="283">
        <v>591</v>
      </c>
      <c r="B1360" s="283"/>
      <c r="D1360" s="284">
        <v>37894</v>
      </c>
      <c r="E1360" s="284"/>
      <c r="F1360" s="284"/>
      <c r="G1360" s="284"/>
      <c r="I1360" s="285" t="s">
        <v>224</v>
      </c>
      <c r="J1360" s="285"/>
      <c r="K1360" s="285"/>
      <c r="L1360" s="285"/>
      <c r="M1360" s="61">
        <v>33</v>
      </c>
      <c r="N1360" s="253">
        <v>839.14</v>
      </c>
      <c r="O1360" s="61">
        <v>100</v>
      </c>
      <c r="P1360" s="286">
        <v>339.07</v>
      </c>
      <c r="Q1360" s="286"/>
      <c r="R1360" s="286"/>
      <c r="S1360" s="253">
        <v>25.43</v>
      </c>
      <c r="T1360" s="253">
        <v>364.5</v>
      </c>
      <c r="V1360" s="60">
        <f t="shared" si="125"/>
        <v>49939</v>
      </c>
      <c r="W1360" s="58">
        <f t="shared" si="126"/>
        <v>14.25</v>
      </c>
      <c r="X1360" s="58">
        <f t="shared" si="127"/>
        <v>18.75</v>
      </c>
      <c r="Y1360" s="58">
        <f t="shared" si="128"/>
        <v>18.75</v>
      </c>
    </row>
    <row r="1361" spans="1:25" x14ac:dyDescent="0.25">
      <c r="A1361" s="283">
        <v>592</v>
      </c>
      <c r="B1361" s="283"/>
      <c r="D1361" s="284">
        <v>37894</v>
      </c>
      <c r="E1361" s="284"/>
      <c r="F1361" s="284"/>
      <c r="G1361" s="284"/>
      <c r="I1361" s="285" t="s">
        <v>224</v>
      </c>
      <c r="J1361" s="285"/>
      <c r="K1361" s="285"/>
      <c r="L1361" s="285"/>
      <c r="M1361" s="61">
        <v>33</v>
      </c>
      <c r="N1361" s="253">
        <v>2040</v>
      </c>
      <c r="O1361" s="61">
        <v>100</v>
      </c>
      <c r="P1361" s="286">
        <v>824.27</v>
      </c>
      <c r="Q1361" s="286"/>
      <c r="R1361" s="286"/>
      <c r="S1361" s="253">
        <v>61.82</v>
      </c>
      <c r="T1361" s="253">
        <v>886.09</v>
      </c>
      <c r="V1361" s="60">
        <f t="shared" si="125"/>
        <v>49939</v>
      </c>
      <c r="W1361" s="58">
        <f t="shared" si="126"/>
        <v>14.25</v>
      </c>
      <c r="X1361" s="58">
        <f t="shared" si="127"/>
        <v>18.75</v>
      </c>
      <c r="Y1361" s="58">
        <f t="shared" si="128"/>
        <v>18.75</v>
      </c>
    </row>
    <row r="1362" spans="1:25" x14ac:dyDescent="0.25">
      <c r="A1362" s="283">
        <v>597</v>
      </c>
      <c r="B1362" s="283"/>
      <c r="D1362" s="284">
        <v>37925</v>
      </c>
      <c r="E1362" s="284"/>
      <c r="F1362" s="284"/>
      <c r="G1362" s="284"/>
      <c r="I1362" s="285" t="s">
        <v>224</v>
      </c>
      <c r="J1362" s="285"/>
      <c r="K1362" s="285"/>
      <c r="L1362" s="285"/>
      <c r="M1362" s="61">
        <v>33</v>
      </c>
      <c r="N1362" s="253">
        <v>281.36</v>
      </c>
      <c r="O1362" s="61">
        <v>100</v>
      </c>
      <c r="P1362" s="286">
        <v>113.02</v>
      </c>
      <c r="Q1362" s="286"/>
      <c r="R1362" s="286"/>
      <c r="S1362" s="253">
        <v>8.5299999999999994</v>
      </c>
      <c r="T1362" s="253">
        <v>121.55</v>
      </c>
      <c r="V1362" s="60">
        <f t="shared" si="125"/>
        <v>49970</v>
      </c>
      <c r="W1362" s="58">
        <f t="shared" si="126"/>
        <v>14.166666666666666</v>
      </c>
      <c r="X1362" s="58">
        <f t="shared" si="127"/>
        <v>18.833333333333336</v>
      </c>
      <c r="Y1362" s="58">
        <f t="shared" si="128"/>
        <v>18.833333333333336</v>
      </c>
    </row>
    <row r="1363" spans="1:25" x14ac:dyDescent="0.25">
      <c r="A1363" s="283">
        <v>598</v>
      </c>
      <c r="B1363" s="283"/>
      <c r="D1363" s="284">
        <v>37925</v>
      </c>
      <c r="E1363" s="284"/>
      <c r="F1363" s="284"/>
      <c r="G1363" s="284"/>
      <c r="I1363" s="285" t="s">
        <v>224</v>
      </c>
      <c r="J1363" s="285"/>
      <c r="K1363" s="285"/>
      <c r="L1363" s="285"/>
      <c r="M1363" s="61">
        <v>33</v>
      </c>
      <c r="N1363" s="253">
        <v>1057.5</v>
      </c>
      <c r="O1363" s="61">
        <v>100</v>
      </c>
      <c r="P1363" s="286">
        <v>424.66</v>
      </c>
      <c r="Q1363" s="286"/>
      <c r="R1363" s="286"/>
      <c r="S1363" s="253">
        <v>32.049999999999997</v>
      </c>
      <c r="T1363" s="253">
        <v>456.71000000000004</v>
      </c>
      <c r="V1363" s="60">
        <f t="shared" si="125"/>
        <v>49970</v>
      </c>
      <c r="W1363" s="58">
        <f t="shared" si="126"/>
        <v>14.166666666666666</v>
      </c>
      <c r="X1363" s="58">
        <f t="shared" si="127"/>
        <v>18.833333333333336</v>
      </c>
      <c r="Y1363" s="58">
        <f t="shared" si="128"/>
        <v>18.833333333333336</v>
      </c>
    </row>
    <row r="1364" spans="1:25" x14ac:dyDescent="0.25">
      <c r="A1364" s="283">
        <v>605</v>
      </c>
      <c r="B1364" s="283"/>
      <c r="D1364" s="284">
        <v>37932</v>
      </c>
      <c r="E1364" s="284"/>
      <c r="F1364" s="284"/>
      <c r="G1364" s="284"/>
      <c r="I1364" s="285" t="s">
        <v>224</v>
      </c>
      <c r="J1364" s="285"/>
      <c r="K1364" s="285"/>
      <c r="L1364" s="285"/>
      <c r="M1364" s="61">
        <v>33</v>
      </c>
      <c r="N1364" s="253">
        <v>55</v>
      </c>
      <c r="O1364" s="61">
        <v>100</v>
      </c>
      <c r="P1364" s="286">
        <v>21.990000000000002</v>
      </c>
      <c r="Q1364" s="286"/>
      <c r="R1364" s="286"/>
      <c r="S1364" s="253">
        <v>1.67</v>
      </c>
      <c r="T1364" s="253">
        <v>23.66</v>
      </c>
      <c r="V1364" s="60">
        <f t="shared" si="125"/>
        <v>49977</v>
      </c>
      <c r="W1364" s="58">
        <f t="shared" si="126"/>
        <v>14.15</v>
      </c>
      <c r="X1364" s="58">
        <f t="shared" si="127"/>
        <v>18.850000000000001</v>
      </c>
      <c r="Y1364" s="58">
        <f t="shared" si="128"/>
        <v>18.850000000000001</v>
      </c>
    </row>
    <row r="1365" spans="1:25" x14ac:dyDescent="0.25">
      <c r="A1365" s="283">
        <v>606</v>
      </c>
      <c r="B1365" s="283"/>
      <c r="D1365" s="284">
        <v>37955</v>
      </c>
      <c r="E1365" s="284"/>
      <c r="F1365" s="284"/>
      <c r="G1365" s="284"/>
      <c r="I1365" s="285" t="s">
        <v>224</v>
      </c>
      <c r="J1365" s="285"/>
      <c r="K1365" s="285"/>
      <c r="L1365" s="285"/>
      <c r="M1365" s="61">
        <v>33</v>
      </c>
      <c r="N1365" s="253">
        <v>371.65000000000003</v>
      </c>
      <c r="O1365" s="61">
        <v>100</v>
      </c>
      <c r="P1365" s="286">
        <v>148.26</v>
      </c>
      <c r="Q1365" s="286"/>
      <c r="R1365" s="286"/>
      <c r="S1365" s="253">
        <v>11.26</v>
      </c>
      <c r="T1365" s="253">
        <v>159.52000000000001</v>
      </c>
      <c r="V1365" s="60">
        <f t="shared" si="125"/>
        <v>50000</v>
      </c>
      <c r="W1365" s="58">
        <f t="shared" si="126"/>
        <v>14.083333333333334</v>
      </c>
      <c r="X1365" s="58">
        <f t="shared" si="127"/>
        <v>18.916666666666664</v>
      </c>
      <c r="Y1365" s="58">
        <f t="shared" si="128"/>
        <v>18.916666666666664</v>
      </c>
    </row>
    <row r="1366" spans="1:25" x14ac:dyDescent="0.25">
      <c r="A1366" s="283">
        <v>607</v>
      </c>
      <c r="B1366" s="283"/>
      <c r="D1366" s="284">
        <v>37955</v>
      </c>
      <c r="E1366" s="284"/>
      <c r="F1366" s="284"/>
      <c r="G1366" s="284"/>
      <c r="I1366" s="285" t="s">
        <v>224</v>
      </c>
      <c r="J1366" s="285"/>
      <c r="K1366" s="285"/>
      <c r="L1366" s="285"/>
      <c r="M1366" s="61">
        <v>33</v>
      </c>
      <c r="N1366" s="253">
        <v>907.5</v>
      </c>
      <c r="O1366" s="61">
        <v>100</v>
      </c>
      <c r="P1366" s="286">
        <v>362.08</v>
      </c>
      <c r="Q1366" s="286"/>
      <c r="R1366" s="286"/>
      <c r="S1366" s="253">
        <v>27.5</v>
      </c>
      <c r="T1366" s="253">
        <v>389.58</v>
      </c>
      <c r="V1366" s="60">
        <f t="shared" si="125"/>
        <v>50000</v>
      </c>
      <c r="W1366" s="58">
        <f t="shared" si="126"/>
        <v>14.083333333333334</v>
      </c>
      <c r="X1366" s="58">
        <f t="shared" si="127"/>
        <v>18.916666666666664</v>
      </c>
      <c r="Y1366" s="58">
        <f t="shared" si="128"/>
        <v>18.916666666666664</v>
      </c>
    </row>
    <row r="1367" spans="1:25" x14ac:dyDescent="0.25">
      <c r="A1367" s="283">
        <v>615</v>
      </c>
      <c r="B1367" s="283"/>
      <c r="D1367" s="284">
        <v>37986</v>
      </c>
      <c r="E1367" s="284"/>
      <c r="F1367" s="284"/>
      <c r="G1367" s="284"/>
      <c r="I1367" s="285" t="s">
        <v>224</v>
      </c>
      <c r="J1367" s="285"/>
      <c r="K1367" s="285"/>
      <c r="L1367" s="285"/>
      <c r="M1367" s="61">
        <v>33</v>
      </c>
      <c r="N1367" s="253">
        <v>546.25</v>
      </c>
      <c r="O1367" s="61">
        <v>100</v>
      </c>
      <c r="P1367" s="286">
        <v>216.53</v>
      </c>
      <c r="Q1367" s="286"/>
      <c r="R1367" s="286"/>
      <c r="S1367" s="253">
        <v>16.55</v>
      </c>
      <c r="T1367" s="253">
        <v>233.08</v>
      </c>
      <c r="V1367" s="60">
        <f t="shared" si="125"/>
        <v>50031</v>
      </c>
      <c r="W1367" s="58">
        <f t="shared" si="126"/>
        <v>14</v>
      </c>
      <c r="X1367" s="58">
        <f t="shared" si="127"/>
        <v>19</v>
      </c>
      <c r="Y1367" s="58">
        <f t="shared" si="128"/>
        <v>19</v>
      </c>
    </row>
    <row r="1368" spans="1:25" x14ac:dyDescent="0.25">
      <c r="A1368" s="283">
        <v>616</v>
      </c>
      <c r="B1368" s="283"/>
      <c r="D1368" s="284">
        <v>37986</v>
      </c>
      <c r="E1368" s="284"/>
      <c r="F1368" s="284"/>
      <c r="G1368" s="284"/>
      <c r="I1368" s="285" t="s">
        <v>224</v>
      </c>
      <c r="J1368" s="285"/>
      <c r="K1368" s="285"/>
      <c r="L1368" s="285"/>
      <c r="M1368" s="61">
        <v>33</v>
      </c>
      <c r="N1368" s="253">
        <v>2737.5</v>
      </c>
      <c r="O1368" s="61">
        <v>100</v>
      </c>
      <c r="P1368" s="286">
        <v>1085.26</v>
      </c>
      <c r="Q1368" s="286"/>
      <c r="R1368" s="286"/>
      <c r="S1368" s="253">
        <v>82.95</v>
      </c>
      <c r="T1368" s="253">
        <v>1168.21</v>
      </c>
      <c r="V1368" s="60">
        <f t="shared" si="125"/>
        <v>50031</v>
      </c>
      <c r="W1368" s="58">
        <f t="shared" si="126"/>
        <v>14</v>
      </c>
      <c r="X1368" s="58">
        <f t="shared" si="127"/>
        <v>19</v>
      </c>
      <c r="Y1368" s="58">
        <f t="shared" si="128"/>
        <v>19</v>
      </c>
    </row>
    <row r="1369" spans="1:25" x14ac:dyDescent="0.25">
      <c r="A1369" s="283">
        <v>620</v>
      </c>
      <c r="B1369" s="283"/>
      <c r="D1369" s="284">
        <v>37991</v>
      </c>
      <c r="E1369" s="284"/>
      <c r="F1369" s="284"/>
      <c r="G1369" s="284"/>
      <c r="I1369" s="285" t="s">
        <v>224</v>
      </c>
      <c r="J1369" s="285"/>
      <c r="K1369" s="285"/>
      <c r="L1369" s="285"/>
      <c r="M1369" s="61">
        <v>33</v>
      </c>
      <c r="N1369" s="253">
        <v>302.08999999999997</v>
      </c>
      <c r="O1369" s="61">
        <v>100</v>
      </c>
      <c r="P1369" s="286">
        <v>118.95</v>
      </c>
      <c r="Q1369" s="286"/>
      <c r="R1369" s="286"/>
      <c r="S1369" s="253">
        <v>9.15</v>
      </c>
      <c r="T1369" s="253">
        <v>128.1</v>
      </c>
      <c r="V1369" s="60">
        <f t="shared" si="125"/>
        <v>50036</v>
      </c>
      <c r="W1369" s="58">
        <f t="shared" si="126"/>
        <v>13.988888888888889</v>
      </c>
      <c r="X1369" s="58">
        <f t="shared" si="127"/>
        <v>19.011111111111113</v>
      </c>
      <c r="Y1369" s="58">
        <f t="shared" si="128"/>
        <v>19.011111111111113</v>
      </c>
    </row>
    <row r="1370" spans="1:25" x14ac:dyDescent="0.25">
      <c r="A1370" s="283">
        <v>621</v>
      </c>
      <c r="B1370" s="283"/>
      <c r="D1370" s="284">
        <v>38017</v>
      </c>
      <c r="E1370" s="284"/>
      <c r="F1370" s="284"/>
      <c r="G1370" s="284"/>
      <c r="I1370" s="285" t="s">
        <v>224</v>
      </c>
      <c r="J1370" s="285"/>
      <c r="K1370" s="285"/>
      <c r="L1370" s="285"/>
      <c r="M1370" s="61">
        <v>33</v>
      </c>
      <c r="N1370" s="253">
        <v>348.47</v>
      </c>
      <c r="O1370" s="61">
        <v>100</v>
      </c>
      <c r="P1370" s="286">
        <v>136.4</v>
      </c>
      <c r="Q1370" s="286"/>
      <c r="R1370" s="286"/>
      <c r="S1370" s="253">
        <v>10.56</v>
      </c>
      <c r="T1370" s="253">
        <v>146.96</v>
      </c>
      <c r="V1370" s="60">
        <f t="shared" si="125"/>
        <v>50062</v>
      </c>
      <c r="W1370" s="58">
        <f t="shared" si="126"/>
        <v>13.916666666666666</v>
      </c>
      <c r="X1370" s="58">
        <f t="shared" si="127"/>
        <v>19.083333333333336</v>
      </c>
      <c r="Y1370" s="58">
        <f t="shared" si="128"/>
        <v>19.083333333333336</v>
      </c>
    </row>
    <row r="1371" spans="1:25" x14ac:dyDescent="0.25">
      <c r="A1371" s="283">
        <v>622</v>
      </c>
      <c r="B1371" s="283"/>
      <c r="D1371" s="284">
        <v>38017</v>
      </c>
      <c r="E1371" s="284"/>
      <c r="F1371" s="284"/>
      <c r="G1371" s="284"/>
      <c r="I1371" s="285" t="s">
        <v>224</v>
      </c>
      <c r="J1371" s="285"/>
      <c r="K1371" s="285"/>
      <c r="L1371" s="285"/>
      <c r="M1371" s="61">
        <v>33</v>
      </c>
      <c r="N1371" s="253">
        <v>2085</v>
      </c>
      <c r="O1371" s="61">
        <v>100</v>
      </c>
      <c r="P1371" s="286">
        <v>816.08</v>
      </c>
      <c r="Q1371" s="286"/>
      <c r="R1371" s="286"/>
      <c r="S1371" s="253">
        <v>63.18</v>
      </c>
      <c r="T1371" s="253">
        <v>879.26</v>
      </c>
      <c r="V1371" s="60">
        <f t="shared" si="125"/>
        <v>50062</v>
      </c>
      <c r="W1371" s="58">
        <f t="shared" si="126"/>
        <v>13.916666666666666</v>
      </c>
      <c r="X1371" s="58">
        <f t="shared" si="127"/>
        <v>19.083333333333336</v>
      </c>
      <c r="Y1371" s="58">
        <f t="shared" si="128"/>
        <v>19.083333333333336</v>
      </c>
    </row>
    <row r="1372" spans="1:25" x14ac:dyDescent="0.25">
      <c r="A1372" s="283">
        <v>628</v>
      </c>
      <c r="B1372" s="283"/>
      <c r="D1372" s="284">
        <v>38046</v>
      </c>
      <c r="E1372" s="284"/>
      <c r="F1372" s="284"/>
      <c r="G1372" s="284"/>
      <c r="I1372" s="285" t="s">
        <v>224</v>
      </c>
      <c r="J1372" s="285"/>
      <c r="K1372" s="285"/>
      <c r="L1372" s="285"/>
      <c r="M1372" s="61">
        <v>33</v>
      </c>
      <c r="N1372" s="253">
        <v>1.54</v>
      </c>
      <c r="O1372" s="61">
        <v>100</v>
      </c>
      <c r="P1372" s="286">
        <v>0.64</v>
      </c>
      <c r="Q1372" s="286"/>
      <c r="R1372" s="286"/>
      <c r="S1372" s="253">
        <v>0.05</v>
      </c>
      <c r="T1372" s="253">
        <v>0.69000000000000006</v>
      </c>
      <c r="V1372" s="60">
        <f t="shared" si="125"/>
        <v>50091</v>
      </c>
      <c r="W1372" s="58">
        <f t="shared" si="126"/>
        <v>13.83611111111111</v>
      </c>
      <c r="X1372" s="58">
        <f t="shared" si="127"/>
        <v>19.163888888888891</v>
      </c>
      <c r="Y1372" s="58">
        <f t="shared" si="128"/>
        <v>19.163888888888891</v>
      </c>
    </row>
    <row r="1373" spans="1:25" x14ac:dyDescent="0.25">
      <c r="A1373" s="283">
        <v>629</v>
      </c>
      <c r="B1373" s="283"/>
      <c r="D1373" s="284">
        <v>38046</v>
      </c>
      <c r="E1373" s="284"/>
      <c r="F1373" s="284"/>
      <c r="G1373" s="284"/>
      <c r="I1373" s="285" t="s">
        <v>224</v>
      </c>
      <c r="J1373" s="285"/>
      <c r="K1373" s="285"/>
      <c r="L1373" s="285"/>
      <c r="M1373" s="61">
        <v>33</v>
      </c>
      <c r="N1373" s="253">
        <v>360</v>
      </c>
      <c r="O1373" s="61">
        <v>100</v>
      </c>
      <c r="P1373" s="286">
        <v>140.01</v>
      </c>
      <c r="Q1373" s="286"/>
      <c r="R1373" s="286"/>
      <c r="S1373" s="253">
        <v>10.91</v>
      </c>
      <c r="T1373" s="253">
        <v>150.91999999999999</v>
      </c>
      <c r="V1373" s="60">
        <f t="shared" ref="V1373:V1436" si="129">D1373+(M1373*365)</f>
        <v>50091</v>
      </c>
      <c r="W1373" s="58">
        <f t="shared" ref="W1373:W1436" si="130">YEARFRAC(D1373,$W$8)</f>
        <v>13.83611111111111</v>
      </c>
      <c r="X1373" s="58">
        <f t="shared" ref="X1373:X1436" si="131">IF(W1373&gt;M1373,0,M1373-W1373)</f>
        <v>19.163888888888891</v>
      </c>
      <c r="Y1373" s="58">
        <f t="shared" ref="Y1373:Y1436" si="132">IF(X1373=0,0,X1373)</f>
        <v>19.163888888888891</v>
      </c>
    </row>
    <row r="1374" spans="1:25" x14ac:dyDescent="0.25">
      <c r="A1374" s="283">
        <v>635</v>
      </c>
      <c r="B1374" s="283"/>
      <c r="D1374" s="284">
        <v>38077</v>
      </c>
      <c r="E1374" s="284"/>
      <c r="F1374" s="284"/>
      <c r="G1374" s="284"/>
      <c r="I1374" s="285" t="s">
        <v>224</v>
      </c>
      <c r="J1374" s="285"/>
      <c r="K1374" s="285"/>
      <c r="L1374" s="285"/>
      <c r="M1374" s="61">
        <v>33</v>
      </c>
      <c r="N1374" s="253">
        <v>363.13</v>
      </c>
      <c r="O1374" s="61">
        <v>100</v>
      </c>
      <c r="P1374" s="286">
        <v>140.25</v>
      </c>
      <c r="Q1374" s="286"/>
      <c r="R1374" s="286"/>
      <c r="S1374" s="253">
        <v>11</v>
      </c>
      <c r="T1374" s="253">
        <v>151.25</v>
      </c>
      <c r="V1374" s="60">
        <f t="shared" si="129"/>
        <v>50122</v>
      </c>
      <c r="W1374" s="58">
        <f t="shared" si="130"/>
        <v>13.75</v>
      </c>
      <c r="X1374" s="58">
        <f t="shared" si="131"/>
        <v>19.25</v>
      </c>
      <c r="Y1374" s="58">
        <f t="shared" si="132"/>
        <v>19.25</v>
      </c>
    </row>
    <row r="1375" spans="1:25" x14ac:dyDescent="0.25">
      <c r="A1375" s="283">
        <v>636</v>
      </c>
      <c r="B1375" s="283"/>
      <c r="D1375" s="284">
        <v>38077</v>
      </c>
      <c r="E1375" s="284"/>
      <c r="F1375" s="284"/>
      <c r="G1375" s="284"/>
      <c r="I1375" s="285" t="s">
        <v>224</v>
      </c>
      <c r="J1375" s="285"/>
      <c r="K1375" s="285"/>
      <c r="L1375" s="285"/>
      <c r="M1375" s="61">
        <v>33</v>
      </c>
      <c r="N1375" s="253">
        <v>1440</v>
      </c>
      <c r="O1375" s="61">
        <v>100</v>
      </c>
      <c r="P1375" s="286">
        <v>556.41</v>
      </c>
      <c r="Q1375" s="286"/>
      <c r="R1375" s="286"/>
      <c r="S1375" s="253">
        <v>43.64</v>
      </c>
      <c r="T1375" s="253">
        <v>600.04999999999995</v>
      </c>
      <c r="V1375" s="60">
        <f t="shared" si="129"/>
        <v>50122</v>
      </c>
      <c r="W1375" s="58">
        <f t="shared" si="130"/>
        <v>13.75</v>
      </c>
      <c r="X1375" s="58">
        <f t="shared" si="131"/>
        <v>19.25</v>
      </c>
      <c r="Y1375" s="58">
        <f t="shared" si="132"/>
        <v>19.25</v>
      </c>
    </row>
    <row r="1376" spans="1:25" x14ac:dyDescent="0.25">
      <c r="A1376" s="283">
        <v>642</v>
      </c>
      <c r="B1376" s="283"/>
      <c r="D1376" s="284">
        <v>38107</v>
      </c>
      <c r="E1376" s="284"/>
      <c r="F1376" s="284"/>
      <c r="G1376" s="284"/>
      <c r="I1376" s="285" t="s">
        <v>224</v>
      </c>
      <c r="J1376" s="285"/>
      <c r="K1376" s="285"/>
      <c r="L1376" s="285"/>
      <c r="M1376" s="61">
        <v>33</v>
      </c>
      <c r="N1376" s="253">
        <v>182.42000000000002</v>
      </c>
      <c r="O1376" s="61">
        <v>100</v>
      </c>
      <c r="P1376" s="286">
        <v>70.05</v>
      </c>
      <c r="Q1376" s="286"/>
      <c r="R1376" s="286"/>
      <c r="S1376" s="253">
        <v>5.53</v>
      </c>
      <c r="T1376" s="253">
        <v>75.58</v>
      </c>
      <c r="V1376" s="60">
        <f t="shared" si="129"/>
        <v>50152</v>
      </c>
      <c r="W1376" s="58">
        <f t="shared" si="130"/>
        <v>13.666666666666666</v>
      </c>
      <c r="X1376" s="58">
        <f t="shared" si="131"/>
        <v>19.333333333333336</v>
      </c>
      <c r="Y1376" s="58">
        <f t="shared" si="132"/>
        <v>19.333333333333336</v>
      </c>
    </row>
    <row r="1377" spans="1:25" x14ac:dyDescent="0.25">
      <c r="A1377" s="283">
        <v>643</v>
      </c>
      <c r="B1377" s="283"/>
      <c r="D1377" s="284">
        <v>38107</v>
      </c>
      <c r="E1377" s="284"/>
      <c r="F1377" s="284"/>
      <c r="G1377" s="284"/>
      <c r="I1377" s="285" t="s">
        <v>224</v>
      </c>
      <c r="J1377" s="285"/>
      <c r="K1377" s="285"/>
      <c r="L1377" s="285"/>
      <c r="M1377" s="61">
        <v>33</v>
      </c>
      <c r="N1377" s="253">
        <v>967.5</v>
      </c>
      <c r="O1377" s="61">
        <v>100</v>
      </c>
      <c r="P1377" s="286">
        <v>371.39</v>
      </c>
      <c r="Q1377" s="286"/>
      <c r="R1377" s="286"/>
      <c r="S1377" s="253">
        <v>29.32</v>
      </c>
      <c r="T1377" s="253">
        <v>400.71000000000004</v>
      </c>
      <c r="V1377" s="60">
        <f t="shared" si="129"/>
        <v>50152</v>
      </c>
      <c r="W1377" s="58">
        <f t="shared" si="130"/>
        <v>13.666666666666666</v>
      </c>
      <c r="X1377" s="58">
        <f t="shared" si="131"/>
        <v>19.333333333333336</v>
      </c>
      <c r="Y1377" s="58">
        <f t="shared" si="132"/>
        <v>19.333333333333336</v>
      </c>
    </row>
    <row r="1378" spans="1:25" x14ac:dyDescent="0.25">
      <c r="A1378" s="283">
        <v>651</v>
      </c>
      <c r="B1378" s="283"/>
      <c r="D1378" s="284">
        <v>38131</v>
      </c>
      <c r="E1378" s="284"/>
      <c r="F1378" s="284"/>
      <c r="G1378" s="284"/>
      <c r="I1378" s="285" t="s">
        <v>224</v>
      </c>
      <c r="J1378" s="285"/>
      <c r="K1378" s="285"/>
      <c r="L1378" s="285"/>
      <c r="M1378" s="61">
        <v>33</v>
      </c>
      <c r="N1378" s="253">
        <v>95.45</v>
      </c>
      <c r="O1378" s="61">
        <v>100</v>
      </c>
      <c r="P1378" s="286">
        <v>36.369999999999997</v>
      </c>
      <c r="Q1378" s="286"/>
      <c r="R1378" s="286"/>
      <c r="S1378" s="253">
        <v>2.89</v>
      </c>
      <c r="T1378" s="253">
        <v>39.26</v>
      </c>
      <c r="V1378" s="60">
        <f t="shared" si="129"/>
        <v>50176</v>
      </c>
      <c r="W1378" s="58">
        <f t="shared" si="130"/>
        <v>13.602777777777778</v>
      </c>
      <c r="X1378" s="58">
        <f t="shared" si="131"/>
        <v>19.397222222222222</v>
      </c>
      <c r="Y1378" s="58">
        <f t="shared" si="132"/>
        <v>19.397222222222222</v>
      </c>
    </row>
    <row r="1379" spans="1:25" x14ac:dyDescent="0.25">
      <c r="A1379" s="283">
        <v>652</v>
      </c>
      <c r="B1379" s="283"/>
      <c r="D1379" s="284">
        <v>38138</v>
      </c>
      <c r="E1379" s="284"/>
      <c r="F1379" s="284"/>
      <c r="G1379" s="284"/>
      <c r="I1379" s="285" t="s">
        <v>224</v>
      </c>
      <c r="J1379" s="285"/>
      <c r="K1379" s="285"/>
      <c r="L1379" s="285"/>
      <c r="M1379" s="61">
        <v>33</v>
      </c>
      <c r="N1379" s="253">
        <v>297.37</v>
      </c>
      <c r="O1379" s="61">
        <v>100</v>
      </c>
      <c r="P1379" s="286">
        <v>113.38</v>
      </c>
      <c r="Q1379" s="286"/>
      <c r="R1379" s="286"/>
      <c r="S1379" s="253">
        <v>9.01</v>
      </c>
      <c r="T1379" s="253">
        <v>122.39</v>
      </c>
      <c r="V1379" s="60">
        <f t="shared" si="129"/>
        <v>50183</v>
      </c>
      <c r="W1379" s="58">
        <f t="shared" si="130"/>
        <v>13.583333333333334</v>
      </c>
      <c r="X1379" s="58">
        <f t="shared" si="131"/>
        <v>19.416666666666664</v>
      </c>
      <c r="Y1379" s="58">
        <f t="shared" si="132"/>
        <v>19.416666666666664</v>
      </c>
    </row>
    <row r="1380" spans="1:25" x14ac:dyDescent="0.25">
      <c r="A1380" s="283">
        <v>653</v>
      </c>
      <c r="B1380" s="283"/>
      <c r="D1380" s="284">
        <v>38138</v>
      </c>
      <c r="E1380" s="284"/>
      <c r="F1380" s="284"/>
      <c r="G1380" s="284"/>
      <c r="I1380" s="285" t="s">
        <v>224</v>
      </c>
      <c r="J1380" s="285"/>
      <c r="K1380" s="285"/>
      <c r="L1380" s="285"/>
      <c r="M1380" s="61">
        <v>33</v>
      </c>
      <c r="N1380" s="253">
        <v>1462.5</v>
      </c>
      <c r="O1380" s="61">
        <v>100</v>
      </c>
      <c r="P1380" s="286">
        <v>557.69000000000005</v>
      </c>
      <c r="Q1380" s="286"/>
      <c r="R1380" s="286"/>
      <c r="S1380" s="253">
        <v>44.32</v>
      </c>
      <c r="T1380" s="253">
        <v>602.01</v>
      </c>
      <c r="V1380" s="60">
        <f t="shared" si="129"/>
        <v>50183</v>
      </c>
      <c r="W1380" s="58">
        <f t="shared" si="130"/>
        <v>13.583333333333334</v>
      </c>
      <c r="X1380" s="58">
        <f t="shared" si="131"/>
        <v>19.416666666666664</v>
      </c>
      <c r="Y1380" s="58">
        <f t="shared" si="132"/>
        <v>19.416666666666664</v>
      </c>
    </row>
    <row r="1381" spans="1:25" x14ac:dyDescent="0.25">
      <c r="A1381" s="283">
        <v>665</v>
      </c>
      <c r="B1381" s="283"/>
      <c r="D1381" s="284">
        <v>38168</v>
      </c>
      <c r="E1381" s="284"/>
      <c r="F1381" s="284"/>
      <c r="G1381" s="284"/>
      <c r="I1381" s="285" t="s">
        <v>224</v>
      </c>
      <c r="J1381" s="285"/>
      <c r="K1381" s="285"/>
      <c r="L1381" s="285"/>
      <c r="M1381" s="61">
        <v>33</v>
      </c>
      <c r="N1381" s="253">
        <v>502.5</v>
      </c>
      <c r="O1381" s="61">
        <v>100</v>
      </c>
      <c r="P1381" s="286">
        <v>190.37</v>
      </c>
      <c r="Q1381" s="286"/>
      <c r="R1381" s="286"/>
      <c r="S1381" s="253">
        <v>15.23</v>
      </c>
      <c r="T1381" s="253">
        <v>205.6</v>
      </c>
      <c r="V1381" s="60">
        <f t="shared" si="129"/>
        <v>50213</v>
      </c>
      <c r="W1381" s="58">
        <f t="shared" si="130"/>
        <v>13.5</v>
      </c>
      <c r="X1381" s="58">
        <f t="shared" si="131"/>
        <v>19.5</v>
      </c>
      <c r="Y1381" s="58">
        <f t="shared" si="132"/>
        <v>19.5</v>
      </c>
    </row>
    <row r="1382" spans="1:25" x14ac:dyDescent="0.25">
      <c r="A1382" s="283">
        <v>674</v>
      </c>
      <c r="B1382" s="283"/>
      <c r="D1382" s="284">
        <v>42400</v>
      </c>
      <c r="E1382" s="284"/>
      <c r="F1382" s="284"/>
      <c r="G1382" s="284"/>
      <c r="I1382" s="285" t="s">
        <v>224</v>
      </c>
      <c r="J1382" s="285"/>
      <c r="K1382" s="285"/>
      <c r="L1382" s="285"/>
      <c r="M1382" s="61">
        <v>33</v>
      </c>
      <c r="N1382" s="253">
        <v>679.42</v>
      </c>
      <c r="O1382" s="61">
        <v>100</v>
      </c>
      <c r="P1382" s="286">
        <v>18.87</v>
      </c>
      <c r="Q1382" s="286"/>
      <c r="R1382" s="286"/>
      <c r="S1382" s="253">
        <v>20.59</v>
      </c>
      <c r="T1382" s="253">
        <v>39.46</v>
      </c>
      <c r="V1382" s="60">
        <f t="shared" si="129"/>
        <v>54445</v>
      </c>
      <c r="W1382" s="58">
        <f t="shared" si="130"/>
        <v>1.9166666666666667</v>
      </c>
      <c r="X1382" s="58">
        <f t="shared" si="131"/>
        <v>31.083333333333332</v>
      </c>
      <c r="Y1382" s="58">
        <f t="shared" si="132"/>
        <v>31.083333333333332</v>
      </c>
    </row>
    <row r="1383" spans="1:25" x14ac:dyDescent="0.25">
      <c r="A1383" s="283">
        <v>675</v>
      </c>
      <c r="B1383" s="283"/>
      <c r="D1383" s="284">
        <v>38199</v>
      </c>
      <c r="E1383" s="284"/>
      <c r="F1383" s="284"/>
      <c r="G1383" s="284"/>
      <c r="I1383" s="285" t="s">
        <v>224</v>
      </c>
      <c r="J1383" s="285"/>
      <c r="K1383" s="285"/>
      <c r="L1383" s="285"/>
      <c r="M1383" s="61">
        <v>33</v>
      </c>
      <c r="N1383" s="253">
        <v>824.38</v>
      </c>
      <c r="O1383" s="61">
        <v>100</v>
      </c>
      <c r="P1383" s="286">
        <v>310.17</v>
      </c>
      <c r="Q1383" s="286"/>
      <c r="R1383" s="286"/>
      <c r="S1383" s="253">
        <v>24.98</v>
      </c>
      <c r="T1383" s="253">
        <v>335.15000000000003</v>
      </c>
      <c r="V1383" s="60">
        <f t="shared" si="129"/>
        <v>50244</v>
      </c>
      <c r="W1383" s="58">
        <f t="shared" si="130"/>
        <v>13.416666666666666</v>
      </c>
      <c r="X1383" s="58">
        <f t="shared" si="131"/>
        <v>19.583333333333336</v>
      </c>
      <c r="Y1383" s="58">
        <f t="shared" si="132"/>
        <v>19.583333333333336</v>
      </c>
    </row>
    <row r="1384" spans="1:25" x14ac:dyDescent="0.25">
      <c r="A1384" s="283">
        <v>676</v>
      </c>
      <c r="B1384" s="283"/>
      <c r="D1384" s="284">
        <v>38199</v>
      </c>
      <c r="E1384" s="284"/>
      <c r="F1384" s="284"/>
      <c r="G1384" s="284"/>
      <c r="I1384" s="285" t="s">
        <v>224</v>
      </c>
      <c r="J1384" s="285"/>
      <c r="K1384" s="285"/>
      <c r="L1384" s="285"/>
      <c r="M1384" s="61">
        <v>33</v>
      </c>
      <c r="N1384" s="253">
        <v>2130</v>
      </c>
      <c r="O1384" s="61">
        <v>100</v>
      </c>
      <c r="P1384" s="286">
        <v>801.49</v>
      </c>
      <c r="Q1384" s="286"/>
      <c r="R1384" s="286"/>
      <c r="S1384" s="253">
        <v>64.55</v>
      </c>
      <c r="T1384" s="253">
        <v>866.04</v>
      </c>
      <c r="V1384" s="60">
        <f t="shared" si="129"/>
        <v>50244</v>
      </c>
      <c r="W1384" s="58">
        <f t="shared" si="130"/>
        <v>13.416666666666666</v>
      </c>
      <c r="X1384" s="58">
        <f t="shared" si="131"/>
        <v>19.583333333333336</v>
      </c>
      <c r="Y1384" s="58">
        <f t="shared" si="132"/>
        <v>19.583333333333336</v>
      </c>
    </row>
    <row r="1385" spans="1:25" x14ac:dyDescent="0.25">
      <c r="A1385" s="283">
        <v>684</v>
      </c>
      <c r="B1385" s="283"/>
      <c r="D1385" s="284">
        <v>38230</v>
      </c>
      <c r="E1385" s="284"/>
      <c r="F1385" s="284"/>
      <c r="G1385" s="284"/>
      <c r="I1385" s="285" t="s">
        <v>224</v>
      </c>
      <c r="J1385" s="285"/>
      <c r="K1385" s="285"/>
      <c r="L1385" s="285"/>
      <c r="M1385" s="61">
        <v>33</v>
      </c>
      <c r="N1385" s="253">
        <v>2011.47</v>
      </c>
      <c r="O1385" s="61">
        <v>100</v>
      </c>
      <c r="P1385" s="286">
        <v>751.72</v>
      </c>
      <c r="Q1385" s="286"/>
      <c r="R1385" s="286"/>
      <c r="S1385" s="253">
        <v>60.95</v>
      </c>
      <c r="T1385" s="253">
        <v>812.67000000000007</v>
      </c>
      <c r="V1385" s="60">
        <f t="shared" si="129"/>
        <v>50275</v>
      </c>
      <c r="W1385" s="58">
        <f t="shared" si="130"/>
        <v>13.333333333333334</v>
      </c>
      <c r="X1385" s="58">
        <f t="shared" si="131"/>
        <v>19.666666666666664</v>
      </c>
      <c r="Y1385" s="58">
        <f t="shared" si="132"/>
        <v>19.666666666666664</v>
      </c>
    </row>
    <row r="1386" spans="1:25" x14ac:dyDescent="0.25">
      <c r="A1386" s="283">
        <v>685</v>
      </c>
      <c r="B1386" s="283"/>
      <c r="D1386" s="284">
        <v>38230</v>
      </c>
      <c r="E1386" s="284"/>
      <c r="F1386" s="284"/>
      <c r="G1386" s="284"/>
      <c r="I1386" s="285" t="s">
        <v>224</v>
      </c>
      <c r="J1386" s="285"/>
      <c r="K1386" s="285"/>
      <c r="L1386" s="285"/>
      <c r="M1386" s="61">
        <v>33</v>
      </c>
      <c r="N1386" s="253">
        <v>4320</v>
      </c>
      <c r="O1386" s="61">
        <v>100</v>
      </c>
      <c r="P1386" s="286">
        <v>1614.56</v>
      </c>
      <c r="Q1386" s="286"/>
      <c r="R1386" s="286"/>
      <c r="S1386" s="253">
        <v>130.91</v>
      </c>
      <c r="T1386" s="253">
        <v>1745.47</v>
      </c>
      <c r="V1386" s="60">
        <f t="shared" si="129"/>
        <v>50275</v>
      </c>
      <c r="W1386" s="58">
        <f t="shared" si="130"/>
        <v>13.333333333333334</v>
      </c>
      <c r="X1386" s="58">
        <f t="shared" si="131"/>
        <v>19.666666666666664</v>
      </c>
      <c r="Y1386" s="58">
        <f t="shared" si="132"/>
        <v>19.666666666666664</v>
      </c>
    </row>
    <row r="1387" spans="1:25" x14ac:dyDescent="0.25">
      <c r="A1387" s="283">
        <v>697</v>
      </c>
      <c r="B1387" s="283"/>
      <c r="D1387" s="284">
        <v>38240</v>
      </c>
      <c r="E1387" s="284"/>
      <c r="F1387" s="284"/>
      <c r="G1387" s="284"/>
      <c r="I1387" s="285" t="s">
        <v>224</v>
      </c>
      <c r="J1387" s="285"/>
      <c r="K1387" s="285"/>
      <c r="L1387" s="285"/>
      <c r="M1387" s="61">
        <v>33</v>
      </c>
      <c r="N1387" s="253">
        <v>4218.5</v>
      </c>
      <c r="O1387" s="61">
        <v>100</v>
      </c>
      <c r="P1387" s="286">
        <v>1576.57</v>
      </c>
      <c r="Q1387" s="286"/>
      <c r="R1387" s="286"/>
      <c r="S1387" s="253">
        <v>127.83</v>
      </c>
      <c r="T1387" s="253">
        <v>1704.4</v>
      </c>
      <c r="V1387" s="60">
        <f t="shared" si="129"/>
        <v>50285</v>
      </c>
      <c r="W1387" s="58">
        <f t="shared" si="130"/>
        <v>13.308333333333334</v>
      </c>
      <c r="X1387" s="58">
        <f t="shared" si="131"/>
        <v>19.691666666666666</v>
      </c>
      <c r="Y1387" s="58">
        <f t="shared" si="132"/>
        <v>19.691666666666666</v>
      </c>
    </row>
    <row r="1388" spans="1:25" x14ac:dyDescent="0.25">
      <c r="A1388" s="283">
        <v>698</v>
      </c>
      <c r="B1388" s="283"/>
      <c r="D1388" s="284">
        <v>38260</v>
      </c>
      <c r="E1388" s="284"/>
      <c r="F1388" s="284"/>
      <c r="G1388" s="284"/>
      <c r="I1388" s="285" t="s">
        <v>224</v>
      </c>
      <c r="J1388" s="285"/>
      <c r="K1388" s="285"/>
      <c r="L1388" s="285"/>
      <c r="M1388" s="61">
        <v>33</v>
      </c>
      <c r="N1388" s="253">
        <v>1214.42</v>
      </c>
      <c r="O1388" s="61">
        <v>100</v>
      </c>
      <c r="P1388" s="286">
        <v>450.8</v>
      </c>
      <c r="Q1388" s="286"/>
      <c r="R1388" s="286"/>
      <c r="S1388" s="253">
        <v>36.799999999999997</v>
      </c>
      <c r="T1388" s="253">
        <v>487.6</v>
      </c>
      <c r="V1388" s="60">
        <f t="shared" si="129"/>
        <v>50305</v>
      </c>
      <c r="W1388" s="58">
        <f t="shared" si="130"/>
        <v>13.25</v>
      </c>
      <c r="X1388" s="58">
        <f t="shared" si="131"/>
        <v>19.75</v>
      </c>
      <c r="Y1388" s="58">
        <f t="shared" si="132"/>
        <v>19.75</v>
      </c>
    </row>
    <row r="1389" spans="1:25" x14ac:dyDescent="0.25">
      <c r="A1389" s="283">
        <v>699</v>
      </c>
      <c r="B1389" s="283"/>
      <c r="D1389" s="284">
        <v>38260</v>
      </c>
      <c r="E1389" s="284"/>
      <c r="F1389" s="284"/>
      <c r="G1389" s="284"/>
      <c r="I1389" s="285" t="s">
        <v>224</v>
      </c>
      <c r="J1389" s="285"/>
      <c r="K1389" s="285"/>
      <c r="L1389" s="285"/>
      <c r="M1389" s="61">
        <v>33</v>
      </c>
      <c r="N1389" s="253">
        <v>2032.5</v>
      </c>
      <c r="O1389" s="61">
        <v>100</v>
      </c>
      <c r="P1389" s="286">
        <v>754.48</v>
      </c>
      <c r="Q1389" s="286"/>
      <c r="R1389" s="286"/>
      <c r="S1389" s="253">
        <v>61.59</v>
      </c>
      <c r="T1389" s="253">
        <v>816.07</v>
      </c>
      <c r="V1389" s="60">
        <f t="shared" si="129"/>
        <v>50305</v>
      </c>
      <c r="W1389" s="58">
        <f t="shared" si="130"/>
        <v>13.25</v>
      </c>
      <c r="X1389" s="58">
        <f t="shared" si="131"/>
        <v>19.75</v>
      </c>
      <c r="Y1389" s="58">
        <f t="shared" si="132"/>
        <v>19.75</v>
      </c>
    </row>
    <row r="1390" spans="1:25" x14ac:dyDescent="0.25">
      <c r="A1390" s="283">
        <v>711</v>
      </c>
      <c r="B1390" s="283"/>
      <c r="D1390" s="284">
        <v>38291</v>
      </c>
      <c r="E1390" s="284"/>
      <c r="F1390" s="284"/>
      <c r="G1390" s="284"/>
      <c r="I1390" s="285" t="s">
        <v>224</v>
      </c>
      <c r="J1390" s="285"/>
      <c r="K1390" s="285"/>
      <c r="L1390" s="285"/>
      <c r="M1390" s="61">
        <v>33</v>
      </c>
      <c r="N1390" s="253">
        <v>357.01</v>
      </c>
      <c r="O1390" s="61">
        <v>100</v>
      </c>
      <c r="P1390" s="286">
        <v>131.63999999999999</v>
      </c>
      <c r="Q1390" s="286"/>
      <c r="R1390" s="286"/>
      <c r="S1390" s="253">
        <v>10.82</v>
      </c>
      <c r="T1390" s="253">
        <v>142.46</v>
      </c>
      <c r="V1390" s="60">
        <f t="shared" si="129"/>
        <v>50336</v>
      </c>
      <c r="W1390" s="58">
        <f t="shared" si="130"/>
        <v>13.166666666666666</v>
      </c>
      <c r="X1390" s="58">
        <f t="shared" si="131"/>
        <v>19.833333333333336</v>
      </c>
      <c r="Y1390" s="58">
        <f t="shared" si="132"/>
        <v>19.833333333333336</v>
      </c>
    </row>
    <row r="1391" spans="1:25" x14ac:dyDescent="0.25">
      <c r="A1391" s="283">
        <v>712</v>
      </c>
      <c r="B1391" s="283"/>
      <c r="D1391" s="284">
        <v>38291</v>
      </c>
      <c r="E1391" s="284"/>
      <c r="F1391" s="284"/>
      <c r="G1391" s="284"/>
      <c r="I1391" s="285" t="s">
        <v>224</v>
      </c>
      <c r="J1391" s="285"/>
      <c r="K1391" s="285"/>
      <c r="L1391" s="285"/>
      <c r="M1391" s="61">
        <v>33</v>
      </c>
      <c r="N1391" s="253">
        <v>1545</v>
      </c>
      <c r="O1391" s="61">
        <v>100</v>
      </c>
      <c r="P1391" s="286">
        <v>569.64</v>
      </c>
      <c r="Q1391" s="286"/>
      <c r="R1391" s="286"/>
      <c r="S1391" s="253">
        <v>46.82</v>
      </c>
      <c r="T1391" s="253">
        <v>616.46</v>
      </c>
      <c r="V1391" s="60">
        <f t="shared" si="129"/>
        <v>50336</v>
      </c>
      <c r="W1391" s="58">
        <f t="shared" si="130"/>
        <v>13.166666666666666</v>
      </c>
      <c r="X1391" s="58">
        <f t="shared" si="131"/>
        <v>19.833333333333336</v>
      </c>
      <c r="Y1391" s="58">
        <f t="shared" si="132"/>
        <v>19.833333333333336</v>
      </c>
    </row>
    <row r="1392" spans="1:25" x14ac:dyDescent="0.25">
      <c r="A1392" s="283">
        <v>723</v>
      </c>
      <c r="B1392" s="283"/>
      <c r="D1392" s="284">
        <v>38292</v>
      </c>
      <c r="E1392" s="284"/>
      <c r="F1392" s="284"/>
      <c r="G1392" s="284"/>
      <c r="I1392" s="285" t="s">
        <v>224</v>
      </c>
      <c r="J1392" s="285"/>
      <c r="K1392" s="285"/>
      <c r="L1392" s="285"/>
      <c r="M1392" s="61">
        <v>33</v>
      </c>
      <c r="N1392" s="253">
        <v>1007.5</v>
      </c>
      <c r="O1392" s="61">
        <v>100</v>
      </c>
      <c r="P1392" s="286">
        <v>371.45</v>
      </c>
      <c r="Q1392" s="286"/>
      <c r="R1392" s="286"/>
      <c r="S1392" s="253">
        <v>30.53</v>
      </c>
      <c r="T1392" s="253">
        <v>401.98</v>
      </c>
      <c r="V1392" s="60">
        <f t="shared" si="129"/>
        <v>50337</v>
      </c>
      <c r="W1392" s="58">
        <f t="shared" si="130"/>
        <v>13.166666666666666</v>
      </c>
      <c r="X1392" s="58">
        <f t="shared" si="131"/>
        <v>19.833333333333336</v>
      </c>
      <c r="Y1392" s="58">
        <f t="shared" si="132"/>
        <v>19.833333333333336</v>
      </c>
    </row>
    <row r="1393" spans="1:25" x14ac:dyDescent="0.25">
      <c r="A1393" s="283">
        <v>724</v>
      </c>
      <c r="B1393" s="283"/>
      <c r="D1393" s="284">
        <v>38321</v>
      </c>
      <c r="E1393" s="284"/>
      <c r="F1393" s="284"/>
      <c r="G1393" s="284"/>
      <c r="I1393" s="285" t="s">
        <v>224</v>
      </c>
      <c r="J1393" s="285"/>
      <c r="K1393" s="285"/>
      <c r="L1393" s="285"/>
      <c r="M1393" s="61">
        <v>33</v>
      </c>
      <c r="N1393" s="253">
        <v>372.15000000000003</v>
      </c>
      <c r="O1393" s="61">
        <v>100</v>
      </c>
      <c r="P1393" s="286">
        <v>136.30000000000001</v>
      </c>
      <c r="Q1393" s="286"/>
      <c r="R1393" s="286"/>
      <c r="S1393" s="253">
        <v>11.28</v>
      </c>
      <c r="T1393" s="253">
        <v>147.58000000000001</v>
      </c>
      <c r="V1393" s="60">
        <f t="shared" si="129"/>
        <v>50366</v>
      </c>
      <c r="W1393" s="58">
        <f t="shared" si="130"/>
        <v>13.083333333333334</v>
      </c>
      <c r="X1393" s="58">
        <f t="shared" si="131"/>
        <v>19.916666666666664</v>
      </c>
      <c r="Y1393" s="58">
        <f t="shared" si="132"/>
        <v>19.916666666666664</v>
      </c>
    </row>
    <row r="1394" spans="1:25" x14ac:dyDescent="0.25">
      <c r="A1394" s="283">
        <v>725</v>
      </c>
      <c r="B1394" s="283"/>
      <c r="D1394" s="284">
        <v>38321</v>
      </c>
      <c r="E1394" s="284"/>
      <c r="F1394" s="284"/>
      <c r="G1394" s="284"/>
      <c r="I1394" s="285" t="s">
        <v>224</v>
      </c>
      <c r="J1394" s="285"/>
      <c r="K1394" s="285"/>
      <c r="L1394" s="285"/>
      <c r="M1394" s="61">
        <v>33</v>
      </c>
      <c r="N1394" s="253">
        <v>1042.5</v>
      </c>
      <c r="O1394" s="61">
        <v>100</v>
      </c>
      <c r="P1394" s="286">
        <v>381.71</v>
      </c>
      <c r="Q1394" s="286"/>
      <c r="R1394" s="286"/>
      <c r="S1394" s="253">
        <v>31.59</v>
      </c>
      <c r="T1394" s="253">
        <v>413.3</v>
      </c>
      <c r="V1394" s="60">
        <f t="shared" si="129"/>
        <v>50366</v>
      </c>
      <c r="W1394" s="58">
        <f t="shared" si="130"/>
        <v>13.083333333333334</v>
      </c>
      <c r="X1394" s="58">
        <f t="shared" si="131"/>
        <v>19.916666666666664</v>
      </c>
      <c r="Y1394" s="58">
        <f t="shared" si="132"/>
        <v>19.916666666666664</v>
      </c>
    </row>
    <row r="1395" spans="1:25" x14ac:dyDescent="0.25">
      <c r="A1395" s="283">
        <v>733</v>
      </c>
      <c r="B1395" s="283"/>
      <c r="D1395" s="284">
        <v>38352</v>
      </c>
      <c r="E1395" s="284"/>
      <c r="F1395" s="284"/>
      <c r="G1395" s="284"/>
      <c r="I1395" s="285" t="s">
        <v>224</v>
      </c>
      <c r="J1395" s="285"/>
      <c r="K1395" s="285"/>
      <c r="L1395" s="285"/>
      <c r="M1395" s="61">
        <v>33</v>
      </c>
      <c r="N1395" s="253">
        <v>182.01</v>
      </c>
      <c r="O1395" s="61">
        <v>100</v>
      </c>
      <c r="P1395" s="286">
        <v>66.239999999999995</v>
      </c>
      <c r="Q1395" s="286"/>
      <c r="R1395" s="286"/>
      <c r="S1395" s="253">
        <v>5.5200000000000005</v>
      </c>
      <c r="T1395" s="253">
        <v>71.760000000000005</v>
      </c>
      <c r="V1395" s="60">
        <f t="shared" si="129"/>
        <v>50397</v>
      </c>
      <c r="W1395" s="58">
        <f t="shared" si="130"/>
        <v>13</v>
      </c>
      <c r="X1395" s="58">
        <f t="shared" si="131"/>
        <v>20</v>
      </c>
      <c r="Y1395" s="58">
        <f t="shared" si="132"/>
        <v>20</v>
      </c>
    </row>
    <row r="1396" spans="1:25" x14ac:dyDescent="0.25">
      <c r="A1396" s="283">
        <v>734</v>
      </c>
      <c r="B1396" s="283"/>
      <c r="D1396" s="284">
        <v>38352</v>
      </c>
      <c r="E1396" s="284"/>
      <c r="F1396" s="284"/>
      <c r="G1396" s="284"/>
      <c r="I1396" s="285" t="s">
        <v>224</v>
      </c>
      <c r="J1396" s="285"/>
      <c r="K1396" s="285"/>
      <c r="L1396" s="285"/>
      <c r="M1396" s="61">
        <v>33</v>
      </c>
      <c r="N1396" s="253">
        <v>1065</v>
      </c>
      <c r="O1396" s="61">
        <v>100</v>
      </c>
      <c r="P1396" s="286">
        <v>387.24</v>
      </c>
      <c r="Q1396" s="286"/>
      <c r="R1396" s="286"/>
      <c r="S1396" s="253">
        <v>32.270000000000003</v>
      </c>
      <c r="T1396" s="253">
        <v>419.51</v>
      </c>
      <c r="V1396" s="60">
        <f t="shared" si="129"/>
        <v>50397</v>
      </c>
      <c r="W1396" s="58">
        <f t="shared" si="130"/>
        <v>13</v>
      </c>
      <c r="X1396" s="58">
        <f t="shared" si="131"/>
        <v>20</v>
      </c>
      <c r="Y1396" s="58">
        <f t="shared" si="132"/>
        <v>20</v>
      </c>
    </row>
    <row r="1397" spans="1:25" x14ac:dyDescent="0.25">
      <c r="A1397" s="283">
        <v>739</v>
      </c>
      <c r="B1397" s="283"/>
      <c r="D1397" s="284">
        <v>39568</v>
      </c>
      <c r="E1397" s="284"/>
      <c r="F1397" s="284"/>
      <c r="G1397" s="284"/>
      <c r="I1397" s="285" t="s">
        <v>224</v>
      </c>
      <c r="J1397" s="285"/>
      <c r="K1397" s="285"/>
      <c r="L1397" s="285"/>
      <c r="M1397" s="61">
        <v>33</v>
      </c>
      <c r="N1397" s="253">
        <v>551.73</v>
      </c>
      <c r="O1397" s="61">
        <v>100</v>
      </c>
      <c r="P1397" s="286">
        <v>144.91</v>
      </c>
      <c r="Q1397" s="286"/>
      <c r="R1397" s="286"/>
      <c r="S1397" s="253">
        <v>16.72</v>
      </c>
      <c r="T1397" s="253">
        <v>161.63</v>
      </c>
      <c r="V1397" s="60">
        <f t="shared" si="129"/>
        <v>51613</v>
      </c>
      <c r="W1397" s="58">
        <f t="shared" si="130"/>
        <v>9.6666666666666661</v>
      </c>
      <c r="X1397" s="58">
        <f t="shared" si="131"/>
        <v>23.333333333333336</v>
      </c>
      <c r="Y1397" s="58">
        <f t="shared" si="132"/>
        <v>23.333333333333336</v>
      </c>
    </row>
    <row r="1398" spans="1:25" x14ac:dyDescent="0.25">
      <c r="A1398" s="283">
        <v>745</v>
      </c>
      <c r="B1398" s="283"/>
      <c r="D1398" s="284">
        <v>38383</v>
      </c>
      <c r="E1398" s="284"/>
      <c r="F1398" s="284"/>
      <c r="G1398" s="284"/>
      <c r="I1398" s="285" t="s">
        <v>224</v>
      </c>
      <c r="J1398" s="285"/>
      <c r="K1398" s="285"/>
      <c r="L1398" s="285"/>
      <c r="M1398" s="61">
        <v>33</v>
      </c>
      <c r="N1398" s="253">
        <v>337.5</v>
      </c>
      <c r="O1398" s="61">
        <v>100</v>
      </c>
      <c r="P1398" s="286">
        <v>121.91</v>
      </c>
      <c r="Q1398" s="286"/>
      <c r="R1398" s="286"/>
      <c r="S1398" s="253">
        <v>10.23</v>
      </c>
      <c r="T1398" s="253">
        <v>132.13999999999999</v>
      </c>
      <c r="V1398" s="60">
        <f t="shared" si="129"/>
        <v>50428</v>
      </c>
      <c r="W1398" s="58">
        <f t="shared" si="130"/>
        <v>12.916666666666666</v>
      </c>
      <c r="X1398" s="58">
        <f t="shared" si="131"/>
        <v>20.083333333333336</v>
      </c>
      <c r="Y1398" s="58">
        <f t="shared" si="132"/>
        <v>20.083333333333336</v>
      </c>
    </row>
    <row r="1399" spans="1:25" x14ac:dyDescent="0.25">
      <c r="A1399" s="283">
        <v>751</v>
      </c>
      <c r="B1399" s="283"/>
      <c r="D1399" s="284">
        <v>38411</v>
      </c>
      <c r="E1399" s="284"/>
      <c r="F1399" s="284"/>
      <c r="G1399" s="284"/>
      <c r="I1399" s="285" t="s">
        <v>224</v>
      </c>
      <c r="J1399" s="285"/>
      <c r="K1399" s="285"/>
      <c r="L1399" s="285"/>
      <c r="M1399" s="61">
        <v>33</v>
      </c>
      <c r="N1399" s="253">
        <v>132.04</v>
      </c>
      <c r="O1399" s="61">
        <v>100</v>
      </c>
      <c r="P1399" s="286">
        <v>47.33</v>
      </c>
      <c r="Q1399" s="286"/>
      <c r="R1399" s="286"/>
      <c r="S1399" s="253">
        <v>4</v>
      </c>
      <c r="T1399" s="253">
        <v>51.33</v>
      </c>
      <c r="V1399" s="60">
        <f t="shared" si="129"/>
        <v>50456</v>
      </c>
      <c r="W1399" s="58">
        <f t="shared" si="130"/>
        <v>12.83611111111111</v>
      </c>
      <c r="X1399" s="58">
        <f t="shared" si="131"/>
        <v>20.163888888888891</v>
      </c>
      <c r="Y1399" s="58">
        <f t="shared" si="132"/>
        <v>20.163888888888891</v>
      </c>
    </row>
    <row r="1400" spans="1:25" x14ac:dyDescent="0.25">
      <c r="A1400" s="283">
        <v>752</v>
      </c>
      <c r="B1400" s="283"/>
      <c r="D1400" s="284">
        <v>38411</v>
      </c>
      <c r="E1400" s="284"/>
      <c r="F1400" s="284"/>
      <c r="G1400" s="284"/>
      <c r="I1400" s="285" t="s">
        <v>224</v>
      </c>
      <c r="J1400" s="285"/>
      <c r="K1400" s="285"/>
      <c r="L1400" s="285"/>
      <c r="M1400" s="61">
        <v>33</v>
      </c>
      <c r="N1400" s="253">
        <v>682.5</v>
      </c>
      <c r="O1400" s="61">
        <v>100</v>
      </c>
      <c r="P1400" s="286">
        <v>244.71</v>
      </c>
      <c r="Q1400" s="286"/>
      <c r="R1400" s="286"/>
      <c r="S1400" s="253">
        <v>20.68</v>
      </c>
      <c r="T1400" s="253">
        <v>265.39</v>
      </c>
      <c r="V1400" s="60">
        <f t="shared" si="129"/>
        <v>50456</v>
      </c>
      <c r="W1400" s="58">
        <f t="shared" si="130"/>
        <v>12.83611111111111</v>
      </c>
      <c r="X1400" s="58">
        <f t="shared" si="131"/>
        <v>20.163888888888891</v>
      </c>
      <c r="Y1400" s="58">
        <f t="shared" si="132"/>
        <v>20.163888888888891</v>
      </c>
    </row>
    <row r="1401" spans="1:25" x14ac:dyDescent="0.25">
      <c r="A1401" s="283">
        <v>760</v>
      </c>
      <c r="B1401" s="283"/>
      <c r="D1401" s="284">
        <v>38442</v>
      </c>
      <c r="E1401" s="284"/>
      <c r="F1401" s="284"/>
      <c r="G1401" s="284"/>
      <c r="I1401" s="285" t="s">
        <v>224</v>
      </c>
      <c r="J1401" s="285"/>
      <c r="K1401" s="285"/>
      <c r="L1401" s="285"/>
      <c r="M1401" s="61">
        <v>33</v>
      </c>
      <c r="N1401" s="253">
        <v>206.61</v>
      </c>
      <c r="O1401" s="61">
        <v>100</v>
      </c>
      <c r="P1401" s="286">
        <v>73.56</v>
      </c>
      <c r="Q1401" s="286"/>
      <c r="R1401" s="286"/>
      <c r="S1401" s="253">
        <v>6.26</v>
      </c>
      <c r="T1401" s="253">
        <v>79.819999999999993</v>
      </c>
      <c r="V1401" s="60">
        <f t="shared" si="129"/>
        <v>50487</v>
      </c>
      <c r="W1401" s="58">
        <f t="shared" si="130"/>
        <v>12.75</v>
      </c>
      <c r="X1401" s="58">
        <f t="shared" si="131"/>
        <v>20.25</v>
      </c>
      <c r="Y1401" s="58">
        <f t="shared" si="132"/>
        <v>20.25</v>
      </c>
    </row>
    <row r="1402" spans="1:25" x14ac:dyDescent="0.25">
      <c r="A1402" s="283">
        <v>761</v>
      </c>
      <c r="B1402" s="283"/>
      <c r="D1402" s="284">
        <v>38442</v>
      </c>
      <c r="E1402" s="284"/>
      <c r="F1402" s="284"/>
      <c r="G1402" s="284"/>
      <c r="I1402" s="285" t="s">
        <v>224</v>
      </c>
      <c r="J1402" s="285"/>
      <c r="K1402" s="285"/>
      <c r="L1402" s="285"/>
      <c r="M1402" s="61">
        <v>33</v>
      </c>
      <c r="N1402" s="253">
        <v>1350</v>
      </c>
      <c r="O1402" s="61">
        <v>100</v>
      </c>
      <c r="P1402" s="286">
        <v>480.69</v>
      </c>
      <c r="Q1402" s="286"/>
      <c r="R1402" s="286"/>
      <c r="S1402" s="253">
        <v>40.909999999999997</v>
      </c>
      <c r="T1402" s="253">
        <v>521.6</v>
      </c>
      <c r="V1402" s="60">
        <f t="shared" si="129"/>
        <v>50487</v>
      </c>
      <c r="W1402" s="58">
        <f t="shared" si="130"/>
        <v>12.75</v>
      </c>
      <c r="X1402" s="58">
        <f t="shared" si="131"/>
        <v>20.25</v>
      </c>
      <c r="Y1402" s="58">
        <f t="shared" si="132"/>
        <v>20.25</v>
      </c>
    </row>
    <row r="1403" spans="1:25" x14ac:dyDescent="0.25">
      <c r="A1403" s="283">
        <v>767</v>
      </c>
      <c r="B1403" s="283"/>
      <c r="D1403" s="284">
        <v>38472</v>
      </c>
      <c r="E1403" s="284"/>
      <c r="F1403" s="284"/>
      <c r="G1403" s="284"/>
      <c r="I1403" s="285" t="s">
        <v>224</v>
      </c>
      <c r="J1403" s="285"/>
      <c r="K1403" s="285"/>
      <c r="L1403" s="285"/>
      <c r="M1403" s="61">
        <v>33</v>
      </c>
      <c r="N1403" s="253">
        <v>267.47000000000003</v>
      </c>
      <c r="O1403" s="61">
        <v>100</v>
      </c>
      <c r="P1403" s="286">
        <v>94.61</v>
      </c>
      <c r="Q1403" s="286"/>
      <c r="R1403" s="286"/>
      <c r="S1403" s="253">
        <v>8.11</v>
      </c>
      <c r="T1403" s="253">
        <v>102.72</v>
      </c>
      <c r="V1403" s="60">
        <f t="shared" si="129"/>
        <v>50517</v>
      </c>
      <c r="W1403" s="58">
        <f t="shared" si="130"/>
        <v>12.666666666666666</v>
      </c>
      <c r="X1403" s="58">
        <f t="shared" si="131"/>
        <v>20.333333333333336</v>
      </c>
      <c r="Y1403" s="58">
        <f t="shared" si="132"/>
        <v>20.333333333333336</v>
      </c>
    </row>
    <row r="1404" spans="1:25" x14ac:dyDescent="0.25">
      <c r="A1404" s="283">
        <v>768</v>
      </c>
      <c r="B1404" s="283"/>
      <c r="D1404" s="284">
        <v>38472</v>
      </c>
      <c r="E1404" s="284"/>
      <c r="F1404" s="284"/>
      <c r="G1404" s="284"/>
      <c r="I1404" s="285" t="s">
        <v>224</v>
      </c>
      <c r="J1404" s="285"/>
      <c r="K1404" s="285"/>
      <c r="L1404" s="285"/>
      <c r="M1404" s="61">
        <v>33</v>
      </c>
      <c r="N1404" s="253">
        <v>2580</v>
      </c>
      <c r="O1404" s="61">
        <v>100</v>
      </c>
      <c r="P1404" s="286">
        <v>912.1</v>
      </c>
      <c r="Q1404" s="286"/>
      <c r="R1404" s="286"/>
      <c r="S1404" s="253">
        <v>78.180000000000007</v>
      </c>
      <c r="T1404" s="253">
        <v>990.28</v>
      </c>
      <c r="V1404" s="60">
        <f t="shared" si="129"/>
        <v>50517</v>
      </c>
      <c r="W1404" s="58">
        <f t="shared" si="130"/>
        <v>12.666666666666666</v>
      </c>
      <c r="X1404" s="58">
        <f t="shared" si="131"/>
        <v>20.333333333333336</v>
      </c>
      <c r="Y1404" s="58">
        <f t="shared" si="132"/>
        <v>20.333333333333336</v>
      </c>
    </row>
    <row r="1405" spans="1:25" x14ac:dyDescent="0.25">
      <c r="A1405" s="283">
        <v>779</v>
      </c>
      <c r="B1405" s="283"/>
      <c r="D1405" s="284">
        <v>38503</v>
      </c>
      <c r="E1405" s="284"/>
      <c r="F1405" s="284"/>
      <c r="G1405" s="284"/>
      <c r="I1405" s="285" t="s">
        <v>224</v>
      </c>
      <c r="J1405" s="285"/>
      <c r="K1405" s="285"/>
      <c r="L1405" s="285"/>
      <c r="M1405" s="61">
        <v>33</v>
      </c>
      <c r="N1405" s="253">
        <v>3525</v>
      </c>
      <c r="O1405" s="61">
        <v>100</v>
      </c>
      <c r="P1405" s="286">
        <v>1237.33</v>
      </c>
      <c r="Q1405" s="286"/>
      <c r="R1405" s="286"/>
      <c r="S1405" s="253">
        <v>106.82000000000001</v>
      </c>
      <c r="T1405" s="253">
        <v>1344.15</v>
      </c>
      <c r="V1405" s="60">
        <f t="shared" si="129"/>
        <v>50548</v>
      </c>
      <c r="W1405" s="58">
        <f t="shared" si="130"/>
        <v>12.583333333333334</v>
      </c>
      <c r="X1405" s="58">
        <f t="shared" si="131"/>
        <v>20.416666666666664</v>
      </c>
      <c r="Y1405" s="58">
        <f t="shared" si="132"/>
        <v>20.416666666666664</v>
      </c>
    </row>
    <row r="1406" spans="1:25" x14ac:dyDescent="0.25">
      <c r="A1406" s="283">
        <v>788</v>
      </c>
      <c r="B1406" s="283"/>
      <c r="D1406" s="284">
        <v>38506</v>
      </c>
      <c r="E1406" s="284"/>
      <c r="F1406" s="284"/>
      <c r="G1406" s="284"/>
      <c r="I1406" s="285" t="s">
        <v>224</v>
      </c>
      <c r="J1406" s="285"/>
      <c r="K1406" s="285"/>
      <c r="L1406" s="285"/>
      <c r="M1406" s="61">
        <v>33</v>
      </c>
      <c r="N1406" s="253">
        <v>4952</v>
      </c>
      <c r="O1406" s="61">
        <v>100</v>
      </c>
      <c r="P1406" s="286">
        <v>1738.2</v>
      </c>
      <c r="Q1406" s="286"/>
      <c r="R1406" s="286"/>
      <c r="S1406" s="253">
        <v>150.06</v>
      </c>
      <c r="T1406" s="253">
        <v>1888.26</v>
      </c>
      <c r="V1406" s="60">
        <f t="shared" si="129"/>
        <v>50551</v>
      </c>
      <c r="W1406" s="58">
        <f t="shared" si="130"/>
        <v>12.577777777777778</v>
      </c>
      <c r="X1406" s="58">
        <f t="shared" si="131"/>
        <v>20.422222222222224</v>
      </c>
      <c r="Y1406" s="58">
        <f t="shared" si="132"/>
        <v>20.422222222222224</v>
      </c>
    </row>
    <row r="1407" spans="1:25" x14ac:dyDescent="0.25">
      <c r="A1407" s="283">
        <v>789</v>
      </c>
      <c r="B1407" s="283"/>
      <c r="D1407" s="284">
        <v>38513</v>
      </c>
      <c r="E1407" s="284"/>
      <c r="F1407" s="284"/>
      <c r="G1407" s="284"/>
      <c r="I1407" s="285" t="s">
        <v>224</v>
      </c>
      <c r="J1407" s="285"/>
      <c r="K1407" s="285"/>
      <c r="L1407" s="285"/>
      <c r="M1407" s="61">
        <v>33</v>
      </c>
      <c r="N1407" s="253">
        <v>928</v>
      </c>
      <c r="O1407" s="61">
        <v>100</v>
      </c>
      <c r="P1407" s="286">
        <v>325.72000000000003</v>
      </c>
      <c r="Q1407" s="286"/>
      <c r="R1407" s="286"/>
      <c r="S1407" s="253">
        <v>28.12</v>
      </c>
      <c r="T1407" s="253">
        <v>353.84000000000003</v>
      </c>
      <c r="V1407" s="60">
        <f t="shared" si="129"/>
        <v>50558</v>
      </c>
      <c r="W1407" s="58">
        <f t="shared" si="130"/>
        <v>12.558333333333334</v>
      </c>
      <c r="X1407" s="58">
        <f t="shared" si="131"/>
        <v>20.441666666666666</v>
      </c>
      <c r="Y1407" s="58">
        <f t="shared" si="132"/>
        <v>20.441666666666666</v>
      </c>
    </row>
    <row r="1408" spans="1:25" x14ac:dyDescent="0.25">
      <c r="A1408" s="283">
        <v>790</v>
      </c>
      <c r="B1408" s="283"/>
      <c r="D1408" s="284">
        <v>38533</v>
      </c>
      <c r="E1408" s="284"/>
      <c r="F1408" s="284"/>
      <c r="G1408" s="284"/>
      <c r="I1408" s="285" t="s">
        <v>224</v>
      </c>
      <c r="J1408" s="285"/>
      <c r="K1408" s="285"/>
      <c r="L1408" s="285"/>
      <c r="M1408" s="61">
        <v>33</v>
      </c>
      <c r="N1408" s="253">
        <v>367.02</v>
      </c>
      <c r="O1408" s="61">
        <v>100</v>
      </c>
      <c r="P1408" s="286">
        <v>127.88000000000001</v>
      </c>
      <c r="Q1408" s="286"/>
      <c r="R1408" s="286"/>
      <c r="S1408" s="253">
        <v>11.120000000000001</v>
      </c>
      <c r="T1408" s="253">
        <v>139</v>
      </c>
      <c r="V1408" s="60">
        <f t="shared" si="129"/>
        <v>50578</v>
      </c>
      <c r="W1408" s="58">
        <f t="shared" si="130"/>
        <v>12.5</v>
      </c>
      <c r="X1408" s="58">
        <f t="shared" si="131"/>
        <v>20.5</v>
      </c>
      <c r="Y1408" s="58">
        <f t="shared" si="132"/>
        <v>20.5</v>
      </c>
    </row>
    <row r="1409" spans="1:25" x14ac:dyDescent="0.25">
      <c r="A1409" s="283">
        <v>791</v>
      </c>
      <c r="B1409" s="283"/>
      <c r="D1409" s="284">
        <v>38533</v>
      </c>
      <c r="E1409" s="284"/>
      <c r="F1409" s="284"/>
      <c r="G1409" s="284"/>
      <c r="I1409" s="285" t="s">
        <v>224</v>
      </c>
      <c r="J1409" s="285"/>
      <c r="K1409" s="285"/>
      <c r="L1409" s="285"/>
      <c r="M1409" s="61">
        <v>33</v>
      </c>
      <c r="N1409" s="253">
        <v>2257.5</v>
      </c>
      <c r="O1409" s="61">
        <v>100</v>
      </c>
      <c r="P1409" s="286">
        <v>786.71</v>
      </c>
      <c r="Q1409" s="286"/>
      <c r="R1409" s="286"/>
      <c r="S1409" s="253">
        <v>68.41</v>
      </c>
      <c r="T1409" s="253">
        <v>855.12</v>
      </c>
      <c r="V1409" s="60">
        <f t="shared" si="129"/>
        <v>50578</v>
      </c>
      <c r="W1409" s="58">
        <f t="shared" si="130"/>
        <v>12.5</v>
      </c>
      <c r="X1409" s="58">
        <f t="shared" si="131"/>
        <v>20.5</v>
      </c>
      <c r="Y1409" s="58">
        <f t="shared" si="132"/>
        <v>20.5</v>
      </c>
    </row>
    <row r="1410" spans="1:25" x14ac:dyDescent="0.25">
      <c r="A1410" s="283">
        <v>797</v>
      </c>
      <c r="B1410" s="283"/>
      <c r="D1410" s="284">
        <v>38564</v>
      </c>
      <c r="E1410" s="284"/>
      <c r="F1410" s="284"/>
      <c r="G1410" s="284"/>
      <c r="I1410" s="285" t="s">
        <v>224</v>
      </c>
      <c r="J1410" s="285"/>
      <c r="K1410" s="285"/>
      <c r="L1410" s="285"/>
      <c r="M1410" s="61">
        <v>33</v>
      </c>
      <c r="N1410" s="253">
        <v>2526.4</v>
      </c>
      <c r="O1410" s="61">
        <v>100</v>
      </c>
      <c r="P1410" s="286">
        <v>874.06000000000006</v>
      </c>
      <c r="Q1410" s="286"/>
      <c r="R1410" s="286"/>
      <c r="S1410" s="253">
        <v>76.56</v>
      </c>
      <c r="T1410" s="253">
        <v>950.62</v>
      </c>
      <c r="V1410" s="60">
        <f t="shared" si="129"/>
        <v>50609</v>
      </c>
      <c r="W1410" s="58">
        <f t="shared" si="130"/>
        <v>12.416666666666666</v>
      </c>
      <c r="X1410" s="58">
        <f t="shared" si="131"/>
        <v>20.583333333333336</v>
      </c>
      <c r="Y1410" s="58">
        <f t="shared" si="132"/>
        <v>20.583333333333336</v>
      </c>
    </row>
    <row r="1411" spans="1:25" x14ac:dyDescent="0.25">
      <c r="A1411" s="283">
        <v>798</v>
      </c>
      <c r="B1411" s="283"/>
      <c r="D1411" s="284">
        <v>38564</v>
      </c>
      <c r="E1411" s="284"/>
      <c r="F1411" s="284"/>
      <c r="G1411" s="284"/>
      <c r="I1411" s="285" t="s">
        <v>224</v>
      </c>
      <c r="J1411" s="285"/>
      <c r="K1411" s="285"/>
      <c r="L1411" s="285"/>
      <c r="M1411" s="61">
        <v>33</v>
      </c>
      <c r="N1411" s="253">
        <v>735</v>
      </c>
      <c r="O1411" s="61">
        <v>100</v>
      </c>
      <c r="P1411" s="286">
        <v>254.25</v>
      </c>
      <c r="Q1411" s="286"/>
      <c r="R1411" s="286"/>
      <c r="S1411" s="253">
        <v>22.27</v>
      </c>
      <c r="T1411" s="253">
        <v>276.52</v>
      </c>
      <c r="V1411" s="60">
        <f t="shared" si="129"/>
        <v>50609</v>
      </c>
      <c r="W1411" s="58">
        <f t="shared" si="130"/>
        <v>12.416666666666666</v>
      </c>
      <c r="X1411" s="58">
        <f t="shared" si="131"/>
        <v>20.583333333333336</v>
      </c>
      <c r="Y1411" s="58">
        <f t="shared" si="132"/>
        <v>20.583333333333336</v>
      </c>
    </row>
    <row r="1412" spans="1:25" x14ac:dyDescent="0.25">
      <c r="A1412" s="283">
        <v>805</v>
      </c>
      <c r="B1412" s="283"/>
      <c r="D1412" s="284">
        <v>38595</v>
      </c>
      <c r="E1412" s="284"/>
      <c r="F1412" s="284"/>
      <c r="G1412" s="284"/>
      <c r="I1412" s="285" t="s">
        <v>224</v>
      </c>
      <c r="J1412" s="285"/>
      <c r="K1412" s="285"/>
      <c r="L1412" s="285"/>
      <c r="M1412" s="61">
        <v>33</v>
      </c>
      <c r="N1412" s="253">
        <v>784.52</v>
      </c>
      <c r="O1412" s="61">
        <v>100</v>
      </c>
      <c r="P1412" s="286">
        <v>269.39</v>
      </c>
      <c r="Q1412" s="286"/>
      <c r="R1412" s="286"/>
      <c r="S1412" s="253">
        <v>23.77</v>
      </c>
      <c r="T1412" s="253">
        <v>293.16000000000003</v>
      </c>
      <c r="V1412" s="60">
        <f t="shared" si="129"/>
        <v>50640</v>
      </c>
      <c r="W1412" s="58">
        <f t="shared" si="130"/>
        <v>12.333333333333334</v>
      </c>
      <c r="X1412" s="58">
        <f t="shared" si="131"/>
        <v>20.666666666666664</v>
      </c>
      <c r="Y1412" s="58">
        <f t="shared" si="132"/>
        <v>20.666666666666664</v>
      </c>
    </row>
    <row r="1413" spans="1:25" x14ac:dyDescent="0.25">
      <c r="A1413" s="283">
        <v>806</v>
      </c>
      <c r="B1413" s="283"/>
      <c r="D1413" s="284">
        <v>38595</v>
      </c>
      <c r="E1413" s="284"/>
      <c r="F1413" s="284"/>
      <c r="G1413" s="284"/>
      <c r="I1413" s="285" t="s">
        <v>224</v>
      </c>
      <c r="J1413" s="285"/>
      <c r="K1413" s="285"/>
      <c r="L1413" s="285"/>
      <c r="M1413" s="61">
        <v>33</v>
      </c>
      <c r="N1413" s="253">
        <v>3390</v>
      </c>
      <c r="O1413" s="61">
        <v>100</v>
      </c>
      <c r="P1413" s="286">
        <v>1164.27</v>
      </c>
      <c r="Q1413" s="286"/>
      <c r="R1413" s="286"/>
      <c r="S1413" s="253">
        <v>102.73</v>
      </c>
      <c r="T1413" s="253">
        <v>1267</v>
      </c>
      <c r="V1413" s="60">
        <f t="shared" si="129"/>
        <v>50640</v>
      </c>
      <c r="W1413" s="58">
        <f t="shared" si="130"/>
        <v>12.333333333333334</v>
      </c>
      <c r="X1413" s="58">
        <f t="shared" si="131"/>
        <v>20.666666666666664</v>
      </c>
      <c r="Y1413" s="58">
        <f t="shared" si="132"/>
        <v>20.666666666666664</v>
      </c>
    </row>
    <row r="1414" spans="1:25" x14ac:dyDescent="0.25">
      <c r="A1414" s="283">
        <v>810</v>
      </c>
      <c r="B1414" s="283"/>
      <c r="D1414" s="284">
        <v>39599</v>
      </c>
      <c r="E1414" s="284"/>
      <c r="F1414" s="284"/>
      <c r="G1414" s="284"/>
      <c r="I1414" s="285" t="s">
        <v>224</v>
      </c>
      <c r="J1414" s="285"/>
      <c r="K1414" s="285"/>
      <c r="L1414" s="285"/>
      <c r="M1414" s="61">
        <v>33</v>
      </c>
      <c r="N1414" s="253">
        <v>1500</v>
      </c>
      <c r="O1414" s="61">
        <v>100</v>
      </c>
      <c r="P1414" s="286">
        <v>390.11</v>
      </c>
      <c r="Q1414" s="286"/>
      <c r="R1414" s="286"/>
      <c r="S1414" s="253">
        <v>45.45</v>
      </c>
      <c r="T1414" s="253">
        <v>435.56</v>
      </c>
      <c r="V1414" s="60">
        <f t="shared" si="129"/>
        <v>51644</v>
      </c>
      <c r="W1414" s="58">
        <f t="shared" si="130"/>
        <v>9.5833333333333339</v>
      </c>
      <c r="X1414" s="58">
        <f t="shared" si="131"/>
        <v>23.416666666666664</v>
      </c>
      <c r="Y1414" s="58">
        <f t="shared" si="132"/>
        <v>23.416666666666664</v>
      </c>
    </row>
    <row r="1415" spans="1:25" x14ac:dyDescent="0.25">
      <c r="A1415" s="283">
        <v>816</v>
      </c>
      <c r="B1415" s="283"/>
      <c r="D1415" s="284">
        <v>38625</v>
      </c>
      <c r="E1415" s="284"/>
      <c r="F1415" s="284"/>
      <c r="G1415" s="284"/>
      <c r="I1415" s="285" t="s">
        <v>224</v>
      </c>
      <c r="J1415" s="285"/>
      <c r="K1415" s="285"/>
      <c r="L1415" s="285"/>
      <c r="M1415" s="61">
        <v>33</v>
      </c>
      <c r="N1415" s="253">
        <v>677.32</v>
      </c>
      <c r="O1415" s="61">
        <v>100</v>
      </c>
      <c r="P1415" s="286">
        <v>230.85</v>
      </c>
      <c r="Q1415" s="286"/>
      <c r="R1415" s="286"/>
      <c r="S1415" s="253">
        <v>20.52</v>
      </c>
      <c r="T1415" s="253">
        <v>251.37</v>
      </c>
      <c r="V1415" s="60">
        <f t="shared" si="129"/>
        <v>50670</v>
      </c>
      <c r="W1415" s="58">
        <f t="shared" si="130"/>
        <v>12.25</v>
      </c>
      <c r="X1415" s="58">
        <f t="shared" si="131"/>
        <v>20.75</v>
      </c>
      <c r="Y1415" s="58">
        <f t="shared" si="132"/>
        <v>20.75</v>
      </c>
    </row>
    <row r="1416" spans="1:25" x14ac:dyDescent="0.25">
      <c r="A1416" s="283">
        <v>817</v>
      </c>
      <c r="B1416" s="283"/>
      <c r="D1416" s="284">
        <v>38625</v>
      </c>
      <c r="E1416" s="284"/>
      <c r="F1416" s="284"/>
      <c r="G1416" s="284"/>
      <c r="I1416" s="285" t="s">
        <v>224</v>
      </c>
      <c r="J1416" s="285"/>
      <c r="K1416" s="285"/>
      <c r="L1416" s="285"/>
      <c r="M1416" s="61">
        <v>33</v>
      </c>
      <c r="N1416" s="253">
        <v>3637.5</v>
      </c>
      <c r="O1416" s="61">
        <v>100</v>
      </c>
      <c r="P1416" s="286">
        <v>1240.0899999999999</v>
      </c>
      <c r="Q1416" s="286"/>
      <c r="R1416" s="286"/>
      <c r="S1416" s="253">
        <v>110.23</v>
      </c>
      <c r="T1416" s="253">
        <v>1350.32</v>
      </c>
      <c r="V1416" s="60">
        <f t="shared" si="129"/>
        <v>50670</v>
      </c>
      <c r="W1416" s="58">
        <f t="shared" si="130"/>
        <v>12.25</v>
      </c>
      <c r="X1416" s="58">
        <f t="shared" si="131"/>
        <v>20.75</v>
      </c>
      <c r="Y1416" s="58">
        <f t="shared" si="132"/>
        <v>20.75</v>
      </c>
    </row>
    <row r="1417" spans="1:25" x14ac:dyDescent="0.25">
      <c r="A1417" s="283">
        <v>828</v>
      </c>
      <c r="B1417" s="283"/>
      <c r="D1417" s="284">
        <v>38656</v>
      </c>
      <c r="E1417" s="284"/>
      <c r="F1417" s="284"/>
      <c r="G1417" s="284"/>
      <c r="I1417" s="285" t="s">
        <v>224</v>
      </c>
      <c r="J1417" s="285"/>
      <c r="K1417" s="285"/>
      <c r="L1417" s="285"/>
      <c r="M1417" s="61">
        <v>33</v>
      </c>
      <c r="N1417" s="253">
        <v>620.25</v>
      </c>
      <c r="O1417" s="61">
        <v>100</v>
      </c>
      <c r="P1417" s="286">
        <v>209.93</v>
      </c>
      <c r="Q1417" s="286"/>
      <c r="R1417" s="286"/>
      <c r="S1417" s="253">
        <v>18.8</v>
      </c>
      <c r="T1417" s="253">
        <v>228.73000000000002</v>
      </c>
      <c r="V1417" s="60">
        <f t="shared" si="129"/>
        <v>50701</v>
      </c>
      <c r="W1417" s="58">
        <f t="shared" si="130"/>
        <v>12.166666666666666</v>
      </c>
      <c r="X1417" s="58">
        <f t="shared" si="131"/>
        <v>20.833333333333336</v>
      </c>
      <c r="Y1417" s="58">
        <f t="shared" si="132"/>
        <v>20.833333333333336</v>
      </c>
    </row>
    <row r="1418" spans="1:25" x14ac:dyDescent="0.25">
      <c r="A1418" s="283">
        <v>829</v>
      </c>
      <c r="B1418" s="283"/>
      <c r="D1418" s="284">
        <v>38656</v>
      </c>
      <c r="E1418" s="284"/>
      <c r="F1418" s="284"/>
      <c r="G1418" s="284"/>
      <c r="I1418" s="285" t="s">
        <v>224</v>
      </c>
      <c r="J1418" s="285"/>
      <c r="K1418" s="285"/>
      <c r="L1418" s="285"/>
      <c r="M1418" s="61">
        <v>33</v>
      </c>
      <c r="N1418" s="253">
        <v>1920</v>
      </c>
      <c r="O1418" s="61">
        <v>100</v>
      </c>
      <c r="P1418" s="286">
        <v>649.67999999999995</v>
      </c>
      <c r="Q1418" s="286"/>
      <c r="R1418" s="286"/>
      <c r="S1418" s="253">
        <v>58.18</v>
      </c>
      <c r="T1418" s="253">
        <v>707.86</v>
      </c>
      <c r="V1418" s="60">
        <f t="shared" si="129"/>
        <v>50701</v>
      </c>
      <c r="W1418" s="58">
        <f t="shared" si="130"/>
        <v>12.166666666666666</v>
      </c>
      <c r="X1418" s="58">
        <f t="shared" si="131"/>
        <v>20.833333333333336</v>
      </c>
      <c r="Y1418" s="58">
        <f t="shared" si="132"/>
        <v>20.833333333333336</v>
      </c>
    </row>
    <row r="1419" spans="1:25" x14ac:dyDescent="0.25">
      <c r="A1419" s="283">
        <v>834</v>
      </c>
      <c r="B1419" s="283"/>
      <c r="D1419" s="284">
        <v>38686</v>
      </c>
      <c r="E1419" s="284"/>
      <c r="F1419" s="284"/>
      <c r="G1419" s="284"/>
      <c r="I1419" s="285" t="s">
        <v>224</v>
      </c>
      <c r="J1419" s="285"/>
      <c r="K1419" s="285"/>
      <c r="L1419" s="285"/>
      <c r="M1419" s="61">
        <v>33</v>
      </c>
      <c r="N1419" s="253">
        <v>400.06</v>
      </c>
      <c r="O1419" s="61">
        <v>100</v>
      </c>
      <c r="P1419" s="286">
        <v>134.33000000000001</v>
      </c>
      <c r="Q1419" s="286"/>
      <c r="R1419" s="286"/>
      <c r="S1419" s="253">
        <v>12.120000000000001</v>
      </c>
      <c r="T1419" s="253">
        <v>146.44999999999999</v>
      </c>
      <c r="V1419" s="60">
        <f t="shared" si="129"/>
        <v>50731</v>
      </c>
      <c r="W1419" s="58">
        <f t="shared" si="130"/>
        <v>12.083333333333334</v>
      </c>
      <c r="X1419" s="58">
        <f t="shared" si="131"/>
        <v>20.916666666666664</v>
      </c>
      <c r="Y1419" s="58">
        <f t="shared" si="132"/>
        <v>20.916666666666664</v>
      </c>
    </row>
    <row r="1420" spans="1:25" x14ac:dyDescent="0.25">
      <c r="A1420" s="283">
        <v>835</v>
      </c>
      <c r="B1420" s="283"/>
      <c r="D1420" s="284">
        <v>38686</v>
      </c>
      <c r="E1420" s="284"/>
      <c r="F1420" s="284"/>
      <c r="G1420" s="284"/>
      <c r="I1420" s="285" t="s">
        <v>224</v>
      </c>
      <c r="J1420" s="285"/>
      <c r="K1420" s="285"/>
      <c r="L1420" s="285"/>
      <c r="M1420" s="61">
        <v>33</v>
      </c>
      <c r="N1420" s="253">
        <v>1192.5</v>
      </c>
      <c r="O1420" s="61">
        <v>100</v>
      </c>
      <c r="P1420" s="286">
        <v>400.55</v>
      </c>
      <c r="Q1420" s="286"/>
      <c r="R1420" s="286"/>
      <c r="S1420" s="253">
        <v>36.14</v>
      </c>
      <c r="T1420" s="253">
        <v>436.69</v>
      </c>
      <c r="V1420" s="60">
        <f t="shared" si="129"/>
        <v>50731</v>
      </c>
      <c r="W1420" s="58">
        <f t="shared" si="130"/>
        <v>12.083333333333334</v>
      </c>
      <c r="X1420" s="58">
        <f t="shared" si="131"/>
        <v>20.916666666666664</v>
      </c>
      <c r="Y1420" s="58">
        <f t="shared" si="132"/>
        <v>20.916666666666664</v>
      </c>
    </row>
    <row r="1421" spans="1:25" x14ac:dyDescent="0.25">
      <c r="A1421" s="283">
        <v>837</v>
      </c>
      <c r="B1421" s="283"/>
      <c r="D1421" s="284">
        <v>38717</v>
      </c>
      <c r="E1421" s="284"/>
      <c r="F1421" s="284"/>
      <c r="G1421" s="284"/>
      <c r="I1421" s="285" t="s">
        <v>224</v>
      </c>
      <c r="J1421" s="285"/>
      <c r="K1421" s="285"/>
      <c r="L1421" s="285"/>
      <c r="M1421" s="61">
        <v>33</v>
      </c>
      <c r="N1421" s="253">
        <v>281.88</v>
      </c>
      <c r="O1421" s="61">
        <v>100</v>
      </c>
      <c r="P1421" s="286">
        <v>93.94</v>
      </c>
      <c r="Q1421" s="286"/>
      <c r="R1421" s="286"/>
      <c r="S1421" s="253">
        <v>8.5399999999999991</v>
      </c>
      <c r="T1421" s="253">
        <v>102.48</v>
      </c>
      <c r="V1421" s="60">
        <f t="shared" si="129"/>
        <v>50762</v>
      </c>
      <c r="W1421" s="58">
        <f t="shared" si="130"/>
        <v>12</v>
      </c>
      <c r="X1421" s="58">
        <f t="shared" si="131"/>
        <v>21</v>
      </c>
      <c r="Y1421" s="58">
        <f t="shared" si="132"/>
        <v>21</v>
      </c>
    </row>
    <row r="1422" spans="1:25" x14ac:dyDescent="0.25">
      <c r="A1422" s="283">
        <v>838</v>
      </c>
      <c r="B1422" s="283"/>
      <c r="D1422" s="284">
        <v>38717</v>
      </c>
      <c r="E1422" s="284"/>
      <c r="F1422" s="284"/>
      <c r="G1422" s="284"/>
      <c r="I1422" s="285" t="s">
        <v>224</v>
      </c>
      <c r="J1422" s="285"/>
      <c r="K1422" s="285"/>
      <c r="L1422" s="285"/>
      <c r="M1422" s="61">
        <v>33</v>
      </c>
      <c r="N1422" s="253">
        <v>2137.5</v>
      </c>
      <c r="O1422" s="61">
        <v>100</v>
      </c>
      <c r="P1422" s="286">
        <v>712.47</v>
      </c>
      <c r="Q1422" s="286"/>
      <c r="R1422" s="286"/>
      <c r="S1422" s="253">
        <v>64.77</v>
      </c>
      <c r="T1422" s="253">
        <v>777.24</v>
      </c>
      <c r="V1422" s="60">
        <f t="shared" si="129"/>
        <v>50762</v>
      </c>
      <c r="W1422" s="58">
        <f t="shared" si="130"/>
        <v>12</v>
      </c>
      <c r="X1422" s="58">
        <f t="shared" si="131"/>
        <v>21</v>
      </c>
      <c r="Y1422" s="58">
        <f t="shared" si="132"/>
        <v>21</v>
      </c>
    </row>
    <row r="1423" spans="1:25" x14ac:dyDescent="0.25">
      <c r="A1423" s="283">
        <v>845</v>
      </c>
      <c r="B1423" s="283"/>
      <c r="D1423" s="284">
        <v>38748</v>
      </c>
      <c r="E1423" s="284"/>
      <c r="F1423" s="284"/>
      <c r="G1423" s="284"/>
      <c r="I1423" s="285" t="s">
        <v>224</v>
      </c>
      <c r="J1423" s="285"/>
      <c r="K1423" s="285"/>
      <c r="L1423" s="285"/>
      <c r="M1423" s="61">
        <v>33</v>
      </c>
      <c r="N1423" s="253">
        <v>1190.05</v>
      </c>
      <c r="O1423" s="61">
        <v>100</v>
      </c>
      <c r="P1423" s="286">
        <v>393.66</v>
      </c>
      <c r="Q1423" s="286"/>
      <c r="R1423" s="286"/>
      <c r="S1423" s="253">
        <v>36.06</v>
      </c>
      <c r="T1423" s="253">
        <v>429.72</v>
      </c>
      <c r="V1423" s="60">
        <f t="shared" si="129"/>
        <v>50793</v>
      </c>
      <c r="W1423" s="58">
        <f t="shared" si="130"/>
        <v>11.916666666666666</v>
      </c>
      <c r="X1423" s="58">
        <f t="shared" si="131"/>
        <v>21.083333333333336</v>
      </c>
      <c r="Y1423" s="58">
        <f t="shared" si="132"/>
        <v>21.083333333333336</v>
      </c>
    </row>
    <row r="1424" spans="1:25" x14ac:dyDescent="0.25">
      <c r="A1424" s="283">
        <v>846</v>
      </c>
      <c r="B1424" s="283"/>
      <c r="D1424" s="284">
        <v>38748</v>
      </c>
      <c r="E1424" s="284"/>
      <c r="F1424" s="284"/>
      <c r="G1424" s="284"/>
      <c r="I1424" s="285" t="s">
        <v>224</v>
      </c>
      <c r="J1424" s="285"/>
      <c r="K1424" s="285"/>
      <c r="L1424" s="285"/>
      <c r="M1424" s="61">
        <v>33</v>
      </c>
      <c r="N1424" s="253">
        <v>2182.5</v>
      </c>
      <c r="O1424" s="61">
        <v>100</v>
      </c>
      <c r="P1424" s="286">
        <v>722.03</v>
      </c>
      <c r="Q1424" s="286"/>
      <c r="R1424" s="286"/>
      <c r="S1424" s="253">
        <v>66.14</v>
      </c>
      <c r="T1424" s="253">
        <v>788.17000000000007</v>
      </c>
      <c r="V1424" s="60">
        <f t="shared" si="129"/>
        <v>50793</v>
      </c>
      <c r="W1424" s="58">
        <f t="shared" si="130"/>
        <v>11.916666666666666</v>
      </c>
      <c r="X1424" s="58">
        <f t="shared" si="131"/>
        <v>21.083333333333336</v>
      </c>
      <c r="Y1424" s="58">
        <f t="shared" si="132"/>
        <v>21.083333333333336</v>
      </c>
    </row>
    <row r="1425" spans="1:25" x14ac:dyDescent="0.25">
      <c r="A1425" s="283">
        <v>850</v>
      </c>
      <c r="B1425" s="283"/>
      <c r="D1425" s="284">
        <v>38776</v>
      </c>
      <c r="E1425" s="284"/>
      <c r="F1425" s="284"/>
      <c r="G1425" s="284"/>
      <c r="I1425" s="285" t="s">
        <v>224</v>
      </c>
      <c r="J1425" s="285"/>
      <c r="K1425" s="285"/>
      <c r="L1425" s="285"/>
      <c r="M1425" s="61">
        <v>33</v>
      </c>
      <c r="N1425" s="253">
        <v>126.76</v>
      </c>
      <c r="O1425" s="61">
        <v>100</v>
      </c>
      <c r="P1425" s="286">
        <v>41.6</v>
      </c>
      <c r="Q1425" s="286"/>
      <c r="R1425" s="286"/>
      <c r="S1425" s="253">
        <v>3.84</v>
      </c>
      <c r="T1425" s="253">
        <v>45.44</v>
      </c>
      <c r="V1425" s="60">
        <f t="shared" si="129"/>
        <v>50821</v>
      </c>
      <c r="W1425" s="58">
        <f t="shared" si="130"/>
        <v>11.83611111111111</v>
      </c>
      <c r="X1425" s="58">
        <f t="shared" si="131"/>
        <v>21.163888888888891</v>
      </c>
      <c r="Y1425" s="58">
        <f t="shared" si="132"/>
        <v>21.163888888888891</v>
      </c>
    </row>
    <row r="1426" spans="1:25" x14ac:dyDescent="0.25">
      <c r="A1426" s="283">
        <v>851</v>
      </c>
      <c r="B1426" s="283"/>
      <c r="D1426" s="284">
        <v>38776</v>
      </c>
      <c r="E1426" s="284"/>
      <c r="F1426" s="284"/>
      <c r="G1426" s="284"/>
      <c r="I1426" s="285" t="s">
        <v>224</v>
      </c>
      <c r="J1426" s="285"/>
      <c r="K1426" s="285"/>
      <c r="L1426" s="285"/>
      <c r="M1426" s="61">
        <v>33</v>
      </c>
      <c r="N1426" s="253">
        <v>472.5</v>
      </c>
      <c r="O1426" s="61">
        <v>100</v>
      </c>
      <c r="P1426" s="286">
        <v>155.13</v>
      </c>
      <c r="Q1426" s="286"/>
      <c r="R1426" s="286"/>
      <c r="S1426" s="253">
        <v>14.32</v>
      </c>
      <c r="T1426" s="253">
        <v>169.45000000000002</v>
      </c>
      <c r="V1426" s="60">
        <f t="shared" si="129"/>
        <v>50821</v>
      </c>
      <c r="W1426" s="58">
        <f t="shared" si="130"/>
        <v>11.83611111111111</v>
      </c>
      <c r="X1426" s="58">
        <f t="shared" si="131"/>
        <v>21.163888888888891</v>
      </c>
      <c r="Y1426" s="58">
        <f t="shared" si="132"/>
        <v>21.163888888888891</v>
      </c>
    </row>
    <row r="1427" spans="1:25" x14ac:dyDescent="0.25">
      <c r="A1427" s="283">
        <v>855</v>
      </c>
      <c r="B1427" s="283"/>
      <c r="D1427" s="284">
        <v>38807</v>
      </c>
      <c r="E1427" s="284"/>
      <c r="F1427" s="284"/>
      <c r="G1427" s="284"/>
      <c r="I1427" s="285" t="s">
        <v>224</v>
      </c>
      <c r="J1427" s="285"/>
      <c r="K1427" s="285"/>
      <c r="L1427" s="285"/>
      <c r="M1427" s="61">
        <v>33</v>
      </c>
      <c r="N1427" s="253">
        <v>454.3</v>
      </c>
      <c r="O1427" s="61">
        <v>100</v>
      </c>
      <c r="P1427" s="286">
        <v>148.03</v>
      </c>
      <c r="Q1427" s="286"/>
      <c r="R1427" s="286"/>
      <c r="S1427" s="253">
        <v>13.77</v>
      </c>
      <c r="T1427" s="253">
        <v>161.80000000000001</v>
      </c>
      <c r="V1427" s="60">
        <f t="shared" si="129"/>
        <v>50852</v>
      </c>
      <c r="W1427" s="58">
        <f t="shared" si="130"/>
        <v>11.75</v>
      </c>
      <c r="X1427" s="58">
        <f t="shared" si="131"/>
        <v>21.25</v>
      </c>
      <c r="Y1427" s="58">
        <f t="shared" si="132"/>
        <v>21.25</v>
      </c>
    </row>
    <row r="1428" spans="1:25" x14ac:dyDescent="0.25">
      <c r="A1428" s="283">
        <v>856</v>
      </c>
      <c r="B1428" s="283"/>
      <c r="D1428" s="284">
        <v>38807</v>
      </c>
      <c r="E1428" s="284"/>
      <c r="F1428" s="284"/>
      <c r="G1428" s="284"/>
      <c r="I1428" s="285" t="s">
        <v>224</v>
      </c>
      <c r="J1428" s="285"/>
      <c r="K1428" s="285"/>
      <c r="L1428" s="285"/>
      <c r="M1428" s="61">
        <v>33</v>
      </c>
      <c r="N1428" s="253">
        <v>540</v>
      </c>
      <c r="O1428" s="61">
        <v>100</v>
      </c>
      <c r="P1428" s="286">
        <v>175.87</v>
      </c>
      <c r="Q1428" s="286"/>
      <c r="R1428" s="286"/>
      <c r="S1428" s="253">
        <v>16.36</v>
      </c>
      <c r="T1428" s="253">
        <v>192.23000000000002</v>
      </c>
      <c r="V1428" s="60">
        <f t="shared" si="129"/>
        <v>50852</v>
      </c>
      <c r="W1428" s="58">
        <f t="shared" si="130"/>
        <v>11.75</v>
      </c>
      <c r="X1428" s="58">
        <f t="shared" si="131"/>
        <v>21.25</v>
      </c>
      <c r="Y1428" s="58">
        <f t="shared" si="132"/>
        <v>21.25</v>
      </c>
    </row>
    <row r="1429" spans="1:25" x14ac:dyDescent="0.25">
      <c r="A1429" s="283">
        <v>862</v>
      </c>
      <c r="B1429" s="283"/>
      <c r="D1429" s="284">
        <v>38837</v>
      </c>
      <c r="E1429" s="284"/>
      <c r="F1429" s="284"/>
      <c r="G1429" s="284"/>
      <c r="I1429" s="285" t="s">
        <v>224</v>
      </c>
      <c r="J1429" s="285"/>
      <c r="K1429" s="285"/>
      <c r="L1429" s="285"/>
      <c r="M1429" s="61">
        <v>33</v>
      </c>
      <c r="N1429" s="253">
        <v>361.87</v>
      </c>
      <c r="O1429" s="61">
        <v>100</v>
      </c>
      <c r="P1429" s="286">
        <v>117.01</v>
      </c>
      <c r="Q1429" s="286"/>
      <c r="R1429" s="286"/>
      <c r="S1429" s="253">
        <v>10.97</v>
      </c>
      <c r="T1429" s="253">
        <v>127.98</v>
      </c>
      <c r="V1429" s="60">
        <f t="shared" si="129"/>
        <v>50882</v>
      </c>
      <c r="W1429" s="58">
        <f t="shared" si="130"/>
        <v>11.666666666666666</v>
      </c>
      <c r="X1429" s="58">
        <f t="shared" si="131"/>
        <v>21.333333333333336</v>
      </c>
      <c r="Y1429" s="58">
        <f t="shared" si="132"/>
        <v>21.333333333333336</v>
      </c>
    </row>
    <row r="1430" spans="1:25" x14ac:dyDescent="0.25">
      <c r="A1430" s="283">
        <v>863</v>
      </c>
      <c r="B1430" s="283"/>
      <c r="D1430" s="284">
        <v>38837</v>
      </c>
      <c r="E1430" s="284"/>
      <c r="F1430" s="284"/>
      <c r="G1430" s="284"/>
      <c r="I1430" s="285" t="s">
        <v>224</v>
      </c>
      <c r="J1430" s="285"/>
      <c r="K1430" s="285"/>
      <c r="L1430" s="285"/>
      <c r="M1430" s="61">
        <v>33</v>
      </c>
      <c r="N1430" s="253">
        <v>442.5</v>
      </c>
      <c r="O1430" s="61">
        <v>100</v>
      </c>
      <c r="P1430" s="286">
        <v>143.04</v>
      </c>
      <c r="Q1430" s="286"/>
      <c r="R1430" s="286"/>
      <c r="S1430" s="253">
        <v>13.41</v>
      </c>
      <c r="T1430" s="253">
        <v>156.44999999999999</v>
      </c>
      <c r="V1430" s="60">
        <f t="shared" si="129"/>
        <v>50882</v>
      </c>
      <c r="W1430" s="58">
        <f t="shared" si="130"/>
        <v>11.666666666666666</v>
      </c>
      <c r="X1430" s="58">
        <f t="shared" si="131"/>
        <v>21.333333333333336</v>
      </c>
      <c r="Y1430" s="58">
        <f t="shared" si="132"/>
        <v>21.333333333333336</v>
      </c>
    </row>
    <row r="1431" spans="1:25" x14ac:dyDescent="0.25">
      <c r="A1431" s="283">
        <v>868</v>
      </c>
      <c r="B1431" s="283"/>
      <c r="D1431" s="284">
        <v>38868</v>
      </c>
      <c r="E1431" s="284"/>
      <c r="F1431" s="284"/>
      <c r="G1431" s="284"/>
      <c r="I1431" s="285" t="s">
        <v>224</v>
      </c>
      <c r="J1431" s="285"/>
      <c r="K1431" s="285"/>
      <c r="L1431" s="285"/>
      <c r="M1431" s="61">
        <v>33</v>
      </c>
      <c r="N1431" s="253">
        <v>112.5</v>
      </c>
      <c r="O1431" s="61">
        <v>100</v>
      </c>
      <c r="P1431" s="286">
        <v>36.090000000000003</v>
      </c>
      <c r="Q1431" s="286"/>
      <c r="R1431" s="286"/>
      <c r="S1431" s="253">
        <v>3.41</v>
      </c>
      <c r="T1431" s="253">
        <v>39.5</v>
      </c>
      <c r="V1431" s="60">
        <f t="shared" si="129"/>
        <v>50913</v>
      </c>
      <c r="W1431" s="58">
        <f t="shared" si="130"/>
        <v>11.583333333333334</v>
      </c>
      <c r="X1431" s="58">
        <f t="shared" si="131"/>
        <v>21.416666666666664</v>
      </c>
      <c r="Y1431" s="58">
        <f t="shared" si="132"/>
        <v>21.416666666666664</v>
      </c>
    </row>
    <row r="1432" spans="1:25" x14ac:dyDescent="0.25">
      <c r="A1432" s="283">
        <v>872</v>
      </c>
      <c r="B1432" s="283"/>
      <c r="D1432" s="284">
        <v>38898</v>
      </c>
      <c r="E1432" s="284"/>
      <c r="F1432" s="284"/>
      <c r="G1432" s="284"/>
      <c r="I1432" s="285" t="s">
        <v>224</v>
      </c>
      <c r="J1432" s="285"/>
      <c r="K1432" s="285"/>
      <c r="L1432" s="285"/>
      <c r="M1432" s="61">
        <v>33</v>
      </c>
      <c r="N1432" s="253">
        <v>538.89</v>
      </c>
      <c r="O1432" s="61">
        <v>100</v>
      </c>
      <c r="P1432" s="286">
        <v>171.46</v>
      </c>
      <c r="Q1432" s="286"/>
      <c r="R1432" s="286"/>
      <c r="S1432" s="253">
        <v>16.329999999999998</v>
      </c>
      <c r="T1432" s="253">
        <v>187.79</v>
      </c>
      <c r="V1432" s="60">
        <f t="shared" si="129"/>
        <v>50943</v>
      </c>
      <c r="W1432" s="58">
        <f t="shared" si="130"/>
        <v>11.5</v>
      </c>
      <c r="X1432" s="58">
        <f t="shared" si="131"/>
        <v>21.5</v>
      </c>
      <c r="Y1432" s="58">
        <f t="shared" si="132"/>
        <v>21.5</v>
      </c>
    </row>
    <row r="1433" spans="1:25" x14ac:dyDescent="0.25">
      <c r="A1433" s="283">
        <v>873</v>
      </c>
      <c r="B1433" s="283"/>
      <c r="D1433" s="284">
        <v>38898</v>
      </c>
      <c r="E1433" s="284"/>
      <c r="F1433" s="284"/>
      <c r="G1433" s="284"/>
      <c r="I1433" s="285" t="s">
        <v>224</v>
      </c>
      <c r="J1433" s="285"/>
      <c r="K1433" s="285"/>
      <c r="L1433" s="285"/>
      <c r="M1433" s="61">
        <v>33</v>
      </c>
      <c r="N1433" s="253">
        <v>510</v>
      </c>
      <c r="O1433" s="61">
        <v>100</v>
      </c>
      <c r="P1433" s="286">
        <v>162.22999999999999</v>
      </c>
      <c r="Q1433" s="286"/>
      <c r="R1433" s="286"/>
      <c r="S1433" s="253">
        <v>15.450000000000001</v>
      </c>
      <c r="T1433" s="253">
        <v>177.68</v>
      </c>
      <c r="V1433" s="60">
        <f t="shared" si="129"/>
        <v>50943</v>
      </c>
      <c r="W1433" s="58">
        <f t="shared" si="130"/>
        <v>11.5</v>
      </c>
      <c r="X1433" s="58">
        <f t="shared" si="131"/>
        <v>21.5</v>
      </c>
      <c r="Y1433" s="58">
        <f t="shared" si="132"/>
        <v>21.5</v>
      </c>
    </row>
    <row r="1434" spans="1:25" x14ac:dyDescent="0.25">
      <c r="A1434" s="283">
        <v>880</v>
      </c>
      <c r="B1434" s="283"/>
      <c r="D1434" s="284">
        <v>38929</v>
      </c>
      <c r="E1434" s="284"/>
      <c r="F1434" s="284"/>
      <c r="G1434" s="284"/>
      <c r="I1434" s="285" t="s">
        <v>224</v>
      </c>
      <c r="J1434" s="285"/>
      <c r="K1434" s="285"/>
      <c r="L1434" s="285"/>
      <c r="M1434" s="61">
        <v>33</v>
      </c>
      <c r="N1434" s="253">
        <v>1272.71</v>
      </c>
      <c r="O1434" s="61">
        <v>100</v>
      </c>
      <c r="P1434" s="286">
        <v>401.77</v>
      </c>
      <c r="Q1434" s="286"/>
      <c r="R1434" s="286"/>
      <c r="S1434" s="253">
        <v>38.57</v>
      </c>
      <c r="T1434" s="253">
        <v>440.34000000000003</v>
      </c>
      <c r="V1434" s="60">
        <f t="shared" si="129"/>
        <v>50974</v>
      </c>
      <c r="W1434" s="58">
        <f t="shared" si="130"/>
        <v>11.416666666666666</v>
      </c>
      <c r="X1434" s="58">
        <f t="shared" si="131"/>
        <v>21.583333333333336</v>
      </c>
      <c r="Y1434" s="58">
        <f t="shared" si="132"/>
        <v>21.583333333333336</v>
      </c>
    </row>
    <row r="1435" spans="1:25" x14ac:dyDescent="0.25">
      <c r="A1435" s="283">
        <v>889</v>
      </c>
      <c r="B1435" s="283"/>
      <c r="D1435" s="284">
        <v>38960</v>
      </c>
      <c r="E1435" s="284"/>
      <c r="F1435" s="284"/>
      <c r="G1435" s="284"/>
      <c r="I1435" s="285" t="s">
        <v>224</v>
      </c>
      <c r="J1435" s="285"/>
      <c r="K1435" s="285"/>
      <c r="L1435" s="285"/>
      <c r="M1435" s="61">
        <v>33</v>
      </c>
      <c r="N1435" s="253">
        <v>135</v>
      </c>
      <c r="O1435" s="61">
        <v>100</v>
      </c>
      <c r="P1435" s="286">
        <v>42.26</v>
      </c>
      <c r="Q1435" s="286"/>
      <c r="R1435" s="286"/>
      <c r="S1435" s="253">
        <v>4.09</v>
      </c>
      <c r="T1435" s="253">
        <v>46.35</v>
      </c>
      <c r="V1435" s="60">
        <f t="shared" si="129"/>
        <v>51005</v>
      </c>
      <c r="W1435" s="58">
        <f t="shared" si="130"/>
        <v>11.333333333333334</v>
      </c>
      <c r="X1435" s="58">
        <f t="shared" si="131"/>
        <v>21.666666666666664</v>
      </c>
      <c r="Y1435" s="58">
        <f t="shared" si="132"/>
        <v>21.666666666666664</v>
      </c>
    </row>
    <row r="1436" spans="1:25" x14ac:dyDescent="0.25">
      <c r="A1436" s="283">
        <v>893</v>
      </c>
      <c r="B1436" s="283"/>
      <c r="D1436" s="284">
        <v>38990</v>
      </c>
      <c r="E1436" s="284"/>
      <c r="F1436" s="284"/>
      <c r="G1436" s="284"/>
      <c r="I1436" s="285" t="s">
        <v>224</v>
      </c>
      <c r="J1436" s="285"/>
      <c r="K1436" s="285"/>
      <c r="L1436" s="285"/>
      <c r="M1436" s="61">
        <v>33</v>
      </c>
      <c r="N1436" s="253">
        <v>1546.33</v>
      </c>
      <c r="O1436" s="61">
        <v>100</v>
      </c>
      <c r="P1436" s="286">
        <v>480.32</v>
      </c>
      <c r="Q1436" s="286"/>
      <c r="R1436" s="286"/>
      <c r="S1436" s="253">
        <v>46.86</v>
      </c>
      <c r="T1436" s="253">
        <v>527.17999999999995</v>
      </c>
      <c r="V1436" s="60">
        <f t="shared" si="129"/>
        <v>51035</v>
      </c>
      <c r="W1436" s="58">
        <f t="shared" si="130"/>
        <v>11.25</v>
      </c>
      <c r="X1436" s="58">
        <f t="shared" si="131"/>
        <v>21.75</v>
      </c>
      <c r="Y1436" s="58">
        <f t="shared" si="132"/>
        <v>21.75</v>
      </c>
    </row>
    <row r="1437" spans="1:25" x14ac:dyDescent="0.25">
      <c r="A1437" s="283">
        <v>899</v>
      </c>
      <c r="B1437" s="283"/>
      <c r="D1437" s="284">
        <v>39021</v>
      </c>
      <c r="E1437" s="284"/>
      <c r="F1437" s="284"/>
      <c r="G1437" s="284"/>
      <c r="I1437" s="285" t="s">
        <v>224</v>
      </c>
      <c r="J1437" s="285"/>
      <c r="K1437" s="285"/>
      <c r="L1437" s="285"/>
      <c r="M1437" s="61">
        <v>33</v>
      </c>
      <c r="N1437" s="253">
        <v>1884.2</v>
      </c>
      <c r="O1437" s="61">
        <v>100</v>
      </c>
      <c r="P1437" s="286">
        <v>580.52</v>
      </c>
      <c r="Q1437" s="286"/>
      <c r="R1437" s="286"/>
      <c r="S1437" s="253">
        <v>57.1</v>
      </c>
      <c r="T1437" s="253">
        <v>637.62</v>
      </c>
      <c r="V1437" s="60">
        <f t="shared" ref="V1437:V1500" si="133">D1437+(M1437*365)</f>
        <v>51066</v>
      </c>
      <c r="W1437" s="58">
        <f t="shared" ref="W1437:W1500" si="134">YEARFRAC(D1437,$W$8)</f>
        <v>11.166666666666666</v>
      </c>
      <c r="X1437" s="58">
        <f t="shared" ref="X1437:X1500" si="135">IF(W1437&gt;M1437,0,M1437-W1437)</f>
        <v>21.833333333333336</v>
      </c>
      <c r="Y1437" s="58">
        <f t="shared" ref="Y1437:Y1500" si="136">IF(X1437=0,0,X1437)</f>
        <v>21.833333333333336</v>
      </c>
    </row>
    <row r="1438" spans="1:25" x14ac:dyDescent="0.25">
      <c r="A1438" s="283">
        <v>905</v>
      </c>
      <c r="B1438" s="283"/>
      <c r="D1438" s="284">
        <v>39051</v>
      </c>
      <c r="E1438" s="284"/>
      <c r="F1438" s="284"/>
      <c r="G1438" s="284"/>
      <c r="I1438" s="285" t="s">
        <v>224</v>
      </c>
      <c r="J1438" s="285"/>
      <c r="K1438" s="285"/>
      <c r="L1438" s="285"/>
      <c r="M1438" s="61">
        <v>33</v>
      </c>
      <c r="N1438" s="253">
        <v>1775.8500000000001</v>
      </c>
      <c r="O1438" s="61">
        <v>100</v>
      </c>
      <c r="P1438" s="286">
        <v>542.58000000000004</v>
      </c>
      <c r="Q1438" s="286"/>
      <c r="R1438" s="286"/>
      <c r="S1438" s="253">
        <v>53.81</v>
      </c>
      <c r="T1438" s="253">
        <v>596.39</v>
      </c>
      <c r="V1438" s="60">
        <f t="shared" si="133"/>
        <v>51096</v>
      </c>
      <c r="W1438" s="58">
        <f t="shared" si="134"/>
        <v>11.083333333333334</v>
      </c>
      <c r="X1438" s="58">
        <f t="shared" si="135"/>
        <v>21.916666666666664</v>
      </c>
      <c r="Y1438" s="58">
        <f t="shared" si="136"/>
        <v>21.916666666666664</v>
      </c>
    </row>
    <row r="1439" spans="1:25" x14ac:dyDescent="0.25">
      <c r="A1439" s="283">
        <v>909</v>
      </c>
      <c r="B1439" s="283"/>
      <c r="D1439" s="284">
        <v>39604</v>
      </c>
      <c r="E1439" s="284"/>
      <c r="F1439" s="284"/>
      <c r="G1439" s="284"/>
      <c r="I1439" s="285" t="s">
        <v>224</v>
      </c>
      <c r="J1439" s="285"/>
      <c r="K1439" s="285"/>
      <c r="L1439" s="285"/>
      <c r="M1439" s="61">
        <v>33</v>
      </c>
      <c r="N1439" s="253">
        <v>1760.75</v>
      </c>
      <c r="O1439" s="61">
        <v>100</v>
      </c>
      <c r="P1439" s="286">
        <v>458.01</v>
      </c>
      <c r="Q1439" s="286"/>
      <c r="R1439" s="286"/>
      <c r="S1439" s="253">
        <v>53.36</v>
      </c>
      <c r="T1439" s="253">
        <v>511.37</v>
      </c>
      <c r="V1439" s="60">
        <f t="shared" si="133"/>
        <v>51649</v>
      </c>
      <c r="W1439" s="58">
        <f t="shared" si="134"/>
        <v>9.5722222222222229</v>
      </c>
      <c r="X1439" s="58">
        <f t="shared" si="135"/>
        <v>23.427777777777777</v>
      </c>
      <c r="Y1439" s="58">
        <f t="shared" si="136"/>
        <v>23.427777777777777</v>
      </c>
    </row>
    <row r="1440" spans="1:25" x14ac:dyDescent="0.25">
      <c r="A1440" s="283">
        <v>913</v>
      </c>
      <c r="B1440" s="283"/>
      <c r="D1440" s="284">
        <v>39082</v>
      </c>
      <c r="E1440" s="284"/>
      <c r="F1440" s="284"/>
      <c r="G1440" s="284"/>
      <c r="I1440" s="285" t="s">
        <v>224</v>
      </c>
      <c r="J1440" s="285"/>
      <c r="K1440" s="285"/>
      <c r="L1440" s="285"/>
      <c r="M1440" s="61">
        <v>33</v>
      </c>
      <c r="N1440" s="253">
        <v>880.2</v>
      </c>
      <c r="O1440" s="61">
        <v>100</v>
      </c>
      <c r="P1440" s="286">
        <v>266.7</v>
      </c>
      <c r="Q1440" s="286"/>
      <c r="R1440" s="286"/>
      <c r="S1440" s="253">
        <v>26.67</v>
      </c>
      <c r="T1440" s="253">
        <v>293.37</v>
      </c>
      <c r="V1440" s="60">
        <f t="shared" si="133"/>
        <v>51127</v>
      </c>
      <c r="W1440" s="58">
        <f t="shared" si="134"/>
        <v>11</v>
      </c>
      <c r="X1440" s="58">
        <f t="shared" si="135"/>
        <v>22</v>
      </c>
      <c r="Y1440" s="58">
        <f t="shared" si="136"/>
        <v>22</v>
      </c>
    </row>
    <row r="1441" spans="1:25" x14ac:dyDescent="0.25">
      <c r="A1441" s="283">
        <v>923</v>
      </c>
      <c r="B1441" s="283"/>
      <c r="D1441" s="284">
        <v>39141</v>
      </c>
      <c r="E1441" s="284"/>
      <c r="F1441" s="284"/>
      <c r="G1441" s="284"/>
      <c r="I1441" s="285" t="s">
        <v>224</v>
      </c>
      <c r="J1441" s="285"/>
      <c r="K1441" s="285"/>
      <c r="L1441" s="285"/>
      <c r="M1441" s="61">
        <v>33</v>
      </c>
      <c r="N1441" s="253">
        <v>207.36</v>
      </c>
      <c r="O1441" s="61">
        <v>100</v>
      </c>
      <c r="P1441" s="286">
        <v>61.75</v>
      </c>
      <c r="Q1441" s="286"/>
      <c r="R1441" s="286"/>
      <c r="S1441" s="253">
        <v>6.28</v>
      </c>
      <c r="T1441" s="253">
        <v>68.03</v>
      </c>
      <c r="V1441" s="60">
        <f t="shared" si="133"/>
        <v>51186</v>
      </c>
      <c r="W1441" s="58">
        <f t="shared" si="134"/>
        <v>10.83611111111111</v>
      </c>
      <c r="X1441" s="58">
        <f t="shared" si="135"/>
        <v>22.163888888888891</v>
      </c>
      <c r="Y1441" s="58">
        <f t="shared" si="136"/>
        <v>22.163888888888891</v>
      </c>
    </row>
    <row r="1442" spans="1:25" x14ac:dyDescent="0.25">
      <c r="A1442" s="283">
        <v>925</v>
      </c>
      <c r="B1442" s="283"/>
      <c r="D1442" s="284">
        <v>39624</v>
      </c>
      <c r="E1442" s="284"/>
      <c r="F1442" s="284"/>
      <c r="G1442" s="284"/>
      <c r="I1442" s="285" t="s">
        <v>224</v>
      </c>
      <c r="J1442" s="285"/>
      <c r="K1442" s="285"/>
      <c r="L1442" s="285"/>
      <c r="M1442" s="61">
        <v>33</v>
      </c>
      <c r="N1442" s="253">
        <v>46010.18</v>
      </c>
      <c r="O1442" s="61">
        <v>100</v>
      </c>
      <c r="P1442" s="286">
        <v>11851.130000000001</v>
      </c>
      <c r="Q1442" s="286"/>
      <c r="R1442" s="286"/>
      <c r="S1442" s="253">
        <v>1394.25</v>
      </c>
      <c r="T1442" s="253">
        <v>13245.380000000001</v>
      </c>
      <c r="V1442" s="60">
        <f t="shared" si="133"/>
        <v>51669</v>
      </c>
      <c r="W1442" s="58">
        <f t="shared" si="134"/>
        <v>9.5166666666666675</v>
      </c>
      <c r="X1442" s="58">
        <f t="shared" si="135"/>
        <v>23.483333333333334</v>
      </c>
      <c r="Y1442" s="58">
        <f t="shared" si="136"/>
        <v>23.483333333333334</v>
      </c>
    </row>
    <row r="1443" spans="1:25" x14ac:dyDescent="0.25">
      <c r="A1443" s="283">
        <v>927</v>
      </c>
      <c r="B1443" s="283"/>
      <c r="D1443" s="284">
        <v>39629</v>
      </c>
      <c r="E1443" s="284"/>
      <c r="F1443" s="284"/>
      <c r="G1443" s="284"/>
      <c r="I1443" s="285" t="s">
        <v>224</v>
      </c>
      <c r="J1443" s="285"/>
      <c r="K1443" s="285"/>
      <c r="L1443" s="285"/>
      <c r="M1443" s="61">
        <v>33</v>
      </c>
      <c r="N1443" s="253">
        <v>1380</v>
      </c>
      <c r="O1443" s="61">
        <v>100</v>
      </c>
      <c r="P1443" s="286">
        <v>355.47</v>
      </c>
      <c r="Q1443" s="286"/>
      <c r="R1443" s="286"/>
      <c r="S1443" s="253">
        <v>41.82</v>
      </c>
      <c r="T1443" s="253">
        <v>397.29</v>
      </c>
      <c r="V1443" s="60">
        <f t="shared" si="133"/>
        <v>51674</v>
      </c>
      <c r="W1443" s="58">
        <f t="shared" si="134"/>
        <v>9.5</v>
      </c>
      <c r="X1443" s="58">
        <f t="shared" si="135"/>
        <v>23.5</v>
      </c>
      <c r="Y1443" s="58">
        <f t="shared" si="136"/>
        <v>23.5</v>
      </c>
    </row>
    <row r="1444" spans="1:25" x14ac:dyDescent="0.25">
      <c r="A1444" s="283">
        <v>930</v>
      </c>
      <c r="B1444" s="283"/>
      <c r="D1444" s="284">
        <v>39172</v>
      </c>
      <c r="E1444" s="284"/>
      <c r="F1444" s="284"/>
      <c r="G1444" s="284"/>
      <c r="I1444" s="285" t="s">
        <v>224</v>
      </c>
      <c r="J1444" s="285"/>
      <c r="K1444" s="285"/>
      <c r="L1444" s="285"/>
      <c r="M1444" s="61">
        <v>33</v>
      </c>
      <c r="N1444" s="253">
        <v>1678.0900000000001</v>
      </c>
      <c r="O1444" s="61">
        <v>100</v>
      </c>
      <c r="P1444" s="286">
        <v>495.79</v>
      </c>
      <c r="Q1444" s="286"/>
      <c r="R1444" s="286"/>
      <c r="S1444" s="253">
        <v>50.85</v>
      </c>
      <c r="T1444" s="253">
        <v>546.64</v>
      </c>
      <c r="V1444" s="60">
        <f t="shared" si="133"/>
        <v>51217</v>
      </c>
      <c r="W1444" s="58">
        <f t="shared" si="134"/>
        <v>10.75</v>
      </c>
      <c r="X1444" s="58">
        <f t="shared" si="135"/>
        <v>22.25</v>
      </c>
      <c r="Y1444" s="58">
        <f t="shared" si="136"/>
        <v>22.25</v>
      </c>
    </row>
    <row r="1445" spans="1:25" x14ac:dyDescent="0.25">
      <c r="A1445" s="283">
        <v>931</v>
      </c>
      <c r="B1445" s="283"/>
      <c r="D1445" s="284">
        <v>39172</v>
      </c>
      <c r="E1445" s="284"/>
      <c r="F1445" s="284"/>
      <c r="G1445" s="284"/>
      <c r="I1445" s="285" t="s">
        <v>224</v>
      </c>
      <c r="J1445" s="285"/>
      <c r="K1445" s="285"/>
      <c r="L1445" s="285"/>
      <c r="M1445" s="61">
        <v>33</v>
      </c>
      <c r="N1445" s="253">
        <v>22.5</v>
      </c>
      <c r="O1445" s="61">
        <v>100</v>
      </c>
      <c r="P1445" s="286">
        <v>6.63</v>
      </c>
      <c r="Q1445" s="286"/>
      <c r="R1445" s="286"/>
      <c r="S1445" s="253">
        <v>0.68</v>
      </c>
      <c r="T1445" s="253">
        <v>7.3100000000000005</v>
      </c>
      <c r="V1445" s="60">
        <f t="shared" si="133"/>
        <v>51217</v>
      </c>
      <c r="W1445" s="58">
        <f t="shared" si="134"/>
        <v>10.75</v>
      </c>
      <c r="X1445" s="58">
        <f t="shared" si="135"/>
        <v>22.25</v>
      </c>
      <c r="Y1445" s="58">
        <f t="shared" si="136"/>
        <v>22.25</v>
      </c>
    </row>
    <row r="1446" spans="1:25" x14ac:dyDescent="0.25">
      <c r="A1446" s="283">
        <v>938</v>
      </c>
      <c r="B1446" s="283"/>
      <c r="D1446" s="284">
        <v>39202</v>
      </c>
      <c r="E1446" s="284"/>
      <c r="F1446" s="284"/>
      <c r="G1446" s="284"/>
      <c r="I1446" s="285" t="s">
        <v>224</v>
      </c>
      <c r="J1446" s="285"/>
      <c r="K1446" s="285"/>
      <c r="L1446" s="285"/>
      <c r="M1446" s="61">
        <v>33</v>
      </c>
      <c r="N1446" s="253">
        <v>412.2</v>
      </c>
      <c r="O1446" s="61">
        <v>100</v>
      </c>
      <c r="P1446" s="286">
        <v>120.74000000000001</v>
      </c>
      <c r="Q1446" s="286"/>
      <c r="R1446" s="286"/>
      <c r="S1446" s="253">
        <v>12.49</v>
      </c>
      <c r="T1446" s="253">
        <v>133.22999999999999</v>
      </c>
      <c r="V1446" s="60">
        <f t="shared" si="133"/>
        <v>51247</v>
      </c>
      <c r="W1446" s="58">
        <f t="shared" si="134"/>
        <v>10.666666666666666</v>
      </c>
      <c r="X1446" s="58">
        <f t="shared" si="135"/>
        <v>22.333333333333336</v>
      </c>
      <c r="Y1446" s="58">
        <f t="shared" si="136"/>
        <v>22.333333333333336</v>
      </c>
    </row>
    <row r="1447" spans="1:25" x14ac:dyDescent="0.25">
      <c r="A1447" s="283">
        <v>945</v>
      </c>
      <c r="B1447" s="283"/>
      <c r="D1447" s="284">
        <v>39233</v>
      </c>
      <c r="E1447" s="284"/>
      <c r="F1447" s="284"/>
      <c r="G1447" s="284"/>
      <c r="I1447" s="285" t="s">
        <v>224</v>
      </c>
      <c r="J1447" s="285"/>
      <c r="K1447" s="285"/>
      <c r="L1447" s="285"/>
      <c r="M1447" s="61">
        <v>33</v>
      </c>
      <c r="N1447" s="253">
        <v>937.1</v>
      </c>
      <c r="O1447" s="61">
        <v>100</v>
      </c>
      <c r="P1447" s="286">
        <v>272.17</v>
      </c>
      <c r="Q1447" s="286"/>
      <c r="R1447" s="286"/>
      <c r="S1447" s="253">
        <v>28.400000000000002</v>
      </c>
      <c r="T1447" s="253">
        <v>300.57</v>
      </c>
      <c r="V1447" s="60">
        <f t="shared" si="133"/>
        <v>51278</v>
      </c>
      <c r="W1447" s="58">
        <f t="shared" si="134"/>
        <v>10.583333333333334</v>
      </c>
      <c r="X1447" s="58">
        <f t="shared" si="135"/>
        <v>22.416666666666664</v>
      </c>
      <c r="Y1447" s="58">
        <f t="shared" si="136"/>
        <v>22.416666666666664</v>
      </c>
    </row>
    <row r="1448" spans="1:25" x14ac:dyDescent="0.25">
      <c r="A1448" s="283">
        <v>949</v>
      </c>
      <c r="B1448" s="283"/>
      <c r="D1448" s="284">
        <v>39660</v>
      </c>
      <c r="E1448" s="284"/>
      <c r="F1448" s="284"/>
      <c r="G1448" s="284"/>
      <c r="I1448" s="285" t="s">
        <v>224</v>
      </c>
      <c r="J1448" s="285"/>
      <c r="K1448" s="285"/>
      <c r="L1448" s="285"/>
      <c r="M1448" s="61">
        <v>33</v>
      </c>
      <c r="N1448" s="253">
        <v>543.04</v>
      </c>
      <c r="O1448" s="61">
        <v>100</v>
      </c>
      <c r="P1448" s="286">
        <v>138.54</v>
      </c>
      <c r="Q1448" s="286"/>
      <c r="R1448" s="286"/>
      <c r="S1448" s="253">
        <v>16.46</v>
      </c>
      <c r="T1448" s="253">
        <v>155</v>
      </c>
      <c r="V1448" s="60">
        <f t="shared" si="133"/>
        <v>51705</v>
      </c>
      <c r="W1448" s="58">
        <f t="shared" si="134"/>
        <v>9.4166666666666661</v>
      </c>
      <c r="X1448" s="58">
        <f t="shared" si="135"/>
        <v>23.583333333333336</v>
      </c>
      <c r="Y1448" s="58">
        <f t="shared" si="136"/>
        <v>23.583333333333336</v>
      </c>
    </row>
    <row r="1449" spans="1:25" x14ac:dyDescent="0.25">
      <c r="A1449" s="283">
        <v>950</v>
      </c>
      <c r="B1449" s="283"/>
      <c r="D1449" s="284">
        <v>39263</v>
      </c>
      <c r="E1449" s="284"/>
      <c r="F1449" s="284"/>
      <c r="G1449" s="284"/>
      <c r="I1449" s="285" t="s">
        <v>224</v>
      </c>
      <c r="J1449" s="285"/>
      <c r="K1449" s="285"/>
      <c r="L1449" s="285"/>
      <c r="M1449" s="61">
        <v>33</v>
      </c>
      <c r="N1449" s="253">
        <v>120</v>
      </c>
      <c r="O1449" s="61">
        <v>100</v>
      </c>
      <c r="P1449" s="286">
        <v>34.58</v>
      </c>
      <c r="Q1449" s="286"/>
      <c r="R1449" s="286"/>
      <c r="S1449" s="253">
        <v>3.64</v>
      </c>
      <c r="T1449" s="253">
        <v>38.22</v>
      </c>
      <c r="V1449" s="60">
        <f t="shared" si="133"/>
        <v>51308</v>
      </c>
      <c r="W1449" s="58">
        <f t="shared" si="134"/>
        <v>10.5</v>
      </c>
      <c r="X1449" s="58">
        <f t="shared" si="135"/>
        <v>22.5</v>
      </c>
      <c r="Y1449" s="58">
        <f t="shared" si="136"/>
        <v>22.5</v>
      </c>
    </row>
    <row r="1450" spans="1:25" x14ac:dyDescent="0.25">
      <c r="A1450" s="283">
        <v>956</v>
      </c>
      <c r="B1450" s="283"/>
      <c r="D1450" s="284">
        <v>39294</v>
      </c>
      <c r="E1450" s="284"/>
      <c r="F1450" s="284"/>
      <c r="G1450" s="284"/>
      <c r="I1450" s="285" t="s">
        <v>224</v>
      </c>
      <c r="J1450" s="285"/>
      <c r="K1450" s="285"/>
      <c r="L1450" s="285"/>
      <c r="M1450" s="61">
        <v>33</v>
      </c>
      <c r="N1450" s="253">
        <v>204.21</v>
      </c>
      <c r="O1450" s="61">
        <v>100</v>
      </c>
      <c r="P1450" s="286">
        <v>58.29</v>
      </c>
      <c r="Q1450" s="286"/>
      <c r="R1450" s="286"/>
      <c r="S1450" s="253">
        <v>6.19</v>
      </c>
      <c r="T1450" s="253">
        <v>64.48</v>
      </c>
      <c r="V1450" s="60">
        <f t="shared" si="133"/>
        <v>51339</v>
      </c>
      <c r="W1450" s="58">
        <f t="shared" si="134"/>
        <v>10.416666666666666</v>
      </c>
      <c r="X1450" s="58">
        <f t="shared" si="135"/>
        <v>22.583333333333336</v>
      </c>
      <c r="Y1450" s="58">
        <f t="shared" si="136"/>
        <v>22.583333333333336</v>
      </c>
    </row>
    <row r="1451" spans="1:25" x14ac:dyDescent="0.25">
      <c r="A1451" s="283">
        <v>966</v>
      </c>
      <c r="B1451" s="283"/>
      <c r="D1451" s="284">
        <v>39325</v>
      </c>
      <c r="E1451" s="284"/>
      <c r="F1451" s="284"/>
      <c r="G1451" s="284"/>
      <c r="I1451" s="285" t="s">
        <v>224</v>
      </c>
      <c r="J1451" s="285"/>
      <c r="K1451" s="285"/>
      <c r="L1451" s="285"/>
      <c r="M1451" s="61">
        <v>33</v>
      </c>
      <c r="N1451" s="253">
        <v>1589.27</v>
      </c>
      <c r="O1451" s="61">
        <v>100</v>
      </c>
      <c r="P1451" s="286">
        <v>449.49</v>
      </c>
      <c r="Q1451" s="286"/>
      <c r="R1451" s="286"/>
      <c r="S1451" s="253">
        <v>48.160000000000004</v>
      </c>
      <c r="T1451" s="253">
        <v>497.65000000000003</v>
      </c>
      <c r="V1451" s="60">
        <f t="shared" si="133"/>
        <v>51370</v>
      </c>
      <c r="W1451" s="58">
        <f t="shared" si="134"/>
        <v>10.333333333333334</v>
      </c>
      <c r="X1451" s="58">
        <f t="shared" si="135"/>
        <v>22.666666666666664</v>
      </c>
      <c r="Y1451" s="58">
        <f t="shared" si="136"/>
        <v>22.666666666666664</v>
      </c>
    </row>
    <row r="1452" spans="1:25" x14ac:dyDescent="0.25">
      <c r="A1452" s="283">
        <v>977</v>
      </c>
      <c r="B1452" s="283"/>
      <c r="D1452" s="284">
        <v>39355</v>
      </c>
      <c r="E1452" s="284"/>
      <c r="F1452" s="284"/>
      <c r="G1452" s="284"/>
      <c r="I1452" s="285" t="s">
        <v>224</v>
      </c>
      <c r="J1452" s="285"/>
      <c r="K1452" s="285"/>
      <c r="L1452" s="285"/>
      <c r="M1452" s="61">
        <v>33</v>
      </c>
      <c r="N1452" s="253">
        <v>1606.3</v>
      </c>
      <c r="O1452" s="61">
        <v>100</v>
      </c>
      <c r="P1452" s="286">
        <v>450.29</v>
      </c>
      <c r="Q1452" s="286"/>
      <c r="R1452" s="286"/>
      <c r="S1452" s="253">
        <v>48.68</v>
      </c>
      <c r="T1452" s="253">
        <v>498.97</v>
      </c>
      <c r="V1452" s="60">
        <f t="shared" si="133"/>
        <v>51400</v>
      </c>
      <c r="W1452" s="58">
        <f t="shared" si="134"/>
        <v>10.25</v>
      </c>
      <c r="X1452" s="58">
        <f t="shared" si="135"/>
        <v>22.75</v>
      </c>
      <c r="Y1452" s="58">
        <f t="shared" si="136"/>
        <v>22.75</v>
      </c>
    </row>
    <row r="1453" spans="1:25" x14ac:dyDescent="0.25">
      <c r="A1453" s="283">
        <v>984</v>
      </c>
      <c r="B1453" s="283"/>
      <c r="D1453" s="284">
        <v>39691</v>
      </c>
      <c r="E1453" s="284"/>
      <c r="F1453" s="284"/>
      <c r="G1453" s="284"/>
      <c r="I1453" s="285" t="s">
        <v>224</v>
      </c>
      <c r="J1453" s="285"/>
      <c r="K1453" s="285"/>
      <c r="L1453" s="285"/>
      <c r="M1453" s="61">
        <v>33</v>
      </c>
      <c r="N1453" s="253">
        <v>1965.58</v>
      </c>
      <c r="O1453" s="61">
        <v>100</v>
      </c>
      <c r="P1453" s="286">
        <v>496.33</v>
      </c>
      <c r="Q1453" s="286"/>
      <c r="R1453" s="286"/>
      <c r="S1453" s="253">
        <v>59.56</v>
      </c>
      <c r="T1453" s="253">
        <v>555.89</v>
      </c>
      <c r="V1453" s="60">
        <f t="shared" si="133"/>
        <v>51736</v>
      </c>
      <c r="W1453" s="58">
        <f t="shared" si="134"/>
        <v>9.3333333333333339</v>
      </c>
      <c r="X1453" s="58">
        <f t="shared" si="135"/>
        <v>23.666666666666664</v>
      </c>
      <c r="Y1453" s="58">
        <f t="shared" si="136"/>
        <v>23.666666666666664</v>
      </c>
    </row>
    <row r="1454" spans="1:25" x14ac:dyDescent="0.25">
      <c r="A1454" s="283">
        <v>990</v>
      </c>
      <c r="B1454" s="283"/>
      <c r="D1454" s="284">
        <v>39386</v>
      </c>
      <c r="E1454" s="284"/>
      <c r="F1454" s="284"/>
      <c r="G1454" s="284"/>
      <c r="I1454" s="285" t="s">
        <v>224</v>
      </c>
      <c r="J1454" s="285"/>
      <c r="K1454" s="285"/>
      <c r="L1454" s="285"/>
      <c r="M1454" s="61">
        <v>33</v>
      </c>
      <c r="N1454" s="253">
        <v>2950.4500000000003</v>
      </c>
      <c r="O1454" s="61">
        <v>100</v>
      </c>
      <c r="P1454" s="286">
        <v>819.59</v>
      </c>
      <c r="Q1454" s="286"/>
      <c r="R1454" s="286"/>
      <c r="S1454" s="253">
        <v>89.41</v>
      </c>
      <c r="T1454" s="253">
        <v>909</v>
      </c>
      <c r="V1454" s="60">
        <f t="shared" si="133"/>
        <v>51431</v>
      </c>
      <c r="W1454" s="58">
        <f t="shared" si="134"/>
        <v>10.166666666666666</v>
      </c>
      <c r="X1454" s="58">
        <f t="shared" si="135"/>
        <v>22.833333333333336</v>
      </c>
      <c r="Y1454" s="58">
        <f t="shared" si="136"/>
        <v>22.833333333333336</v>
      </c>
    </row>
    <row r="1455" spans="1:25" x14ac:dyDescent="0.25">
      <c r="A1455" s="283">
        <v>1002</v>
      </c>
      <c r="B1455" s="283"/>
      <c r="D1455" s="284">
        <v>39416</v>
      </c>
      <c r="E1455" s="284"/>
      <c r="F1455" s="284"/>
      <c r="G1455" s="284"/>
      <c r="I1455" s="285" t="s">
        <v>224</v>
      </c>
      <c r="J1455" s="285"/>
      <c r="K1455" s="285"/>
      <c r="L1455" s="285"/>
      <c r="M1455" s="61">
        <v>33</v>
      </c>
      <c r="N1455" s="253">
        <v>1637.13</v>
      </c>
      <c r="O1455" s="61">
        <v>100</v>
      </c>
      <c r="P1455" s="286">
        <v>450.62</v>
      </c>
      <c r="Q1455" s="286"/>
      <c r="R1455" s="286"/>
      <c r="S1455" s="253">
        <v>49.61</v>
      </c>
      <c r="T1455" s="253">
        <v>500.23</v>
      </c>
      <c r="V1455" s="60">
        <f t="shared" si="133"/>
        <v>51461</v>
      </c>
      <c r="W1455" s="58">
        <f t="shared" si="134"/>
        <v>10.083333333333334</v>
      </c>
      <c r="X1455" s="58">
        <f t="shared" si="135"/>
        <v>22.916666666666664</v>
      </c>
      <c r="Y1455" s="58">
        <f t="shared" si="136"/>
        <v>22.916666666666664</v>
      </c>
    </row>
    <row r="1456" spans="1:25" x14ac:dyDescent="0.25">
      <c r="A1456" s="283">
        <v>1013</v>
      </c>
      <c r="B1456" s="283"/>
      <c r="D1456" s="284">
        <v>39447</v>
      </c>
      <c r="E1456" s="284"/>
      <c r="F1456" s="284"/>
      <c r="G1456" s="284"/>
      <c r="I1456" s="285" t="s">
        <v>224</v>
      </c>
      <c r="J1456" s="285"/>
      <c r="K1456" s="285"/>
      <c r="L1456" s="285"/>
      <c r="M1456" s="61">
        <v>33</v>
      </c>
      <c r="N1456" s="253">
        <v>498.77000000000004</v>
      </c>
      <c r="O1456" s="61">
        <v>100</v>
      </c>
      <c r="P1456" s="286">
        <v>135.99</v>
      </c>
      <c r="Q1456" s="286"/>
      <c r="R1456" s="286"/>
      <c r="S1456" s="253">
        <v>15.11</v>
      </c>
      <c r="T1456" s="253">
        <v>151.1</v>
      </c>
      <c r="V1456" s="60">
        <f t="shared" si="133"/>
        <v>51492</v>
      </c>
      <c r="W1456" s="58">
        <f t="shared" si="134"/>
        <v>10</v>
      </c>
      <c r="X1456" s="58">
        <f t="shared" si="135"/>
        <v>23</v>
      </c>
      <c r="Y1456" s="58">
        <f t="shared" si="136"/>
        <v>23</v>
      </c>
    </row>
    <row r="1457" spans="1:25" x14ac:dyDescent="0.25">
      <c r="A1457" s="283">
        <v>1021</v>
      </c>
      <c r="B1457" s="283"/>
      <c r="D1457" s="284">
        <v>39695</v>
      </c>
      <c r="E1457" s="284"/>
      <c r="F1457" s="284"/>
      <c r="G1457" s="284"/>
      <c r="I1457" s="285" t="s">
        <v>224</v>
      </c>
      <c r="J1457" s="285"/>
      <c r="K1457" s="285"/>
      <c r="L1457" s="285"/>
      <c r="M1457" s="61">
        <v>33</v>
      </c>
      <c r="N1457" s="253">
        <v>10906.5</v>
      </c>
      <c r="O1457" s="61">
        <v>100</v>
      </c>
      <c r="P1457" s="286">
        <v>2754.17</v>
      </c>
      <c r="Q1457" s="286"/>
      <c r="R1457" s="286"/>
      <c r="S1457" s="253">
        <v>330.5</v>
      </c>
      <c r="T1457" s="253">
        <v>3084.67</v>
      </c>
      <c r="V1457" s="60">
        <f t="shared" si="133"/>
        <v>51740</v>
      </c>
      <c r="W1457" s="58">
        <f t="shared" si="134"/>
        <v>9.3249999999999993</v>
      </c>
      <c r="X1457" s="58">
        <f t="shared" si="135"/>
        <v>23.675000000000001</v>
      </c>
      <c r="Y1457" s="58">
        <f t="shared" si="136"/>
        <v>23.675000000000001</v>
      </c>
    </row>
    <row r="1458" spans="1:25" x14ac:dyDescent="0.25">
      <c r="A1458" s="283">
        <v>1022</v>
      </c>
      <c r="B1458" s="283"/>
      <c r="D1458" s="284">
        <v>39721</v>
      </c>
      <c r="E1458" s="284"/>
      <c r="F1458" s="284"/>
      <c r="G1458" s="284"/>
      <c r="I1458" s="285" t="s">
        <v>224</v>
      </c>
      <c r="J1458" s="285"/>
      <c r="K1458" s="285"/>
      <c r="L1458" s="285"/>
      <c r="M1458" s="61">
        <v>33</v>
      </c>
      <c r="N1458" s="253">
        <v>1530</v>
      </c>
      <c r="O1458" s="61">
        <v>100</v>
      </c>
      <c r="P1458" s="286">
        <v>382.47</v>
      </c>
      <c r="Q1458" s="286"/>
      <c r="R1458" s="286"/>
      <c r="S1458" s="253">
        <v>46.36</v>
      </c>
      <c r="T1458" s="253">
        <v>428.83</v>
      </c>
      <c r="V1458" s="60">
        <f t="shared" si="133"/>
        <v>51766</v>
      </c>
      <c r="W1458" s="58">
        <f t="shared" si="134"/>
        <v>9.25</v>
      </c>
      <c r="X1458" s="58">
        <f t="shared" si="135"/>
        <v>23.75</v>
      </c>
      <c r="Y1458" s="58">
        <f t="shared" si="136"/>
        <v>23.75</v>
      </c>
    </row>
    <row r="1459" spans="1:25" x14ac:dyDescent="0.25">
      <c r="A1459" s="283">
        <v>1034</v>
      </c>
      <c r="B1459" s="283"/>
      <c r="D1459" s="284">
        <v>39752</v>
      </c>
      <c r="E1459" s="284"/>
      <c r="F1459" s="284"/>
      <c r="G1459" s="284"/>
      <c r="I1459" s="285" t="s">
        <v>224</v>
      </c>
      <c r="J1459" s="285"/>
      <c r="K1459" s="285"/>
      <c r="L1459" s="285"/>
      <c r="M1459" s="61">
        <v>33</v>
      </c>
      <c r="N1459" s="253">
        <v>2374.39</v>
      </c>
      <c r="O1459" s="61">
        <v>100</v>
      </c>
      <c r="P1459" s="286">
        <v>587.59</v>
      </c>
      <c r="Q1459" s="286"/>
      <c r="R1459" s="286"/>
      <c r="S1459" s="253">
        <v>71.95</v>
      </c>
      <c r="T1459" s="253">
        <v>659.54</v>
      </c>
      <c r="V1459" s="60">
        <f t="shared" si="133"/>
        <v>51797</v>
      </c>
      <c r="W1459" s="58">
        <f t="shared" si="134"/>
        <v>9.1666666666666661</v>
      </c>
      <c r="X1459" s="58">
        <f t="shared" si="135"/>
        <v>23.833333333333336</v>
      </c>
      <c r="Y1459" s="58">
        <f t="shared" si="136"/>
        <v>23.833333333333336</v>
      </c>
    </row>
    <row r="1460" spans="1:25" x14ac:dyDescent="0.25">
      <c r="A1460" s="283">
        <v>1043</v>
      </c>
      <c r="B1460" s="283"/>
      <c r="D1460" s="284">
        <v>39782</v>
      </c>
      <c r="E1460" s="284"/>
      <c r="F1460" s="284"/>
      <c r="G1460" s="284"/>
      <c r="I1460" s="285" t="s">
        <v>224</v>
      </c>
      <c r="J1460" s="285"/>
      <c r="K1460" s="285"/>
      <c r="L1460" s="285"/>
      <c r="M1460" s="61">
        <v>33</v>
      </c>
      <c r="N1460" s="253">
        <v>825</v>
      </c>
      <c r="O1460" s="61">
        <v>100</v>
      </c>
      <c r="P1460" s="286">
        <v>202.08</v>
      </c>
      <c r="Q1460" s="286"/>
      <c r="R1460" s="286"/>
      <c r="S1460" s="253">
        <v>25</v>
      </c>
      <c r="T1460" s="253">
        <v>227.08</v>
      </c>
      <c r="V1460" s="60">
        <f t="shared" si="133"/>
        <v>51827</v>
      </c>
      <c r="W1460" s="58">
        <f t="shared" si="134"/>
        <v>9.0833333333333339</v>
      </c>
      <c r="X1460" s="58">
        <f t="shared" si="135"/>
        <v>23.916666666666664</v>
      </c>
      <c r="Y1460" s="58">
        <f t="shared" si="136"/>
        <v>23.916666666666664</v>
      </c>
    </row>
    <row r="1461" spans="1:25" x14ac:dyDescent="0.25">
      <c r="A1461" s="283">
        <v>1058</v>
      </c>
      <c r="B1461" s="283"/>
      <c r="D1461" s="284">
        <v>39813</v>
      </c>
      <c r="E1461" s="284"/>
      <c r="F1461" s="284"/>
      <c r="G1461" s="284"/>
      <c r="I1461" s="285" t="s">
        <v>224</v>
      </c>
      <c r="J1461" s="285"/>
      <c r="K1461" s="285"/>
      <c r="L1461" s="285"/>
      <c r="M1461" s="61">
        <v>33</v>
      </c>
      <c r="N1461" s="253">
        <v>1371.88</v>
      </c>
      <c r="O1461" s="61">
        <v>100</v>
      </c>
      <c r="P1461" s="286">
        <v>332.56</v>
      </c>
      <c r="Q1461" s="286"/>
      <c r="R1461" s="286"/>
      <c r="S1461" s="253">
        <v>41.57</v>
      </c>
      <c r="T1461" s="253">
        <v>374.13</v>
      </c>
      <c r="V1461" s="60">
        <f t="shared" si="133"/>
        <v>51858</v>
      </c>
      <c r="W1461" s="58">
        <f t="shared" si="134"/>
        <v>9</v>
      </c>
      <c r="X1461" s="58">
        <f t="shared" si="135"/>
        <v>24</v>
      </c>
      <c r="Y1461" s="58">
        <f t="shared" si="136"/>
        <v>24</v>
      </c>
    </row>
    <row r="1462" spans="1:25" x14ac:dyDescent="0.25">
      <c r="A1462" s="283">
        <v>1073</v>
      </c>
      <c r="B1462" s="283"/>
      <c r="D1462" s="284">
        <v>39844</v>
      </c>
      <c r="E1462" s="284"/>
      <c r="F1462" s="284"/>
      <c r="G1462" s="284"/>
      <c r="I1462" s="285" t="s">
        <v>224</v>
      </c>
      <c r="J1462" s="285"/>
      <c r="K1462" s="285"/>
      <c r="L1462" s="285"/>
      <c r="M1462" s="61">
        <v>33</v>
      </c>
      <c r="N1462" s="253">
        <v>27</v>
      </c>
      <c r="O1462" s="61">
        <v>100</v>
      </c>
      <c r="P1462" s="286">
        <v>6.49</v>
      </c>
      <c r="Q1462" s="286"/>
      <c r="R1462" s="286"/>
      <c r="S1462" s="253">
        <v>0.82000000000000006</v>
      </c>
      <c r="T1462" s="253">
        <v>7.3100000000000005</v>
      </c>
      <c r="V1462" s="60">
        <f t="shared" si="133"/>
        <v>51889</v>
      </c>
      <c r="W1462" s="58">
        <f t="shared" si="134"/>
        <v>8.9166666666666661</v>
      </c>
      <c r="X1462" s="58">
        <f t="shared" si="135"/>
        <v>24.083333333333336</v>
      </c>
      <c r="Y1462" s="58">
        <f t="shared" si="136"/>
        <v>24.083333333333336</v>
      </c>
    </row>
    <row r="1463" spans="1:25" x14ac:dyDescent="0.25">
      <c r="A1463" s="283">
        <v>1079</v>
      </c>
      <c r="B1463" s="283"/>
      <c r="D1463" s="284">
        <v>39872</v>
      </c>
      <c r="E1463" s="284"/>
      <c r="F1463" s="284"/>
      <c r="G1463" s="284"/>
      <c r="I1463" s="285" t="s">
        <v>224</v>
      </c>
      <c r="J1463" s="285"/>
      <c r="K1463" s="285"/>
      <c r="L1463" s="285"/>
      <c r="M1463" s="61">
        <v>33</v>
      </c>
      <c r="N1463" s="253">
        <v>72</v>
      </c>
      <c r="O1463" s="61">
        <v>100</v>
      </c>
      <c r="P1463" s="286">
        <v>17.079999999999998</v>
      </c>
      <c r="Q1463" s="286"/>
      <c r="R1463" s="286"/>
      <c r="S1463" s="253">
        <v>2.1800000000000002</v>
      </c>
      <c r="T1463" s="253">
        <v>19.260000000000002</v>
      </c>
      <c r="V1463" s="60">
        <f t="shared" si="133"/>
        <v>51917</v>
      </c>
      <c r="W1463" s="58">
        <f t="shared" si="134"/>
        <v>8.8361111111111104</v>
      </c>
      <c r="X1463" s="58">
        <f t="shared" si="135"/>
        <v>24.163888888888891</v>
      </c>
      <c r="Y1463" s="58">
        <f t="shared" si="136"/>
        <v>24.163888888888891</v>
      </c>
    </row>
    <row r="1464" spans="1:25" x14ac:dyDescent="0.25">
      <c r="A1464" s="283">
        <v>1094</v>
      </c>
      <c r="B1464" s="283"/>
      <c r="D1464" s="284">
        <v>39933</v>
      </c>
      <c r="E1464" s="284"/>
      <c r="F1464" s="284"/>
      <c r="G1464" s="284"/>
      <c r="I1464" s="285" t="s">
        <v>224</v>
      </c>
      <c r="J1464" s="285"/>
      <c r="K1464" s="285"/>
      <c r="L1464" s="285"/>
      <c r="M1464" s="61">
        <v>33</v>
      </c>
      <c r="N1464" s="253">
        <v>2773.4</v>
      </c>
      <c r="O1464" s="61">
        <v>100</v>
      </c>
      <c r="P1464" s="286">
        <v>644.30999999999995</v>
      </c>
      <c r="Q1464" s="286"/>
      <c r="R1464" s="286"/>
      <c r="S1464" s="253">
        <v>84.04</v>
      </c>
      <c r="T1464" s="253">
        <v>728.35</v>
      </c>
      <c r="V1464" s="60">
        <f t="shared" si="133"/>
        <v>51978</v>
      </c>
      <c r="W1464" s="58">
        <f t="shared" si="134"/>
        <v>8.6666666666666661</v>
      </c>
      <c r="X1464" s="58">
        <f t="shared" si="135"/>
        <v>24.333333333333336</v>
      </c>
      <c r="Y1464" s="58">
        <f t="shared" si="136"/>
        <v>24.333333333333336</v>
      </c>
    </row>
    <row r="1465" spans="1:25" x14ac:dyDescent="0.25">
      <c r="A1465" s="283">
        <v>1099</v>
      </c>
      <c r="B1465" s="283"/>
      <c r="D1465" s="284">
        <v>39964</v>
      </c>
      <c r="E1465" s="284"/>
      <c r="F1465" s="284"/>
      <c r="G1465" s="284"/>
      <c r="I1465" s="285" t="s">
        <v>224</v>
      </c>
      <c r="J1465" s="285"/>
      <c r="K1465" s="285"/>
      <c r="L1465" s="285"/>
      <c r="M1465" s="61">
        <v>33</v>
      </c>
      <c r="N1465" s="253">
        <v>1573</v>
      </c>
      <c r="O1465" s="61">
        <v>100</v>
      </c>
      <c r="P1465" s="286">
        <v>361.5</v>
      </c>
      <c r="Q1465" s="286"/>
      <c r="R1465" s="286"/>
      <c r="S1465" s="253">
        <v>47.67</v>
      </c>
      <c r="T1465" s="253">
        <v>409.17</v>
      </c>
      <c r="V1465" s="60">
        <f t="shared" si="133"/>
        <v>52009</v>
      </c>
      <c r="W1465" s="58">
        <f t="shared" si="134"/>
        <v>8.5833333333333339</v>
      </c>
      <c r="X1465" s="58">
        <f t="shared" si="135"/>
        <v>24.416666666666664</v>
      </c>
      <c r="Y1465" s="58">
        <f t="shared" si="136"/>
        <v>24.416666666666664</v>
      </c>
    </row>
    <row r="1466" spans="1:25" x14ac:dyDescent="0.25">
      <c r="A1466" s="283">
        <v>1103</v>
      </c>
      <c r="B1466" s="283"/>
      <c r="D1466" s="284">
        <v>39994</v>
      </c>
      <c r="E1466" s="284"/>
      <c r="F1466" s="284"/>
      <c r="G1466" s="284"/>
      <c r="I1466" s="285" t="s">
        <v>224</v>
      </c>
      <c r="J1466" s="285"/>
      <c r="K1466" s="285"/>
      <c r="L1466" s="285"/>
      <c r="M1466" s="61">
        <v>33</v>
      </c>
      <c r="N1466" s="253">
        <v>342</v>
      </c>
      <c r="O1466" s="61">
        <v>100</v>
      </c>
      <c r="P1466" s="286">
        <v>77.7</v>
      </c>
      <c r="Q1466" s="286"/>
      <c r="R1466" s="286"/>
      <c r="S1466" s="253">
        <v>10.36</v>
      </c>
      <c r="T1466" s="253">
        <v>88.06</v>
      </c>
      <c r="V1466" s="60">
        <f t="shared" si="133"/>
        <v>52039</v>
      </c>
      <c r="W1466" s="58">
        <f t="shared" si="134"/>
        <v>8.5</v>
      </c>
      <c r="X1466" s="58">
        <f t="shared" si="135"/>
        <v>24.5</v>
      </c>
      <c r="Y1466" s="58">
        <f t="shared" si="136"/>
        <v>24.5</v>
      </c>
    </row>
    <row r="1467" spans="1:25" x14ac:dyDescent="0.25">
      <c r="A1467" s="283">
        <v>1109</v>
      </c>
      <c r="B1467" s="283"/>
      <c r="D1467" s="284">
        <v>40025</v>
      </c>
      <c r="E1467" s="284"/>
      <c r="F1467" s="284"/>
      <c r="G1467" s="284"/>
      <c r="I1467" s="285" t="s">
        <v>224</v>
      </c>
      <c r="J1467" s="285"/>
      <c r="K1467" s="285"/>
      <c r="L1467" s="285"/>
      <c r="M1467" s="61">
        <v>33</v>
      </c>
      <c r="N1467" s="253">
        <v>152.97999999999999</v>
      </c>
      <c r="O1467" s="61">
        <v>100</v>
      </c>
      <c r="P1467" s="286">
        <v>34.409999999999997</v>
      </c>
      <c r="Q1467" s="286"/>
      <c r="R1467" s="286"/>
      <c r="S1467" s="253">
        <v>4.6399999999999997</v>
      </c>
      <c r="T1467" s="253">
        <v>39.049999999999997</v>
      </c>
      <c r="V1467" s="60">
        <f t="shared" si="133"/>
        <v>52070</v>
      </c>
      <c r="W1467" s="58">
        <f t="shared" si="134"/>
        <v>8.4166666666666661</v>
      </c>
      <c r="X1467" s="58">
        <f t="shared" si="135"/>
        <v>24.583333333333336</v>
      </c>
      <c r="Y1467" s="58">
        <f t="shared" si="136"/>
        <v>24.583333333333336</v>
      </c>
    </row>
    <row r="1468" spans="1:25" x14ac:dyDescent="0.25">
      <c r="A1468" s="283">
        <v>1114</v>
      </c>
      <c r="B1468" s="283"/>
      <c r="D1468" s="284">
        <v>40056</v>
      </c>
      <c r="E1468" s="284"/>
      <c r="F1468" s="284"/>
      <c r="G1468" s="284"/>
      <c r="I1468" s="285" t="s">
        <v>224</v>
      </c>
      <c r="J1468" s="285"/>
      <c r="K1468" s="285"/>
      <c r="L1468" s="285"/>
      <c r="M1468" s="61">
        <v>33</v>
      </c>
      <c r="N1468" s="253">
        <v>1279.43</v>
      </c>
      <c r="O1468" s="61">
        <v>100</v>
      </c>
      <c r="P1468" s="286">
        <v>284.31</v>
      </c>
      <c r="Q1468" s="286"/>
      <c r="R1468" s="286"/>
      <c r="S1468" s="253">
        <v>38.770000000000003</v>
      </c>
      <c r="T1468" s="253">
        <v>323.08</v>
      </c>
      <c r="V1468" s="60">
        <f t="shared" si="133"/>
        <v>52101</v>
      </c>
      <c r="W1468" s="58">
        <f t="shared" si="134"/>
        <v>8.3333333333333339</v>
      </c>
      <c r="X1468" s="58">
        <f t="shared" si="135"/>
        <v>24.666666666666664</v>
      </c>
      <c r="Y1468" s="58">
        <f t="shared" si="136"/>
        <v>24.666666666666664</v>
      </c>
    </row>
    <row r="1469" spans="1:25" x14ac:dyDescent="0.25">
      <c r="A1469" s="283">
        <v>1121</v>
      </c>
      <c r="B1469" s="283"/>
      <c r="D1469" s="284">
        <v>40086</v>
      </c>
      <c r="E1469" s="284"/>
      <c r="F1469" s="284"/>
      <c r="G1469" s="284"/>
      <c r="I1469" s="285" t="s">
        <v>224</v>
      </c>
      <c r="J1469" s="285"/>
      <c r="K1469" s="285"/>
      <c r="L1469" s="285"/>
      <c r="M1469" s="61">
        <v>33</v>
      </c>
      <c r="N1469" s="253">
        <v>1397.03</v>
      </c>
      <c r="O1469" s="61">
        <v>100</v>
      </c>
      <c r="P1469" s="286">
        <v>306.89</v>
      </c>
      <c r="Q1469" s="286"/>
      <c r="R1469" s="286"/>
      <c r="S1469" s="253">
        <v>42.33</v>
      </c>
      <c r="T1469" s="253">
        <v>349.22</v>
      </c>
      <c r="V1469" s="60">
        <f t="shared" si="133"/>
        <v>52131</v>
      </c>
      <c r="W1469" s="58">
        <f t="shared" si="134"/>
        <v>8.25</v>
      </c>
      <c r="X1469" s="58">
        <f t="shared" si="135"/>
        <v>24.75</v>
      </c>
      <c r="Y1469" s="58">
        <f t="shared" si="136"/>
        <v>24.75</v>
      </c>
    </row>
    <row r="1470" spans="1:25" x14ac:dyDescent="0.25">
      <c r="A1470" s="283">
        <v>1127</v>
      </c>
      <c r="B1470" s="283"/>
      <c r="D1470" s="284">
        <v>40117</v>
      </c>
      <c r="E1470" s="284"/>
      <c r="F1470" s="284"/>
      <c r="G1470" s="284"/>
      <c r="I1470" s="285" t="s">
        <v>224</v>
      </c>
      <c r="J1470" s="285"/>
      <c r="K1470" s="285"/>
      <c r="L1470" s="285"/>
      <c r="M1470" s="61">
        <v>33</v>
      </c>
      <c r="N1470" s="253">
        <v>2612.0100000000002</v>
      </c>
      <c r="O1470" s="61">
        <v>100</v>
      </c>
      <c r="P1470" s="286">
        <v>567.24</v>
      </c>
      <c r="Q1470" s="286"/>
      <c r="R1470" s="286"/>
      <c r="S1470" s="253">
        <v>79.150000000000006</v>
      </c>
      <c r="T1470" s="253">
        <v>646.39</v>
      </c>
      <c r="V1470" s="60">
        <f t="shared" si="133"/>
        <v>52162</v>
      </c>
      <c r="W1470" s="58">
        <f t="shared" si="134"/>
        <v>8.1666666666666661</v>
      </c>
      <c r="X1470" s="58">
        <f t="shared" si="135"/>
        <v>24.833333333333336</v>
      </c>
      <c r="Y1470" s="58">
        <f t="shared" si="136"/>
        <v>24.833333333333336</v>
      </c>
    </row>
    <row r="1471" spans="1:25" x14ac:dyDescent="0.25">
      <c r="A1471" s="283">
        <v>1133</v>
      </c>
      <c r="B1471" s="283"/>
      <c r="D1471" s="284">
        <v>40147</v>
      </c>
      <c r="E1471" s="284"/>
      <c r="F1471" s="284"/>
      <c r="G1471" s="284"/>
      <c r="I1471" s="285" t="s">
        <v>224</v>
      </c>
      <c r="J1471" s="285"/>
      <c r="K1471" s="285"/>
      <c r="L1471" s="285"/>
      <c r="M1471" s="61">
        <v>33</v>
      </c>
      <c r="N1471" s="253">
        <v>2220.37</v>
      </c>
      <c r="O1471" s="61">
        <v>100</v>
      </c>
      <c r="P1471" s="286">
        <v>476.57</v>
      </c>
      <c r="Q1471" s="286"/>
      <c r="R1471" s="286"/>
      <c r="S1471" s="253">
        <v>67.28</v>
      </c>
      <c r="T1471" s="253">
        <v>543.85</v>
      </c>
      <c r="V1471" s="60">
        <f t="shared" si="133"/>
        <v>52192</v>
      </c>
      <c r="W1471" s="58">
        <f t="shared" si="134"/>
        <v>8.0833333333333339</v>
      </c>
      <c r="X1471" s="58">
        <f t="shared" si="135"/>
        <v>24.916666666666664</v>
      </c>
      <c r="Y1471" s="58">
        <f t="shared" si="136"/>
        <v>24.916666666666664</v>
      </c>
    </row>
    <row r="1472" spans="1:25" x14ac:dyDescent="0.25">
      <c r="A1472" s="283">
        <v>1139</v>
      </c>
      <c r="B1472" s="283"/>
      <c r="D1472" s="284">
        <v>40178</v>
      </c>
      <c r="E1472" s="284"/>
      <c r="F1472" s="284"/>
      <c r="G1472" s="284"/>
      <c r="I1472" s="285" t="s">
        <v>224</v>
      </c>
      <c r="J1472" s="285"/>
      <c r="K1472" s="285"/>
      <c r="L1472" s="285"/>
      <c r="M1472" s="61">
        <v>33</v>
      </c>
      <c r="N1472" s="253">
        <v>54</v>
      </c>
      <c r="O1472" s="61">
        <v>100</v>
      </c>
      <c r="P1472" s="286">
        <v>11.48</v>
      </c>
      <c r="Q1472" s="286"/>
      <c r="R1472" s="286"/>
      <c r="S1472" s="253">
        <v>1.6400000000000001</v>
      </c>
      <c r="T1472" s="253">
        <v>13.120000000000001</v>
      </c>
      <c r="V1472" s="60">
        <f t="shared" si="133"/>
        <v>52223</v>
      </c>
      <c r="W1472" s="58">
        <f t="shared" si="134"/>
        <v>8</v>
      </c>
      <c r="X1472" s="58">
        <f t="shared" si="135"/>
        <v>25</v>
      </c>
      <c r="Y1472" s="58">
        <f t="shared" si="136"/>
        <v>25</v>
      </c>
    </row>
    <row r="1473" spans="1:25" x14ac:dyDescent="0.25">
      <c r="A1473" s="283">
        <v>1150</v>
      </c>
      <c r="B1473" s="283"/>
      <c r="D1473" s="284">
        <v>40209</v>
      </c>
      <c r="E1473" s="284"/>
      <c r="F1473" s="284"/>
      <c r="G1473" s="284"/>
      <c r="I1473" s="285" t="s">
        <v>224</v>
      </c>
      <c r="J1473" s="285"/>
      <c r="K1473" s="285"/>
      <c r="L1473" s="285"/>
      <c r="M1473" s="61">
        <v>33</v>
      </c>
      <c r="N1473" s="253">
        <v>2052</v>
      </c>
      <c r="O1473" s="61">
        <v>100</v>
      </c>
      <c r="P1473" s="286">
        <v>430.08</v>
      </c>
      <c r="Q1473" s="286"/>
      <c r="R1473" s="286"/>
      <c r="S1473" s="253">
        <v>62.18</v>
      </c>
      <c r="T1473" s="253">
        <v>492.26</v>
      </c>
      <c r="V1473" s="60">
        <f t="shared" si="133"/>
        <v>52254</v>
      </c>
      <c r="W1473" s="58">
        <f t="shared" si="134"/>
        <v>7.916666666666667</v>
      </c>
      <c r="X1473" s="58">
        <f t="shared" si="135"/>
        <v>25.083333333333332</v>
      </c>
      <c r="Y1473" s="58">
        <f t="shared" si="136"/>
        <v>25.083333333333332</v>
      </c>
    </row>
    <row r="1474" spans="1:25" x14ac:dyDescent="0.25">
      <c r="A1474" s="283">
        <v>1155</v>
      </c>
      <c r="B1474" s="283"/>
      <c r="D1474" s="284">
        <v>40237</v>
      </c>
      <c r="E1474" s="284"/>
      <c r="F1474" s="284"/>
      <c r="G1474" s="284"/>
      <c r="I1474" s="285" t="s">
        <v>224</v>
      </c>
      <c r="J1474" s="285"/>
      <c r="K1474" s="285"/>
      <c r="L1474" s="285"/>
      <c r="M1474" s="61">
        <v>33</v>
      </c>
      <c r="N1474" s="253">
        <v>27</v>
      </c>
      <c r="O1474" s="61">
        <v>100</v>
      </c>
      <c r="P1474" s="286">
        <v>5.6000000000000005</v>
      </c>
      <c r="Q1474" s="286"/>
      <c r="R1474" s="286"/>
      <c r="S1474" s="253">
        <v>0.82000000000000006</v>
      </c>
      <c r="T1474" s="253">
        <v>6.42</v>
      </c>
      <c r="V1474" s="60">
        <f t="shared" si="133"/>
        <v>52282</v>
      </c>
      <c r="W1474" s="58">
        <f t="shared" si="134"/>
        <v>7.8361111111111112</v>
      </c>
      <c r="X1474" s="58">
        <f t="shared" si="135"/>
        <v>25.163888888888888</v>
      </c>
      <c r="Y1474" s="58">
        <f t="shared" si="136"/>
        <v>25.163888888888888</v>
      </c>
    </row>
    <row r="1475" spans="1:25" x14ac:dyDescent="0.25">
      <c r="A1475" s="283">
        <v>1159</v>
      </c>
      <c r="B1475" s="283"/>
      <c r="D1475" s="284">
        <v>40268</v>
      </c>
      <c r="E1475" s="284"/>
      <c r="F1475" s="284"/>
      <c r="G1475" s="284"/>
      <c r="I1475" s="285" t="s">
        <v>224</v>
      </c>
      <c r="J1475" s="285"/>
      <c r="K1475" s="285"/>
      <c r="L1475" s="285"/>
      <c r="M1475" s="61">
        <v>33</v>
      </c>
      <c r="N1475" s="253">
        <v>1812.1100000000001</v>
      </c>
      <c r="O1475" s="61">
        <v>100</v>
      </c>
      <c r="P1475" s="286">
        <v>370.64</v>
      </c>
      <c r="Q1475" s="286"/>
      <c r="R1475" s="286"/>
      <c r="S1475" s="253">
        <v>54.910000000000004</v>
      </c>
      <c r="T1475" s="253">
        <v>425.55</v>
      </c>
      <c r="V1475" s="60">
        <f t="shared" si="133"/>
        <v>52313</v>
      </c>
      <c r="W1475" s="58">
        <f t="shared" si="134"/>
        <v>7.75</v>
      </c>
      <c r="X1475" s="58">
        <f t="shared" si="135"/>
        <v>25.25</v>
      </c>
      <c r="Y1475" s="58">
        <f t="shared" si="136"/>
        <v>25.25</v>
      </c>
    </row>
    <row r="1476" spans="1:25" x14ac:dyDescent="0.25">
      <c r="A1476" s="283">
        <v>1163</v>
      </c>
      <c r="B1476" s="283"/>
      <c r="D1476" s="284">
        <v>40298</v>
      </c>
      <c r="E1476" s="284"/>
      <c r="F1476" s="284"/>
      <c r="G1476" s="284"/>
      <c r="I1476" s="285" t="s">
        <v>224</v>
      </c>
      <c r="J1476" s="285"/>
      <c r="K1476" s="285"/>
      <c r="L1476" s="285"/>
      <c r="M1476" s="61">
        <v>33</v>
      </c>
      <c r="N1476" s="253">
        <v>1832.74</v>
      </c>
      <c r="O1476" s="61">
        <v>100</v>
      </c>
      <c r="P1476" s="286">
        <v>370.27</v>
      </c>
      <c r="Q1476" s="286"/>
      <c r="R1476" s="286"/>
      <c r="S1476" s="253">
        <v>55.54</v>
      </c>
      <c r="T1476" s="253">
        <v>425.81</v>
      </c>
      <c r="V1476" s="60">
        <f t="shared" si="133"/>
        <v>52343</v>
      </c>
      <c r="W1476" s="58">
        <f t="shared" si="134"/>
        <v>7.666666666666667</v>
      </c>
      <c r="X1476" s="58">
        <f t="shared" si="135"/>
        <v>25.333333333333332</v>
      </c>
      <c r="Y1476" s="58">
        <f t="shared" si="136"/>
        <v>25.333333333333332</v>
      </c>
    </row>
    <row r="1477" spans="1:25" x14ac:dyDescent="0.25">
      <c r="A1477" s="283">
        <v>1168</v>
      </c>
      <c r="B1477" s="283"/>
      <c r="D1477" s="284">
        <v>40329</v>
      </c>
      <c r="E1477" s="284"/>
      <c r="F1477" s="284"/>
      <c r="G1477" s="284"/>
      <c r="I1477" s="285" t="s">
        <v>224</v>
      </c>
      <c r="J1477" s="285"/>
      <c r="K1477" s="285"/>
      <c r="L1477" s="285"/>
      <c r="M1477" s="61">
        <v>33</v>
      </c>
      <c r="N1477" s="253">
        <v>2040.91</v>
      </c>
      <c r="O1477" s="61">
        <v>100</v>
      </c>
      <c r="P1477" s="286">
        <v>407.18</v>
      </c>
      <c r="Q1477" s="286"/>
      <c r="R1477" s="286"/>
      <c r="S1477" s="253">
        <v>61.85</v>
      </c>
      <c r="T1477" s="253">
        <v>469.03000000000003</v>
      </c>
      <c r="V1477" s="60">
        <f t="shared" si="133"/>
        <v>52374</v>
      </c>
      <c r="W1477" s="58">
        <f t="shared" si="134"/>
        <v>7.583333333333333</v>
      </c>
      <c r="X1477" s="58">
        <f t="shared" si="135"/>
        <v>25.416666666666668</v>
      </c>
      <c r="Y1477" s="58">
        <f t="shared" si="136"/>
        <v>25.416666666666668</v>
      </c>
    </row>
    <row r="1478" spans="1:25" x14ac:dyDescent="0.25">
      <c r="A1478" s="283">
        <v>1173</v>
      </c>
      <c r="B1478" s="283"/>
      <c r="D1478" s="284">
        <v>40359</v>
      </c>
      <c r="E1478" s="284"/>
      <c r="F1478" s="284"/>
      <c r="G1478" s="284"/>
      <c r="I1478" s="285" t="s">
        <v>224</v>
      </c>
      <c r="J1478" s="285"/>
      <c r="K1478" s="285"/>
      <c r="L1478" s="285"/>
      <c r="M1478" s="61">
        <v>33</v>
      </c>
      <c r="N1478" s="253">
        <v>3099.4500000000003</v>
      </c>
      <c r="O1478" s="61">
        <v>100</v>
      </c>
      <c r="P1478" s="286">
        <v>610.48</v>
      </c>
      <c r="Q1478" s="286"/>
      <c r="R1478" s="286"/>
      <c r="S1478" s="253">
        <v>93.92</v>
      </c>
      <c r="T1478" s="253">
        <v>704.4</v>
      </c>
      <c r="V1478" s="60">
        <f t="shared" si="133"/>
        <v>52404</v>
      </c>
      <c r="W1478" s="58">
        <f t="shared" si="134"/>
        <v>7.5</v>
      </c>
      <c r="X1478" s="58">
        <f t="shared" si="135"/>
        <v>25.5</v>
      </c>
      <c r="Y1478" s="58">
        <f t="shared" si="136"/>
        <v>25.5</v>
      </c>
    </row>
    <row r="1479" spans="1:25" x14ac:dyDescent="0.25">
      <c r="A1479" s="283">
        <v>1176</v>
      </c>
      <c r="B1479" s="283"/>
      <c r="D1479" s="284">
        <v>40390</v>
      </c>
      <c r="E1479" s="284"/>
      <c r="F1479" s="284"/>
      <c r="G1479" s="284"/>
      <c r="I1479" s="285" t="s">
        <v>224</v>
      </c>
      <c r="J1479" s="285"/>
      <c r="K1479" s="285"/>
      <c r="L1479" s="285"/>
      <c r="M1479" s="61">
        <v>33</v>
      </c>
      <c r="N1479" s="253">
        <v>4695.95</v>
      </c>
      <c r="O1479" s="61">
        <v>100</v>
      </c>
      <c r="P1479" s="286">
        <v>913.09</v>
      </c>
      <c r="Q1479" s="286"/>
      <c r="R1479" s="286"/>
      <c r="S1479" s="253">
        <v>142.30000000000001</v>
      </c>
      <c r="T1479" s="253">
        <v>1055.3900000000001</v>
      </c>
      <c r="V1479" s="60">
        <f t="shared" si="133"/>
        <v>52435</v>
      </c>
      <c r="W1479" s="58">
        <f t="shared" si="134"/>
        <v>7.416666666666667</v>
      </c>
      <c r="X1479" s="58">
        <f t="shared" si="135"/>
        <v>25.583333333333332</v>
      </c>
      <c r="Y1479" s="58">
        <f t="shared" si="136"/>
        <v>25.583333333333332</v>
      </c>
    </row>
    <row r="1480" spans="1:25" x14ac:dyDescent="0.25">
      <c r="A1480" s="283">
        <v>1181</v>
      </c>
      <c r="B1480" s="283"/>
      <c r="D1480" s="284">
        <v>40421</v>
      </c>
      <c r="E1480" s="284"/>
      <c r="F1480" s="284"/>
      <c r="G1480" s="284"/>
      <c r="I1480" s="285" t="s">
        <v>224</v>
      </c>
      <c r="J1480" s="285"/>
      <c r="K1480" s="285"/>
      <c r="L1480" s="285"/>
      <c r="M1480" s="61">
        <v>33</v>
      </c>
      <c r="N1480" s="253">
        <v>3224.3</v>
      </c>
      <c r="O1480" s="61">
        <v>100</v>
      </c>
      <c r="P1480" s="286">
        <v>618.83000000000004</v>
      </c>
      <c r="Q1480" s="286"/>
      <c r="R1480" s="286"/>
      <c r="S1480" s="253">
        <v>97.710000000000008</v>
      </c>
      <c r="T1480" s="253">
        <v>716.54</v>
      </c>
      <c r="V1480" s="60">
        <f t="shared" si="133"/>
        <v>52466</v>
      </c>
      <c r="W1480" s="58">
        <f t="shared" si="134"/>
        <v>7.333333333333333</v>
      </c>
      <c r="X1480" s="58">
        <f t="shared" si="135"/>
        <v>25.666666666666668</v>
      </c>
      <c r="Y1480" s="58">
        <f t="shared" si="136"/>
        <v>25.666666666666668</v>
      </c>
    </row>
    <row r="1481" spans="1:25" x14ac:dyDescent="0.25">
      <c r="A1481" s="283">
        <v>1184</v>
      </c>
      <c r="B1481" s="283"/>
      <c r="D1481" s="284">
        <v>40451</v>
      </c>
      <c r="E1481" s="284"/>
      <c r="F1481" s="284"/>
      <c r="G1481" s="284"/>
      <c r="I1481" s="285" t="s">
        <v>224</v>
      </c>
      <c r="J1481" s="285"/>
      <c r="K1481" s="285"/>
      <c r="L1481" s="285"/>
      <c r="M1481" s="61">
        <v>33</v>
      </c>
      <c r="N1481" s="253">
        <v>2700</v>
      </c>
      <c r="O1481" s="61">
        <v>100</v>
      </c>
      <c r="P1481" s="286">
        <v>511.38</v>
      </c>
      <c r="Q1481" s="286"/>
      <c r="R1481" s="286"/>
      <c r="S1481" s="253">
        <v>81.819999999999993</v>
      </c>
      <c r="T1481" s="253">
        <v>593.20000000000005</v>
      </c>
      <c r="V1481" s="60">
        <f t="shared" si="133"/>
        <v>52496</v>
      </c>
      <c r="W1481" s="58">
        <f t="shared" si="134"/>
        <v>7.25</v>
      </c>
      <c r="X1481" s="58">
        <f t="shared" si="135"/>
        <v>25.75</v>
      </c>
      <c r="Y1481" s="58">
        <f t="shared" si="136"/>
        <v>25.75</v>
      </c>
    </row>
    <row r="1482" spans="1:25" x14ac:dyDescent="0.25">
      <c r="A1482" s="283">
        <v>1192</v>
      </c>
      <c r="B1482" s="283"/>
      <c r="D1482" s="284">
        <v>40482</v>
      </c>
      <c r="E1482" s="284"/>
      <c r="F1482" s="284"/>
      <c r="G1482" s="284"/>
      <c r="I1482" s="285" t="s">
        <v>224</v>
      </c>
      <c r="J1482" s="285"/>
      <c r="K1482" s="285"/>
      <c r="L1482" s="285"/>
      <c r="M1482" s="61">
        <v>33</v>
      </c>
      <c r="N1482" s="253">
        <v>324</v>
      </c>
      <c r="O1482" s="61">
        <v>100</v>
      </c>
      <c r="P1482" s="286">
        <v>60.56</v>
      </c>
      <c r="Q1482" s="286"/>
      <c r="R1482" s="286"/>
      <c r="S1482" s="253">
        <v>9.82</v>
      </c>
      <c r="T1482" s="253">
        <v>70.38</v>
      </c>
      <c r="V1482" s="60">
        <f t="shared" si="133"/>
        <v>52527</v>
      </c>
      <c r="W1482" s="58">
        <f t="shared" si="134"/>
        <v>7.166666666666667</v>
      </c>
      <c r="X1482" s="58">
        <f t="shared" si="135"/>
        <v>25.833333333333332</v>
      </c>
      <c r="Y1482" s="58">
        <f t="shared" si="136"/>
        <v>25.833333333333332</v>
      </c>
    </row>
    <row r="1483" spans="1:25" x14ac:dyDescent="0.25">
      <c r="A1483" s="283">
        <v>1202</v>
      </c>
      <c r="B1483" s="283"/>
      <c r="D1483" s="284">
        <v>40512</v>
      </c>
      <c r="E1483" s="284"/>
      <c r="F1483" s="284"/>
      <c r="G1483" s="284"/>
      <c r="I1483" s="285" t="s">
        <v>224</v>
      </c>
      <c r="J1483" s="285"/>
      <c r="K1483" s="285"/>
      <c r="L1483" s="285"/>
      <c r="M1483" s="61">
        <v>33</v>
      </c>
      <c r="N1483" s="253">
        <v>1351.77</v>
      </c>
      <c r="O1483" s="61">
        <v>100</v>
      </c>
      <c r="P1483" s="286">
        <v>249.17000000000002</v>
      </c>
      <c r="Q1483" s="286"/>
      <c r="R1483" s="286"/>
      <c r="S1483" s="253">
        <v>40.96</v>
      </c>
      <c r="T1483" s="253">
        <v>290.13</v>
      </c>
      <c r="V1483" s="60">
        <f t="shared" si="133"/>
        <v>52557</v>
      </c>
      <c r="W1483" s="58">
        <f t="shared" si="134"/>
        <v>7.083333333333333</v>
      </c>
      <c r="X1483" s="58">
        <f t="shared" si="135"/>
        <v>25.916666666666668</v>
      </c>
      <c r="Y1483" s="58">
        <f t="shared" si="136"/>
        <v>25.916666666666668</v>
      </c>
    </row>
    <row r="1484" spans="1:25" x14ac:dyDescent="0.25">
      <c r="A1484" s="283">
        <v>1208</v>
      </c>
      <c r="B1484" s="283"/>
      <c r="D1484" s="284">
        <v>40543</v>
      </c>
      <c r="E1484" s="284"/>
      <c r="F1484" s="284"/>
      <c r="G1484" s="284"/>
      <c r="I1484" s="285" t="s">
        <v>224</v>
      </c>
      <c r="J1484" s="285"/>
      <c r="K1484" s="285"/>
      <c r="L1484" s="285"/>
      <c r="M1484" s="61">
        <v>33</v>
      </c>
      <c r="N1484" s="253">
        <v>1290.8599999999999</v>
      </c>
      <c r="O1484" s="61">
        <v>100</v>
      </c>
      <c r="P1484" s="286">
        <v>234.72</v>
      </c>
      <c r="Q1484" s="286"/>
      <c r="R1484" s="286"/>
      <c r="S1484" s="253">
        <v>39.119999999999997</v>
      </c>
      <c r="T1484" s="253">
        <v>273.83999999999997</v>
      </c>
      <c r="V1484" s="60">
        <f t="shared" si="133"/>
        <v>52588</v>
      </c>
      <c r="W1484" s="58">
        <f t="shared" si="134"/>
        <v>7</v>
      </c>
      <c r="X1484" s="58">
        <f t="shared" si="135"/>
        <v>26</v>
      </c>
      <c r="Y1484" s="58">
        <f t="shared" si="136"/>
        <v>26</v>
      </c>
    </row>
    <row r="1485" spans="1:25" x14ac:dyDescent="0.25">
      <c r="A1485" s="283">
        <v>1212</v>
      </c>
      <c r="B1485" s="283"/>
      <c r="D1485" s="284">
        <v>40574</v>
      </c>
      <c r="E1485" s="284"/>
      <c r="F1485" s="284"/>
      <c r="G1485" s="284"/>
      <c r="I1485" s="285" t="s">
        <v>224</v>
      </c>
      <c r="J1485" s="285"/>
      <c r="K1485" s="285"/>
      <c r="L1485" s="285"/>
      <c r="M1485" s="61">
        <v>33</v>
      </c>
      <c r="N1485" s="253">
        <v>441</v>
      </c>
      <c r="O1485" s="61">
        <v>100</v>
      </c>
      <c r="P1485" s="286">
        <v>79.05</v>
      </c>
      <c r="Q1485" s="286"/>
      <c r="R1485" s="286"/>
      <c r="S1485" s="253">
        <v>13.36</v>
      </c>
      <c r="T1485" s="253">
        <v>92.41</v>
      </c>
      <c r="V1485" s="60">
        <f t="shared" si="133"/>
        <v>52619</v>
      </c>
      <c r="W1485" s="58">
        <f t="shared" si="134"/>
        <v>6.916666666666667</v>
      </c>
      <c r="X1485" s="58">
        <f t="shared" si="135"/>
        <v>26.083333333333332</v>
      </c>
      <c r="Y1485" s="58">
        <f t="shared" si="136"/>
        <v>26.083333333333332</v>
      </c>
    </row>
    <row r="1486" spans="1:25" x14ac:dyDescent="0.25">
      <c r="A1486" s="283">
        <v>1218</v>
      </c>
      <c r="B1486" s="283"/>
      <c r="D1486" s="284">
        <v>40602</v>
      </c>
      <c r="E1486" s="284"/>
      <c r="F1486" s="284"/>
      <c r="G1486" s="284"/>
      <c r="I1486" s="285" t="s">
        <v>224</v>
      </c>
      <c r="J1486" s="285"/>
      <c r="K1486" s="285"/>
      <c r="L1486" s="285"/>
      <c r="M1486" s="61">
        <v>33</v>
      </c>
      <c r="N1486" s="253">
        <v>90</v>
      </c>
      <c r="O1486" s="61">
        <v>100</v>
      </c>
      <c r="P1486" s="286">
        <v>15.92</v>
      </c>
      <c r="Q1486" s="286"/>
      <c r="R1486" s="286"/>
      <c r="S1486" s="253">
        <v>2.73</v>
      </c>
      <c r="T1486" s="253">
        <v>18.649999999999999</v>
      </c>
      <c r="V1486" s="60">
        <f t="shared" si="133"/>
        <v>52647</v>
      </c>
      <c r="W1486" s="58">
        <f t="shared" si="134"/>
        <v>6.8361111111111112</v>
      </c>
      <c r="X1486" s="58">
        <f t="shared" si="135"/>
        <v>26.163888888888888</v>
      </c>
      <c r="Y1486" s="58">
        <f t="shared" si="136"/>
        <v>26.163888888888888</v>
      </c>
    </row>
    <row r="1487" spans="1:25" x14ac:dyDescent="0.25">
      <c r="A1487" s="283">
        <v>1223</v>
      </c>
      <c r="B1487" s="283"/>
      <c r="D1487" s="284">
        <v>40633</v>
      </c>
      <c r="E1487" s="284"/>
      <c r="F1487" s="284"/>
      <c r="G1487" s="284"/>
      <c r="I1487" s="285" t="s">
        <v>224</v>
      </c>
      <c r="J1487" s="285"/>
      <c r="K1487" s="285"/>
      <c r="L1487" s="285"/>
      <c r="M1487" s="61">
        <v>33</v>
      </c>
      <c r="N1487" s="253">
        <v>1575</v>
      </c>
      <c r="O1487" s="61">
        <v>100</v>
      </c>
      <c r="P1487" s="286">
        <v>274.45</v>
      </c>
      <c r="Q1487" s="286"/>
      <c r="R1487" s="286"/>
      <c r="S1487" s="253">
        <v>47.730000000000004</v>
      </c>
      <c r="T1487" s="253">
        <v>322.18</v>
      </c>
      <c r="V1487" s="60">
        <f t="shared" si="133"/>
        <v>52678</v>
      </c>
      <c r="W1487" s="58">
        <f t="shared" si="134"/>
        <v>6.75</v>
      </c>
      <c r="X1487" s="58">
        <f t="shared" si="135"/>
        <v>26.25</v>
      </c>
      <c r="Y1487" s="58">
        <f t="shared" si="136"/>
        <v>26.25</v>
      </c>
    </row>
    <row r="1488" spans="1:25" x14ac:dyDescent="0.25">
      <c r="A1488" s="283">
        <v>1225</v>
      </c>
      <c r="B1488" s="283"/>
      <c r="D1488" s="284">
        <v>40663</v>
      </c>
      <c r="E1488" s="284"/>
      <c r="F1488" s="284"/>
      <c r="G1488" s="284"/>
      <c r="I1488" s="285" t="s">
        <v>224</v>
      </c>
      <c r="J1488" s="285"/>
      <c r="K1488" s="285"/>
      <c r="L1488" s="285"/>
      <c r="M1488" s="61">
        <v>33</v>
      </c>
      <c r="N1488" s="253">
        <v>12307.65</v>
      </c>
      <c r="O1488" s="61">
        <v>100</v>
      </c>
      <c r="P1488" s="286">
        <v>2113.44</v>
      </c>
      <c r="Q1488" s="286"/>
      <c r="R1488" s="286"/>
      <c r="S1488" s="253">
        <v>372.96</v>
      </c>
      <c r="T1488" s="253">
        <v>2486.4</v>
      </c>
      <c r="V1488" s="60">
        <f t="shared" si="133"/>
        <v>52708</v>
      </c>
      <c r="W1488" s="58">
        <f t="shared" si="134"/>
        <v>6.666666666666667</v>
      </c>
      <c r="X1488" s="58">
        <f t="shared" si="135"/>
        <v>26.333333333333332</v>
      </c>
      <c r="Y1488" s="58">
        <f t="shared" si="136"/>
        <v>26.333333333333332</v>
      </c>
    </row>
    <row r="1489" spans="1:25" x14ac:dyDescent="0.25">
      <c r="A1489" s="283">
        <v>1232</v>
      </c>
      <c r="B1489" s="283"/>
      <c r="D1489" s="284">
        <v>40679</v>
      </c>
      <c r="E1489" s="284"/>
      <c r="F1489" s="284"/>
      <c r="G1489" s="284"/>
      <c r="I1489" s="285" t="s">
        <v>224</v>
      </c>
      <c r="J1489" s="285"/>
      <c r="K1489" s="285"/>
      <c r="L1489" s="285"/>
      <c r="M1489" s="61">
        <v>33</v>
      </c>
      <c r="N1489" s="253">
        <v>5117.92</v>
      </c>
      <c r="O1489" s="61">
        <v>100</v>
      </c>
      <c r="P1489" s="286">
        <v>878.84</v>
      </c>
      <c r="Q1489" s="286"/>
      <c r="R1489" s="286"/>
      <c r="S1489" s="253">
        <v>155.09</v>
      </c>
      <c r="T1489" s="253">
        <v>1033.93</v>
      </c>
      <c r="V1489" s="60">
        <f t="shared" si="133"/>
        <v>52724</v>
      </c>
      <c r="W1489" s="58">
        <f t="shared" si="134"/>
        <v>6.625</v>
      </c>
      <c r="X1489" s="58">
        <f t="shared" si="135"/>
        <v>26.375</v>
      </c>
      <c r="Y1489" s="58">
        <f t="shared" si="136"/>
        <v>26.375</v>
      </c>
    </row>
    <row r="1490" spans="1:25" x14ac:dyDescent="0.25">
      <c r="A1490" s="283">
        <v>1236</v>
      </c>
      <c r="B1490" s="283"/>
      <c r="D1490" s="284">
        <v>40694</v>
      </c>
      <c r="E1490" s="284"/>
      <c r="F1490" s="284"/>
      <c r="G1490" s="284"/>
      <c r="I1490" s="285" t="s">
        <v>224</v>
      </c>
      <c r="J1490" s="285"/>
      <c r="K1490" s="285"/>
      <c r="L1490" s="285"/>
      <c r="M1490" s="61">
        <v>33</v>
      </c>
      <c r="N1490" s="253">
        <v>468</v>
      </c>
      <c r="O1490" s="61">
        <v>100</v>
      </c>
      <c r="P1490" s="286">
        <v>79.17</v>
      </c>
      <c r="Q1490" s="286"/>
      <c r="R1490" s="286"/>
      <c r="S1490" s="253">
        <v>14.18</v>
      </c>
      <c r="T1490" s="253">
        <v>93.350000000000009</v>
      </c>
      <c r="V1490" s="60">
        <f t="shared" si="133"/>
        <v>52739</v>
      </c>
      <c r="W1490" s="58">
        <f t="shared" si="134"/>
        <v>6.583333333333333</v>
      </c>
      <c r="X1490" s="58">
        <f t="shared" si="135"/>
        <v>26.416666666666668</v>
      </c>
      <c r="Y1490" s="58">
        <f t="shared" si="136"/>
        <v>26.416666666666668</v>
      </c>
    </row>
    <row r="1491" spans="1:25" x14ac:dyDescent="0.25">
      <c r="A1491" s="283">
        <v>1239</v>
      </c>
      <c r="B1491" s="283"/>
      <c r="D1491" s="284">
        <v>40724</v>
      </c>
      <c r="E1491" s="284"/>
      <c r="F1491" s="284"/>
      <c r="G1491" s="284"/>
      <c r="I1491" s="285" t="s">
        <v>224</v>
      </c>
      <c r="J1491" s="285"/>
      <c r="K1491" s="285"/>
      <c r="L1491" s="285"/>
      <c r="M1491" s="61">
        <v>33</v>
      </c>
      <c r="N1491" s="253">
        <v>2880.2400000000002</v>
      </c>
      <c r="O1491" s="61">
        <v>100</v>
      </c>
      <c r="P1491" s="286">
        <v>480.04</v>
      </c>
      <c r="Q1491" s="286"/>
      <c r="R1491" s="286"/>
      <c r="S1491" s="253">
        <v>87.28</v>
      </c>
      <c r="T1491" s="253">
        <v>567.32000000000005</v>
      </c>
      <c r="V1491" s="60">
        <f t="shared" si="133"/>
        <v>52769</v>
      </c>
      <c r="W1491" s="58">
        <f t="shared" si="134"/>
        <v>6.5</v>
      </c>
      <c r="X1491" s="58">
        <f t="shared" si="135"/>
        <v>26.5</v>
      </c>
      <c r="Y1491" s="58">
        <f t="shared" si="136"/>
        <v>26.5</v>
      </c>
    </row>
    <row r="1492" spans="1:25" x14ac:dyDescent="0.25">
      <c r="A1492" s="283">
        <v>1251</v>
      </c>
      <c r="B1492" s="283"/>
      <c r="D1492" s="284">
        <v>40786</v>
      </c>
      <c r="E1492" s="284"/>
      <c r="F1492" s="284"/>
      <c r="G1492" s="284"/>
      <c r="I1492" s="285" t="s">
        <v>224</v>
      </c>
      <c r="J1492" s="285"/>
      <c r="K1492" s="285"/>
      <c r="L1492" s="285"/>
      <c r="M1492" s="61">
        <v>33</v>
      </c>
      <c r="N1492" s="253">
        <v>20134.63</v>
      </c>
      <c r="O1492" s="61">
        <v>100</v>
      </c>
      <c r="P1492" s="286">
        <v>3254.08</v>
      </c>
      <c r="Q1492" s="286"/>
      <c r="R1492" s="286"/>
      <c r="S1492" s="253">
        <v>610.14</v>
      </c>
      <c r="T1492" s="253">
        <v>3864.2200000000003</v>
      </c>
      <c r="V1492" s="60">
        <f t="shared" si="133"/>
        <v>52831</v>
      </c>
      <c r="W1492" s="58">
        <f t="shared" si="134"/>
        <v>6.333333333333333</v>
      </c>
      <c r="X1492" s="58">
        <f t="shared" si="135"/>
        <v>26.666666666666668</v>
      </c>
      <c r="Y1492" s="58">
        <f t="shared" si="136"/>
        <v>26.666666666666668</v>
      </c>
    </row>
    <row r="1493" spans="1:25" x14ac:dyDescent="0.25">
      <c r="A1493" s="283">
        <v>1254</v>
      </c>
      <c r="B1493" s="283"/>
      <c r="D1493" s="284">
        <v>40816</v>
      </c>
      <c r="E1493" s="284"/>
      <c r="F1493" s="284"/>
      <c r="G1493" s="284"/>
      <c r="I1493" s="285" t="s">
        <v>224</v>
      </c>
      <c r="J1493" s="285"/>
      <c r="K1493" s="285"/>
      <c r="L1493" s="285"/>
      <c r="M1493" s="61">
        <v>33</v>
      </c>
      <c r="N1493" s="253">
        <v>981</v>
      </c>
      <c r="O1493" s="61">
        <v>100</v>
      </c>
      <c r="P1493" s="286">
        <v>156.08000000000001</v>
      </c>
      <c r="Q1493" s="286"/>
      <c r="R1493" s="286"/>
      <c r="S1493" s="253">
        <v>29.73</v>
      </c>
      <c r="T1493" s="253">
        <v>185.81</v>
      </c>
      <c r="V1493" s="60">
        <f t="shared" si="133"/>
        <v>52861</v>
      </c>
      <c r="W1493" s="58">
        <f t="shared" si="134"/>
        <v>6.25</v>
      </c>
      <c r="X1493" s="58">
        <f t="shared" si="135"/>
        <v>26.75</v>
      </c>
      <c r="Y1493" s="58">
        <f t="shared" si="136"/>
        <v>26.75</v>
      </c>
    </row>
    <row r="1494" spans="1:25" x14ac:dyDescent="0.25">
      <c r="A1494" s="283">
        <v>1259</v>
      </c>
      <c r="B1494" s="283"/>
      <c r="D1494" s="284">
        <v>40847</v>
      </c>
      <c r="E1494" s="284"/>
      <c r="F1494" s="284"/>
      <c r="G1494" s="284"/>
      <c r="I1494" s="285" t="s">
        <v>224</v>
      </c>
      <c r="J1494" s="285"/>
      <c r="K1494" s="285"/>
      <c r="L1494" s="285"/>
      <c r="M1494" s="61">
        <v>33</v>
      </c>
      <c r="N1494" s="253">
        <v>2818.87</v>
      </c>
      <c r="O1494" s="61">
        <v>100</v>
      </c>
      <c r="P1494" s="286">
        <v>441.34000000000003</v>
      </c>
      <c r="Q1494" s="286"/>
      <c r="R1494" s="286"/>
      <c r="S1494" s="253">
        <v>85.42</v>
      </c>
      <c r="T1494" s="253">
        <v>526.76</v>
      </c>
      <c r="V1494" s="60">
        <f t="shared" si="133"/>
        <v>52892</v>
      </c>
      <c r="W1494" s="58">
        <f t="shared" si="134"/>
        <v>6.166666666666667</v>
      </c>
      <c r="X1494" s="58">
        <f t="shared" si="135"/>
        <v>26.833333333333332</v>
      </c>
      <c r="Y1494" s="58">
        <f t="shared" si="136"/>
        <v>26.833333333333332</v>
      </c>
    </row>
    <row r="1495" spans="1:25" x14ac:dyDescent="0.25">
      <c r="A1495" s="283">
        <v>1264</v>
      </c>
      <c r="B1495" s="283"/>
      <c r="D1495" s="284">
        <v>40877</v>
      </c>
      <c r="E1495" s="284"/>
      <c r="F1495" s="284"/>
      <c r="G1495" s="284"/>
      <c r="I1495" s="285" t="s">
        <v>224</v>
      </c>
      <c r="J1495" s="285"/>
      <c r="K1495" s="285"/>
      <c r="L1495" s="285"/>
      <c r="M1495" s="61">
        <v>33</v>
      </c>
      <c r="N1495" s="253">
        <v>837</v>
      </c>
      <c r="O1495" s="61">
        <v>100</v>
      </c>
      <c r="P1495" s="286">
        <v>128.91</v>
      </c>
      <c r="Q1495" s="286"/>
      <c r="R1495" s="286"/>
      <c r="S1495" s="253">
        <v>25.36</v>
      </c>
      <c r="T1495" s="253">
        <v>154.27000000000001</v>
      </c>
      <c r="V1495" s="60">
        <f t="shared" si="133"/>
        <v>52922</v>
      </c>
      <c r="W1495" s="58">
        <f t="shared" si="134"/>
        <v>6.083333333333333</v>
      </c>
      <c r="X1495" s="58">
        <f t="shared" si="135"/>
        <v>26.916666666666668</v>
      </c>
      <c r="Y1495" s="58">
        <f t="shared" si="136"/>
        <v>26.916666666666668</v>
      </c>
    </row>
    <row r="1496" spans="1:25" x14ac:dyDescent="0.25">
      <c r="A1496" s="283">
        <v>1271</v>
      </c>
      <c r="B1496" s="283"/>
      <c r="D1496" s="284">
        <v>40908</v>
      </c>
      <c r="E1496" s="284"/>
      <c r="F1496" s="284"/>
      <c r="G1496" s="284"/>
      <c r="I1496" s="285" t="s">
        <v>224</v>
      </c>
      <c r="J1496" s="285"/>
      <c r="K1496" s="285"/>
      <c r="L1496" s="285"/>
      <c r="M1496" s="61">
        <v>33</v>
      </c>
      <c r="N1496" s="253">
        <v>1845</v>
      </c>
      <c r="O1496" s="61">
        <v>100</v>
      </c>
      <c r="P1496" s="286">
        <v>279.55</v>
      </c>
      <c r="Q1496" s="286"/>
      <c r="R1496" s="286"/>
      <c r="S1496" s="253">
        <v>55.910000000000004</v>
      </c>
      <c r="T1496" s="253">
        <v>335.46</v>
      </c>
      <c r="V1496" s="60">
        <f t="shared" si="133"/>
        <v>52953</v>
      </c>
      <c r="W1496" s="58">
        <f t="shared" si="134"/>
        <v>6</v>
      </c>
      <c r="X1496" s="58">
        <f t="shared" si="135"/>
        <v>27</v>
      </c>
      <c r="Y1496" s="58">
        <f t="shared" si="136"/>
        <v>27</v>
      </c>
    </row>
    <row r="1497" spans="1:25" x14ac:dyDescent="0.25">
      <c r="A1497" s="283">
        <v>1278</v>
      </c>
      <c r="B1497" s="283"/>
      <c r="D1497" s="284">
        <v>40939</v>
      </c>
      <c r="E1497" s="284"/>
      <c r="F1497" s="284"/>
      <c r="G1497" s="284"/>
      <c r="I1497" s="285" t="s">
        <v>224</v>
      </c>
      <c r="J1497" s="285"/>
      <c r="K1497" s="285"/>
      <c r="L1497" s="285"/>
      <c r="M1497" s="61">
        <v>33</v>
      </c>
      <c r="N1497" s="253">
        <v>1035</v>
      </c>
      <c r="O1497" s="61">
        <v>100</v>
      </c>
      <c r="P1497" s="286">
        <v>154.19</v>
      </c>
      <c r="Q1497" s="286"/>
      <c r="R1497" s="286"/>
      <c r="S1497" s="253">
        <v>31.36</v>
      </c>
      <c r="T1497" s="253">
        <v>185.55</v>
      </c>
      <c r="V1497" s="60">
        <f t="shared" si="133"/>
        <v>52984</v>
      </c>
      <c r="W1497" s="58">
        <f t="shared" si="134"/>
        <v>5.916666666666667</v>
      </c>
      <c r="X1497" s="58">
        <f t="shared" si="135"/>
        <v>27.083333333333332</v>
      </c>
      <c r="Y1497" s="58">
        <f t="shared" si="136"/>
        <v>27.083333333333332</v>
      </c>
    </row>
    <row r="1498" spans="1:25" x14ac:dyDescent="0.25">
      <c r="A1498" s="283">
        <v>1284</v>
      </c>
      <c r="B1498" s="283"/>
      <c r="D1498" s="284">
        <v>40968</v>
      </c>
      <c r="E1498" s="284"/>
      <c r="F1498" s="284"/>
      <c r="G1498" s="284"/>
      <c r="I1498" s="285" t="s">
        <v>224</v>
      </c>
      <c r="J1498" s="285"/>
      <c r="K1498" s="285"/>
      <c r="L1498" s="285"/>
      <c r="M1498" s="61">
        <v>33</v>
      </c>
      <c r="N1498" s="253">
        <v>954</v>
      </c>
      <c r="O1498" s="61">
        <v>100</v>
      </c>
      <c r="P1498" s="286">
        <v>139.72999999999999</v>
      </c>
      <c r="Q1498" s="286"/>
      <c r="R1498" s="286"/>
      <c r="S1498" s="253">
        <v>28.91</v>
      </c>
      <c r="T1498" s="253">
        <v>168.64000000000001</v>
      </c>
      <c r="V1498" s="60">
        <f t="shared" si="133"/>
        <v>53013</v>
      </c>
      <c r="W1498" s="58">
        <f t="shared" si="134"/>
        <v>5.8361111111111112</v>
      </c>
      <c r="X1498" s="58">
        <f t="shared" si="135"/>
        <v>27.163888888888888</v>
      </c>
      <c r="Y1498" s="58">
        <f t="shared" si="136"/>
        <v>27.163888888888888</v>
      </c>
    </row>
    <row r="1499" spans="1:25" x14ac:dyDescent="0.25">
      <c r="A1499" s="283">
        <v>1287</v>
      </c>
      <c r="B1499" s="283"/>
      <c r="D1499" s="284">
        <v>40999</v>
      </c>
      <c r="E1499" s="284"/>
      <c r="F1499" s="284"/>
      <c r="G1499" s="284"/>
      <c r="I1499" s="285" t="s">
        <v>224</v>
      </c>
      <c r="J1499" s="285"/>
      <c r="K1499" s="285"/>
      <c r="L1499" s="285"/>
      <c r="M1499" s="61">
        <v>33</v>
      </c>
      <c r="N1499" s="253">
        <v>1437.2</v>
      </c>
      <c r="O1499" s="61">
        <v>100</v>
      </c>
      <c r="P1499" s="286">
        <v>206.86</v>
      </c>
      <c r="Q1499" s="286"/>
      <c r="R1499" s="286"/>
      <c r="S1499" s="253">
        <v>43.550000000000004</v>
      </c>
      <c r="T1499" s="253">
        <v>250.41</v>
      </c>
      <c r="V1499" s="60">
        <f t="shared" si="133"/>
        <v>53044</v>
      </c>
      <c r="W1499" s="58">
        <f t="shared" si="134"/>
        <v>5.75</v>
      </c>
      <c r="X1499" s="58">
        <f t="shared" si="135"/>
        <v>27.25</v>
      </c>
      <c r="Y1499" s="58">
        <f t="shared" si="136"/>
        <v>27.25</v>
      </c>
    </row>
    <row r="1500" spans="1:25" x14ac:dyDescent="0.25">
      <c r="A1500" s="283">
        <v>1294</v>
      </c>
      <c r="B1500" s="283"/>
      <c r="D1500" s="284">
        <v>41029</v>
      </c>
      <c r="E1500" s="284"/>
      <c r="F1500" s="284"/>
      <c r="G1500" s="284"/>
      <c r="I1500" s="285" t="s">
        <v>224</v>
      </c>
      <c r="J1500" s="285"/>
      <c r="K1500" s="285"/>
      <c r="L1500" s="285"/>
      <c r="M1500" s="61">
        <v>33</v>
      </c>
      <c r="N1500" s="253">
        <v>468</v>
      </c>
      <c r="O1500" s="61">
        <v>100</v>
      </c>
      <c r="P1500" s="286">
        <v>66.17</v>
      </c>
      <c r="Q1500" s="286"/>
      <c r="R1500" s="286"/>
      <c r="S1500" s="253">
        <v>14.18</v>
      </c>
      <c r="T1500" s="253">
        <v>80.349999999999994</v>
      </c>
      <c r="V1500" s="60">
        <f t="shared" si="133"/>
        <v>53074</v>
      </c>
      <c r="W1500" s="58">
        <f t="shared" si="134"/>
        <v>5.666666666666667</v>
      </c>
      <c r="X1500" s="58">
        <f t="shared" si="135"/>
        <v>27.333333333333332</v>
      </c>
      <c r="Y1500" s="58">
        <f t="shared" si="136"/>
        <v>27.333333333333332</v>
      </c>
    </row>
    <row r="1501" spans="1:25" x14ac:dyDescent="0.25">
      <c r="A1501" s="283">
        <v>1297</v>
      </c>
      <c r="B1501" s="283"/>
      <c r="D1501" s="284">
        <v>41060</v>
      </c>
      <c r="E1501" s="284"/>
      <c r="F1501" s="284"/>
      <c r="G1501" s="284"/>
      <c r="I1501" s="285" t="s">
        <v>224</v>
      </c>
      <c r="J1501" s="285"/>
      <c r="K1501" s="285"/>
      <c r="L1501" s="285"/>
      <c r="M1501" s="61">
        <v>33</v>
      </c>
      <c r="N1501" s="253">
        <v>387</v>
      </c>
      <c r="O1501" s="61">
        <v>100</v>
      </c>
      <c r="P1501" s="286">
        <v>53.76</v>
      </c>
      <c r="Q1501" s="286"/>
      <c r="R1501" s="286"/>
      <c r="S1501" s="253">
        <v>11.73</v>
      </c>
      <c r="T1501" s="253">
        <v>65.489999999999995</v>
      </c>
      <c r="V1501" s="60">
        <f t="shared" ref="V1501:V1564" si="137">D1501+(M1501*365)</f>
        <v>53105</v>
      </c>
      <c r="W1501" s="58">
        <f t="shared" ref="W1501:W1564" si="138">YEARFRAC(D1501,$W$8)</f>
        <v>5.583333333333333</v>
      </c>
      <c r="X1501" s="58">
        <f t="shared" ref="X1501:X1564" si="139">IF(W1501&gt;M1501,0,M1501-W1501)</f>
        <v>27.416666666666668</v>
      </c>
      <c r="Y1501" s="58">
        <f t="shared" ref="Y1501:Y1564" si="140">IF(X1501=0,0,X1501)</f>
        <v>27.416666666666668</v>
      </c>
    </row>
    <row r="1502" spans="1:25" x14ac:dyDescent="0.25">
      <c r="A1502" s="283">
        <v>1302</v>
      </c>
      <c r="B1502" s="283"/>
      <c r="D1502" s="284">
        <v>41090</v>
      </c>
      <c r="E1502" s="284"/>
      <c r="F1502" s="284"/>
      <c r="G1502" s="284"/>
      <c r="I1502" s="285" t="s">
        <v>224</v>
      </c>
      <c r="J1502" s="285"/>
      <c r="K1502" s="285"/>
      <c r="L1502" s="285"/>
      <c r="M1502" s="61">
        <v>33</v>
      </c>
      <c r="N1502" s="253">
        <v>1307.43</v>
      </c>
      <c r="O1502" s="61">
        <v>100</v>
      </c>
      <c r="P1502" s="286">
        <v>178.29</v>
      </c>
      <c r="Q1502" s="286"/>
      <c r="R1502" s="286"/>
      <c r="S1502" s="253">
        <v>39.619999999999997</v>
      </c>
      <c r="T1502" s="253">
        <v>217.91</v>
      </c>
      <c r="V1502" s="60">
        <f t="shared" si="137"/>
        <v>53135</v>
      </c>
      <c r="W1502" s="58">
        <f t="shared" si="138"/>
        <v>5.5</v>
      </c>
      <c r="X1502" s="58">
        <f t="shared" si="139"/>
        <v>27.5</v>
      </c>
      <c r="Y1502" s="58">
        <f t="shared" si="140"/>
        <v>27.5</v>
      </c>
    </row>
    <row r="1503" spans="1:25" x14ac:dyDescent="0.25">
      <c r="A1503" s="283">
        <v>1309</v>
      </c>
      <c r="B1503" s="283"/>
      <c r="D1503" s="284">
        <v>41121</v>
      </c>
      <c r="E1503" s="284"/>
      <c r="F1503" s="284"/>
      <c r="G1503" s="284"/>
      <c r="I1503" s="285" t="s">
        <v>224</v>
      </c>
      <c r="J1503" s="285"/>
      <c r="K1503" s="285"/>
      <c r="L1503" s="285"/>
      <c r="M1503" s="61">
        <v>33</v>
      </c>
      <c r="N1503" s="253">
        <v>1629</v>
      </c>
      <c r="O1503" s="61">
        <v>100</v>
      </c>
      <c r="P1503" s="286">
        <v>218.01</v>
      </c>
      <c r="Q1503" s="286"/>
      <c r="R1503" s="286"/>
      <c r="S1503" s="253">
        <v>49.36</v>
      </c>
      <c r="T1503" s="253">
        <v>267.37</v>
      </c>
      <c r="V1503" s="60">
        <f t="shared" si="137"/>
        <v>53166</v>
      </c>
      <c r="W1503" s="58">
        <f t="shared" si="138"/>
        <v>5.416666666666667</v>
      </c>
      <c r="X1503" s="58">
        <f t="shared" si="139"/>
        <v>27.583333333333332</v>
      </c>
      <c r="Y1503" s="58">
        <f t="shared" si="140"/>
        <v>27.583333333333332</v>
      </c>
    </row>
    <row r="1504" spans="1:25" x14ac:dyDescent="0.25">
      <c r="A1504" s="283">
        <v>1316</v>
      </c>
      <c r="B1504" s="283"/>
      <c r="D1504" s="284">
        <v>41152</v>
      </c>
      <c r="E1504" s="284"/>
      <c r="F1504" s="284"/>
      <c r="G1504" s="284"/>
      <c r="I1504" s="285" t="s">
        <v>224</v>
      </c>
      <c r="J1504" s="285"/>
      <c r="K1504" s="285"/>
      <c r="L1504" s="285"/>
      <c r="M1504" s="61">
        <v>33</v>
      </c>
      <c r="N1504" s="253">
        <v>1665.73</v>
      </c>
      <c r="O1504" s="61">
        <v>100</v>
      </c>
      <c r="P1504" s="286">
        <v>218.75</v>
      </c>
      <c r="Q1504" s="286"/>
      <c r="R1504" s="286"/>
      <c r="S1504" s="253">
        <v>50.480000000000004</v>
      </c>
      <c r="T1504" s="253">
        <v>269.23</v>
      </c>
      <c r="V1504" s="60">
        <f t="shared" si="137"/>
        <v>53197</v>
      </c>
      <c r="W1504" s="58">
        <f t="shared" si="138"/>
        <v>5.333333333333333</v>
      </c>
      <c r="X1504" s="58">
        <f t="shared" si="139"/>
        <v>27.666666666666668</v>
      </c>
      <c r="Y1504" s="58">
        <f t="shared" si="140"/>
        <v>27.666666666666668</v>
      </c>
    </row>
    <row r="1505" spans="1:25" x14ac:dyDescent="0.25">
      <c r="A1505" s="283">
        <v>1325</v>
      </c>
      <c r="B1505" s="283"/>
      <c r="D1505" s="284">
        <v>41182</v>
      </c>
      <c r="E1505" s="284"/>
      <c r="F1505" s="284"/>
      <c r="G1505" s="284"/>
      <c r="I1505" s="285" t="s">
        <v>224</v>
      </c>
      <c r="J1505" s="285"/>
      <c r="K1505" s="285"/>
      <c r="L1505" s="285"/>
      <c r="M1505" s="61">
        <v>33</v>
      </c>
      <c r="N1505" s="253">
        <v>1197</v>
      </c>
      <c r="O1505" s="61">
        <v>100</v>
      </c>
      <c r="P1505" s="286">
        <v>154.15</v>
      </c>
      <c r="Q1505" s="286"/>
      <c r="R1505" s="286"/>
      <c r="S1505" s="253">
        <v>36.270000000000003</v>
      </c>
      <c r="T1505" s="253">
        <v>190.42000000000002</v>
      </c>
      <c r="V1505" s="60">
        <f t="shared" si="137"/>
        <v>53227</v>
      </c>
      <c r="W1505" s="58">
        <f t="shared" si="138"/>
        <v>5.25</v>
      </c>
      <c r="X1505" s="58">
        <f t="shared" si="139"/>
        <v>27.75</v>
      </c>
      <c r="Y1505" s="58">
        <f t="shared" si="140"/>
        <v>27.75</v>
      </c>
    </row>
    <row r="1506" spans="1:25" x14ac:dyDescent="0.25">
      <c r="A1506" s="283">
        <v>1328</v>
      </c>
      <c r="B1506" s="283"/>
      <c r="D1506" s="284">
        <v>41156</v>
      </c>
      <c r="E1506" s="284"/>
      <c r="F1506" s="284"/>
      <c r="G1506" s="284"/>
      <c r="I1506" s="285" t="s">
        <v>224</v>
      </c>
      <c r="J1506" s="285"/>
      <c r="K1506" s="285"/>
      <c r="L1506" s="285"/>
      <c r="M1506" s="61">
        <v>33</v>
      </c>
      <c r="N1506" s="253">
        <v>1331.7</v>
      </c>
      <c r="O1506" s="61">
        <v>100</v>
      </c>
      <c r="P1506" s="286">
        <v>174.85</v>
      </c>
      <c r="Q1506" s="286"/>
      <c r="R1506" s="286"/>
      <c r="S1506" s="253">
        <v>40.35</v>
      </c>
      <c r="T1506" s="253">
        <v>215.20000000000002</v>
      </c>
      <c r="V1506" s="60">
        <f t="shared" si="137"/>
        <v>53201</v>
      </c>
      <c r="W1506" s="58">
        <f t="shared" si="138"/>
        <v>5.3250000000000002</v>
      </c>
      <c r="X1506" s="58">
        <f t="shared" si="139"/>
        <v>27.675000000000001</v>
      </c>
      <c r="Y1506" s="58">
        <f t="shared" si="140"/>
        <v>27.675000000000001</v>
      </c>
    </row>
    <row r="1507" spans="1:25" x14ac:dyDescent="0.25">
      <c r="A1507" s="283">
        <v>1334</v>
      </c>
      <c r="B1507" s="283"/>
      <c r="D1507" s="284">
        <v>41213</v>
      </c>
      <c r="E1507" s="284"/>
      <c r="F1507" s="284"/>
      <c r="G1507" s="284"/>
      <c r="I1507" s="285" t="s">
        <v>224</v>
      </c>
      <c r="J1507" s="285"/>
      <c r="K1507" s="285"/>
      <c r="L1507" s="285"/>
      <c r="M1507" s="61">
        <v>33</v>
      </c>
      <c r="N1507" s="253">
        <v>2680.85</v>
      </c>
      <c r="O1507" s="61">
        <v>100</v>
      </c>
      <c r="P1507" s="286">
        <v>338.5</v>
      </c>
      <c r="Q1507" s="286"/>
      <c r="R1507" s="286"/>
      <c r="S1507" s="253">
        <v>81.239999999999995</v>
      </c>
      <c r="T1507" s="253">
        <v>419.74</v>
      </c>
      <c r="V1507" s="60">
        <f t="shared" si="137"/>
        <v>53258</v>
      </c>
      <c r="W1507" s="58">
        <f t="shared" si="138"/>
        <v>5.166666666666667</v>
      </c>
      <c r="X1507" s="58">
        <f t="shared" si="139"/>
        <v>27.833333333333332</v>
      </c>
      <c r="Y1507" s="58">
        <f t="shared" si="140"/>
        <v>27.833333333333332</v>
      </c>
    </row>
    <row r="1508" spans="1:25" x14ac:dyDescent="0.25">
      <c r="A1508" s="283">
        <v>1341</v>
      </c>
      <c r="B1508" s="283"/>
      <c r="D1508" s="284">
        <v>41243</v>
      </c>
      <c r="E1508" s="284"/>
      <c r="F1508" s="284"/>
      <c r="G1508" s="284"/>
      <c r="I1508" s="285" t="s">
        <v>224</v>
      </c>
      <c r="J1508" s="285"/>
      <c r="K1508" s="285"/>
      <c r="L1508" s="285"/>
      <c r="M1508" s="61">
        <v>33</v>
      </c>
      <c r="N1508" s="253">
        <v>1917</v>
      </c>
      <c r="O1508" s="61">
        <v>100</v>
      </c>
      <c r="P1508" s="286">
        <v>237.20000000000002</v>
      </c>
      <c r="Q1508" s="286"/>
      <c r="R1508" s="286"/>
      <c r="S1508" s="253">
        <v>58.09</v>
      </c>
      <c r="T1508" s="253">
        <v>295.29000000000002</v>
      </c>
      <c r="V1508" s="60">
        <f t="shared" si="137"/>
        <v>53288</v>
      </c>
      <c r="W1508" s="58">
        <f t="shared" si="138"/>
        <v>5.083333333333333</v>
      </c>
      <c r="X1508" s="58">
        <f t="shared" si="139"/>
        <v>27.916666666666668</v>
      </c>
      <c r="Y1508" s="58">
        <f t="shared" si="140"/>
        <v>27.916666666666668</v>
      </c>
    </row>
    <row r="1509" spans="1:25" x14ac:dyDescent="0.25">
      <c r="A1509" s="283">
        <v>1353</v>
      </c>
      <c r="B1509" s="283"/>
      <c r="D1509" s="284">
        <v>41274</v>
      </c>
      <c r="E1509" s="284"/>
      <c r="F1509" s="284"/>
      <c r="G1509" s="284"/>
      <c r="I1509" s="285" t="s">
        <v>224</v>
      </c>
      <c r="J1509" s="285"/>
      <c r="K1509" s="285"/>
      <c r="L1509" s="285"/>
      <c r="M1509" s="61">
        <v>33</v>
      </c>
      <c r="N1509" s="253">
        <v>1243.5999999999999</v>
      </c>
      <c r="O1509" s="61">
        <v>100</v>
      </c>
      <c r="P1509" s="286">
        <v>150.72</v>
      </c>
      <c r="Q1509" s="286"/>
      <c r="R1509" s="286"/>
      <c r="S1509" s="253">
        <v>37.68</v>
      </c>
      <c r="T1509" s="253">
        <v>188.4</v>
      </c>
      <c r="V1509" s="60">
        <f t="shared" si="137"/>
        <v>53319</v>
      </c>
      <c r="W1509" s="58">
        <f t="shared" si="138"/>
        <v>5</v>
      </c>
      <c r="X1509" s="58">
        <f t="shared" si="139"/>
        <v>28</v>
      </c>
      <c r="Y1509" s="58">
        <f t="shared" si="140"/>
        <v>28</v>
      </c>
    </row>
    <row r="1510" spans="1:25" x14ac:dyDescent="0.25">
      <c r="A1510" s="283">
        <v>1354</v>
      </c>
      <c r="B1510" s="283"/>
      <c r="D1510" s="284">
        <v>41274</v>
      </c>
      <c r="E1510" s="284"/>
      <c r="F1510" s="284"/>
      <c r="G1510" s="284"/>
      <c r="I1510" s="285" t="s">
        <v>224</v>
      </c>
      <c r="J1510" s="285"/>
      <c r="K1510" s="285"/>
      <c r="L1510" s="285"/>
      <c r="M1510" s="61">
        <v>33</v>
      </c>
      <c r="N1510" s="253">
        <v>595.87</v>
      </c>
      <c r="O1510" s="61">
        <v>100</v>
      </c>
      <c r="P1510" s="286">
        <v>72.239999999999995</v>
      </c>
      <c r="Q1510" s="286"/>
      <c r="R1510" s="286"/>
      <c r="S1510" s="253">
        <v>18.059999999999999</v>
      </c>
      <c r="T1510" s="253">
        <v>90.3</v>
      </c>
      <c r="V1510" s="60">
        <f t="shared" si="137"/>
        <v>53319</v>
      </c>
      <c r="W1510" s="58">
        <f t="shared" si="138"/>
        <v>5</v>
      </c>
      <c r="X1510" s="58">
        <f t="shared" si="139"/>
        <v>28</v>
      </c>
      <c r="Y1510" s="58">
        <f t="shared" si="140"/>
        <v>28</v>
      </c>
    </row>
    <row r="1511" spans="1:25" x14ac:dyDescent="0.25">
      <c r="A1511" s="283">
        <v>1365</v>
      </c>
      <c r="B1511" s="283"/>
      <c r="D1511" s="284">
        <v>41305</v>
      </c>
      <c r="E1511" s="284"/>
      <c r="F1511" s="284"/>
      <c r="G1511" s="284"/>
      <c r="I1511" s="285" t="s">
        <v>224</v>
      </c>
      <c r="J1511" s="285"/>
      <c r="K1511" s="285"/>
      <c r="L1511" s="285"/>
      <c r="M1511" s="61">
        <v>33</v>
      </c>
      <c r="N1511" s="253">
        <v>296</v>
      </c>
      <c r="O1511" s="61">
        <v>100</v>
      </c>
      <c r="P1511" s="286">
        <v>35.130000000000003</v>
      </c>
      <c r="Q1511" s="286"/>
      <c r="R1511" s="286"/>
      <c r="S1511" s="253">
        <v>8.9700000000000006</v>
      </c>
      <c r="T1511" s="253">
        <v>44.1</v>
      </c>
      <c r="V1511" s="60">
        <f t="shared" si="137"/>
        <v>53350</v>
      </c>
      <c r="W1511" s="58">
        <f t="shared" si="138"/>
        <v>4.916666666666667</v>
      </c>
      <c r="X1511" s="58">
        <f t="shared" si="139"/>
        <v>28.083333333333332</v>
      </c>
      <c r="Y1511" s="58">
        <f t="shared" si="140"/>
        <v>28.083333333333332</v>
      </c>
    </row>
    <row r="1512" spans="1:25" x14ac:dyDescent="0.25">
      <c r="A1512" s="283">
        <v>1371</v>
      </c>
      <c r="B1512" s="283"/>
      <c r="D1512" s="284">
        <v>41333</v>
      </c>
      <c r="E1512" s="284"/>
      <c r="F1512" s="284"/>
      <c r="G1512" s="284"/>
      <c r="I1512" s="285" t="s">
        <v>224</v>
      </c>
      <c r="J1512" s="285"/>
      <c r="K1512" s="285"/>
      <c r="L1512" s="285"/>
      <c r="M1512" s="61">
        <v>33</v>
      </c>
      <c r="N1512" s="253">
        <v>243</v>
      </c>
      <c r="O1512" s="61">
        <v>100</v>
      </c>
      <c r="P1512" s="286">
        <v>28.21</v>
      </c>
      <c r="Q1512" s="286"/>
      <c r="R1512" s="286"/>
      <c r="S1512" s="253">
        <v>7.36</v>
      </c>
      <c r="T1512" s="253">
        <v>35.57</v>
      </c>
      <c r="V1512" s="60">
        <f t="shared" si="137"/>
        <v>53378</v>
      </c>
      <c r="W1512" s="58">
        <f t="shared" si="138"/>
        <v>4.8361111111111112</v>
      </c>
      <c r="X1512" s="58">
        <f t="shared" si="139"/>
        <v>28.163888888888888</v>
      </c>
      <c r="Y1512" s="58">
        <f t="shared" si="140"/>
        <v>28.163888888888888</v>
      </c>
    </row>
    <row r="1513" spans="1:25" x14ac:dyDescent="0.25">
      <c r="A1513" s="283">
        <v>1377</v>
      </c>
      <c r="B1513" s="283"/>
      <c r="D1513" s="284">
        <v>41338</v>
      </c>
      <c r="E1513" s="284"/>
      <c r="F1513" s="284"/>
      <c r="G1513" s="284"/>
      <c r="I1513" s="285" t="s">
        <v>224</v>
      </c>
      <c r="J1513" s="285"/>
      <c r="K1513" s="285"/>
      <c r="L1513" s="285"/>
      <c r="M1513" s="61">
        <v>33</v>
      </c>
      <c r="N1513" s="253">
        <v>232.5</v>
      </c>
      <c r="O1513" s="61">
        <v>100</v>
      </c>
      <c r="P1513" s="286">
        <v>27.02</v>
      </c>
      <c r="Q1513" s="286"/>
      <c r="R1513" s="286"/>
      <c r="S1513" s="253">
        <v>7.05</v>
      </c>
      <c r="T1513" s="253">
        <v>34.07</v>
      </c>
      <c r="V1513" s="60">
        <f t="shared" si="137"/>
        <v>53383</v>
      </c>
      <c r="W1513" s="58">
        <f t="shared" si="138"/>
        <v>4.822222222222222</v>
      </c>
      <c r="X1513" s="58">
        <f t="shared" si="139"/>
        <v>28.177777777777777</v>
      </c>
      <c r="Y1513" s="58">
        <f t="shared" si="140"/>
        <v>28.177777777777777</v>
      </c>
    </row>
    <row r="1514" spans="1:25" x14ac:dyDescent="0.25">
      <c r="A1514" s="283">
        <v>1380</v>
      </c>
      <c r="B1514" s="283"/>
      <c r="D1514" s="284">
        <v>41364</v>
      </c>
      <c r="E1514" s="284"/>
      <c r="F1514" s="284"/>
      <c r="G1514" s="284"/>
      <c r="I1514" s="285" t="s">
        <v>224</v>
      </c>
      <c r="J1514" s="285"/>
      <c r="K1514" s="285"/>
      <c r="L1514" s="285"/>
      <c r="M1514" s="61">
        <v>33</v>
      </c>
      <c r="N1514" s="253">
        <v>117</v>
      </c>
      <c r="O1514" s="61">
        <v>100</v>
      </c>
      <c r="P1514" s="286">
        <v>13.31</v>
      </c>
      <c r="Q1514" s="286"/>
      <c r="R1514" s="286"/>
      <c r="S1514" s="253">
        <v>3.5500000000000003</v>
      </c>
      <c r="T1514" s="253">
        <v>16.86</v>
      </c>
      <c r="V1514" s="60">
        <f t="shared" si="137"/>
        <v>53409</v>
      </c>
      <c r="W1514" s="58">
        <f t="shared" si="138"/>
        <v>4.75</v>
      </c>
      <c r="X1514" s="58">
        <f t="shared" si="139"/>
        <v>28.25</v>
      </c>
      <c r="Y1514" s="58">
        <f t="shared" si="140"/>
        <v>28.25</v>
      </c>
    </row>
    <row r="1515" spans="1:25" x14ac:dyDescent="0.25">
      <c r="A1515" s="283">
        <v>1384</v>
      </c>
      <c r="B1515" s="283"/>
      <c r="D1515" s="284">
        <v>41394</v>
      </c>
      <c r="E1515" s="284"/>
      <c r="F1515" s="284"/>
      <c r="G1515" s="284"/>
      <c r="I1515" s="285" t="s">
        <v>224</v>
      </c>
      <c r="J1515" s="285"/>
      <c r="K1515" s="285"/>
      <c r="L1515" s="285"/>
      <c r="M1515" s="61">
        <v>33</v>
      </c>
      <c r="N1515" s="253">
        <v>1633.73</v>
      </c>
      <c r="O1515" s="61">
        <v>100</v>
      </c>
      <c r="P1515" s="286">
        <v>181.54</v>
      </c>
      <c r="Q1515" s="286"/>
      <c r="R1515" s="286"/>
      <c r="S1515" s="253">
        <v>49.51</v>
      </c>
      <c r="T1515" s="253">
        <v>231.05</v>
      </c>
      <c r="V1515" s="60">
        <f t="shared" si="137"/>
        <v>53439</v>
      </c>
      <c r="W1515" s="58">
        <f t="shared" si="138"/>
        <v>4.666666666666667</v>
      </c>
      <c r="X1515" s="58">
        <f t="shared" si="139"/>
        <v>28.333333333333332</v>
      </c>
      <c r="Y1515" s="58">
        <f t="shared" si="140"/>
        <v>28.333333333333332</v>
      </c>
    </row>
    <row r="1516" spans="1:25" x14ac:dyDescent="0.25">
      <c r="A1516" s="283">
        <v>1390</v>
      </c>
      <c r="B1516" s="283"/>
      <c r="D1516" s="284">
        <v>41425</v>
      </c>
      <c r="E1516" s="284"/>
      <c r="F1516" s="284"/>
      <c r="G1516" s="284"/>
      <c r="I1516" s="285" t="s">
        <v>224</v>
      </c>
      <c r="J1516" s="285"/>
      <c r="K1516" s="285"/>
      <c r="L1516" s="285"/>
      <c r="M1516" s="61">
        <v>33</v>
      </c>
      <c r="N1516" s="253">
        <v>2170.11</v>
      </c>
      <c r="O1516" s="61">
        <v>100</v>
      </c>
      <c r="P1516" s="286">
        <v>235.64000000000001</v>
      </c>
      <c r="Q1516" s="286"/>
      <c r="R1516" s="286"/>
      <c r="S1516" s="253">
        <v>65.760000000000005</v>
      </c>
      <c r="T1516" s="253">
        <v>301.39999999999998</v>
      </c>
      <c r="V1516" s="60">
        <f t="shared" si="137"/>
        <v>53470</v>
      </c>
      <c r="W1516" s="58">
        <f t="shared" si="138"/>
        <v>4.583333333333333</v>
      </c>
      <c r="X1516" s="58">
        <f t="shared" si="139"/>
        <v>28.416666666666668</v>
      </c>
      <c r="Y1516" s="58">
        <f t="shared" si="140"/>
        <v>28.416666666666668</v>
      </c>
    </row>
    <row r="1517" spans="1:25" x14ac:dyDescent="0.25">
      <c r="A1517" s="283">
        <v>1398</v>
      </c>
      <c r="B1517" s="283"/>
      <c r="D1517" s="284">
        <v>41455</v>
      </c>
      <c r="E1517" s="284"/>
      <c r="F1517" s="284"/>
      <c r="G1517" s="284"/>
      <c r="I1517" s="285" t="s">
        <v>224</v>
      </c>
      <c r="J1517" s="285"/>
      <c r="K1517" s="285"/>
      <c r="L1517" s="285"/>
      <c r="M1517" s="61">
        <v>33</v>
      </c>
      <c r="N1517" s="253">
        <v>186.81</v>
      </c>
      <c r="O1517" s="61">
        <v>100</v>
      </c>
      <c r="P1517" s="286">
        <v>19.809999999999999</v>
      </c>
      <c r="Q1517" s="286"/>
      <c r="R1517" s="286"/>
      <c r="S1517" s="253">
        <v>5.66</v>
      </c>
      <c r="T1517" s="253">
        <v>25.47</v>
      </c>
      <c r="V1517" s="60">
        <f t="shared" si="137"/>
        <v>53500</v>
      </c>
      <c r="W1517" s="58">
        <f t="shared" si="138"/>
        <v>4.5</v>
      </c>
      <c r="X1517" s="58">
        <f t="shared" si="139"/>
        <v>28.5</v>
      </c>
      <c r="Y1517" s="58">
        <f t="shared" si="140"/>
        <v>28.5</v>
      </c>
    </row>
    <row r="1518" spans="1:25" x14ac:dyDescent="0.25">
      <c r="A1518" s="283">
        <v>1402</v>
      </c>
      <c r="B1518" s="283"/>
      <c r="D1518" s="284">
        <v>41486</v>
      </c>
      <c r="E1518" s="284"/>
      <c r="F1518" s="284"/>
      <c r="G1518" s="284"/>
      <c r="I1518" s="285" t="s">
        <v>224</v>
      </c>
      <c r="J1518" s="285"/>
      <c r="K1518" s="285"/>
      <c r="L1518" s="285"/>
      <c r="M1518" s="61">
        <v>33</v>
      </c>
      <c r="N1518" s="253">
        <v>863.84</v>
      </c>
      <c r="O1518" s="61">
        <v>100</v>
      </c>
      <c r="P1518" s="286">
        <v>89.45</v>
      </c>
      <c r="Q1518" s="286"/>
      <c r="R1518" s="286"/>
      <c r="S1518" s="253">
        <v>26.18</v>
      </c>
      <c r="T1518" s="253">
        <v>115.63</v>
      </c>
      <c r="V1518" s="60">
        <f t="shared" si="137"/>
        <v>53531</v>
      </c>
      <c r="W1518" s="58">
        <f t="shared" si="138"/>
        <v>4.416666666666667</v>
      </c>
      <c r="X1518" s="58">
        <f t="shared" si="139"/>
        <v>28.583333333333332</v>
      </c>
      <c r="Y1518" s="58">
        <f t="shared" si="140"/>
        <v>28.583333333333332</v>
      </c>
    </row>
    <row r="1519" spans="1:25" x14ac:dyDescent="0.25">
      <c r="A1519" s="283">
        <v>1407</v>
      </c>
      <c r="B1519" s="283"/>
      <c r="D1519" s="284">
        <v>41517</v>
      </c>
      <c r="E1519" s="284"/>
      <c r="F1519" s="284"/>
      <c r="G1519" s="284"/>
      <c r="I1519" s="285" t="s">
        <v>224</v>
      </c>
      <c r="J1519" s="285"/>
      <c r="K1519" s="285"/>
      <c r="L1519" s="285"/>
      <c r="M1519" s="61">
        <v>33</v>
      </c>
      <c r="N1519" s="253">
        <v>1913.16</v>
      </c>
      <c r="O1519" s="61">
        <v>100</v>
      </c>
      <c r="P1519" s="286">
        <v>193.23000000000002</v>
      </c>
      <c r="Q1519" s="286"/>
      <c r="R1519" s="286"/>
      <c r="S1519" s="253">
        <v>57.97</v>
      </c>
      <c r="T1519" s="253">
        <v>251.20000000000002</v>
      </c>
      <c r="V1519" s="60">
        <f t="shared" si="137"/>
        <v>53562</v>
      </c>
      <c r="W1519" s="58">
        <f t="shared" si="138"/>
        <v>4.333333333333333</v>
      </c>
      <c r="X1519" s="58">
        <f t="shared" si="139"/>
        <v>28.666666666666668</v>
      </c>
      <c r="Y1519" s="58">
        <f t="shared" si="140"/>
        <v>28.666666666666668</v>
      </c>
    </row>
    <row r="1520" spans="1:25" x14ac:dyDescent="0.25">
      <c r="A1520" s="283">
        <v>1415</v>
      </c>
      <c r="B1520" s="283"/>
      <c r="D1520" s="284">
        <v>41547</v>
      </c>
      <c r="E1520" s="284"/>
      <c r="F1520" s="284"/>
      <c r="G1520" s="284"/>
      <c r="I1520" s="285" t="s">
        <v>224</v>
      </c>
      <c r="J1520" s="285"/>
      <c r="K1520" s="285"/>
      <c r="L1520" s="285"/>
      <c r="M1520" s="61">
        <v>33</v>
      </c>
      <c r="N1520" s="253">
        <v>759.12</v>
      </c>
      <c r="O1520" s="61">
        <v>100</v>
      </c>
      <c r="P1520" s="286">
        <v>74.75</v>
      </c>
      <c r="Q1520" s="286"/>
      <c r="R1520" s="286"/>
      <c r="S1520" s="253">
        <v>23</v>
      </c>
      <c r="T1520" s="253">
        <v>97.75</v>
      </c>
      <c r="V1520" s="60">
        <f t="shared" si="137"/>
        <v>53592</v>
      </c>
      <c r="W1520" s="58">
        <f t="shared" si="138"/>
        <v>4.25</v>
      </c>
      <c r="X1520" s="58">
        <f t="shared" si="139"/>
        <v>28.75</v>
      </c>
      <c r="Y1520" s="58">
        <f t="shared" si="140"/>
        <v>28.75</v>
      </c>
    </row>
    <row r="1521" spans="1:25" x14ac:dyDescent="0.25">
      <c r="A1521" s="283">
        <v>1419</v>
      </c>
      <c r="B1521" s="283"/>
      <c r="D1521" s="284">
        <v>41578</v>
      </c>
      <c r="E1521" s="284"/>
      <c r="F1521" s="284"/>
      <c r="G1521" s="284"/>
      <c r="I1521" s="285" t="s">
        <v>224</v>
      </c>
      <c r="J1521" s="285"/>
      <c r="K1521" s="285"/>
      <c r="L1521" s="285"/>
      <c r="M1521" s="61">
        <v>33</v>
      </c>
      <c r="N1521" s="253">
        <v>2614.15</v>
      </c>
      <c r="O1521" s="61">
        <v>100</v>
      </c>
      <c r="P1521" s="286">
        <v>250.86</v>
      </c>
      <c r="Q1521" s="286"/>
      <c r="R1521" s="286"/>
      <c r="S1521" s="253">
        <v>79.22</v>
      </c>
      <c r="T1521" s="253">
        <v>330.08</v>
      </c>
      <c r="V1521" s="60">
        <f t="shared" si="137"/>
        <v>53623</v>
      </c>
      <c r="W1521" s="58">
        <f t="shared" si="138"/>
        <v>4.166666666666667</v>
      </c>
      <c r="X1521" s="58">
        <f t="shared" si="139"/>
        <v>28.833333333333332</v>
      </c>
      <c r="Y1521" s="58">
        <f t="shared" si="140"/>
        <v>28.833333333333332</v>
      </c>
    </row>
    <row r="1522" spans="1:25" x14ac:dyDescent="0.25">
      <c r="A1522" s="283">
        <v>1424</v>
      </c>
      <c r="B1522" s="283"/>
      <c r="D1522" s="284">
        <v>41608</v>
      </c>
      <c r="E1522" s="284"/>
      <c r="F1522" s="284"/>
      <c r="G1522" s="284"/>
      <c r="I1522" s="285" t="s">
        <v>224</v>
      </c>
      <c r="J1522" s="285"/>
      <c r="K1522" s="285"/>
      <c r="L1522" s="285"/>
      <c r="M1522" s="61">
        <v>33</v>
      </c>
      <c r="N1522" s="253">
        <v>1103.0899999999999</v>
      </c>
      <c r="O1522" s="61">
        <v>100</v>
      </c>
      <c r="P1522" s="286">
        <v>103.08</v>
      </c>
      <c r="Q1522" s="286"/>
      <c r="R1522" s="286"/>
      <c r="S1522" s="253">
        <v>33.43</v>
      </c>
      <c r="T1522" s="253">
        <v>136.51</v>
      </c>
      <c r="V1522" s="60">
        <f t="shared" si="137"/>
        <v>53653</v>
      </c>
      <c r="W1522" s="58">
        <f t="shared" si="138"/>
        <v>4.083333333333333</v>
      </c>
      <c r="X1522" s="58">
        <f t="shared" si="139"/>
        <v>28.916666666666668</v>
      </c>
      <c r="Y1522" s="58">
        <f t="shared" si="140"/>
        <v>28.916666666666668</v>
      </c>
    </row>
    <row r="1523" spans="1:25" x14ac:dyDescent="0.25">
      <c r="A1523" s="283">
        <v>1436</v>
      </c>
      <c r="B1523" s="283"/>
      <c r="D1523" s="284">
        <v>41639</v>
      </c>
      <c r="E1523" s="284"/>
      <c r="F1523" s="284"/>
      <c r="G1523" s="284"/>
      <c r="I1523" s="285" t="s">
        <v>224</v>
      </c>
      <c r="J1523" s="285"/>
      <c r="K1523" s="285"/>
      <c r="L1523" s="285"/>
      <c r="M1523" s="61">
        <v>33</v>
      </c>
      <c r="N1523" s="253">
        <v>1497.17</v>
      </c>
      <c r="O1523" s="61">
        <v>100</v>
      </c>
      <c r="P1523" s="286">
        <v>136.11000000000001</v>
      </c>
      <c r="Q1523" s="286"/>
      <c r="R1523" s="286"/>
      <c r="S1523" s="253">
        <v>45.37</v>
      </c>
      <c r="T1523" s="253">
        <v>181.48</v>
      </c>
      <c r="V1523" s="60">
        <f t="shared" si="137"/>
        <v>53684</v>
      </c>
      <c r="W1523" s="58">
        <f t="shared" si="138"/>
        <v>4</v>
      </c>
      <c r="X1523" s="58">
        <f t="shared" si="139"/>
        <v>29</v>
      </c>
      <c r="Y1523" s="58">
        <f t="shared" si="140"/>
        <v>29</v>
      </c>
    </row>
    <row r="1524" spans="1:25" x14ac:dyDescent="0.25">
      <c r="A1524" s="283">
        <v>1440</v>
      </c>
      <c r="B1524" s="283"/>
      <c r="D1524" s="284">
        <v>41670</v>
      </c>
      <c r="E1524" s="284"/>
      <c r="F1524" s="284"/>
      <c r="G1524" s="284"/>
      <c r="I1524" s="285" t="s">
        <v>224</v>
      </c>
      <c r="J1524" s="285"/>
      <c r="K1524" s="285"/>
      <c r="L1524" s="285"/>
      <c r="M1524" s="61">
        <v>33</v>
      </c>
      <c r="N1524" s="253">
        <v>1689.29</v>
      </c>
      <c r="O1524" s="61">
        <v>100</v>
      </c>
      <c r="P1524" s="286">
        <v>149.30000000000001</v>
      </c>
      <c r="Q1524" s="286"/>
      <c r="R1524" s="286"/>
      <c r="S1524" s="253">
        <v>51.19</v>
      </c>
      <c r="T1524" s="253">
        <v>200.49</v>
      </c>
      <c r="V1524" s="60">
        <f t="shared" si="137"/>
        <v>53715</v>
      </c>
      <c r="W1524" s="58">
        <f t="shared" si="138"/>
        <v>3.9166666666666665</v>
      </c>
      <c r="X1524" s="58">
        <f t="shared" si="139"/>
        <v>29.083333333333332</v>
      </c>
      <c r="Y1524" s="58">
        <f t="shared" si="140"/>
        <v>29.083333333333332</v>
      </c>
    </row>
    <row r="1525" spans="1:25" x14ac:dyDescent="0.25">
      <c r="A1525" s="283">
        <v>1445</v>
      </c>
      <c r="B1525" s="283"/>
      <c r="D1525" s="284">
        <v>41698</v>
      </c>
      <c r="E1525" s="284"/>
      <c r="F1525" s="284"/>
      <c r="G1525" s="284"/>
      <c r="I1525" s="285" t="s">
        <v>224</v>
      </c>
      <c r="J1525" s="285"/>
      <c r="K1525" s="285"/>
      <c r="L1525" s="285"/>
      <c r="M1525" s="61">
        <v>33</v>
      </c>
      <c r="N1525" s="253">
        <v>1794.5900000000001</v>
      </c>
      <c r="O1525" s="61">
        <v>100</v>
      </c>
      <c r="P1525" s="286">
        <v>154.08000000000001</v>
      </c>
      <c r="Q1525" s="286"/>
      <c r="R1525" s="286"/>
      <c r="S1525" s="253">
        <v>54.38</v>
      </c>
      <c r="T1525" s="253">
        <v>208.46</v>
      </c>
      <c r="V1525" s="60">
        <f t="shared" si="137"/>
        <v>53743</v>
      </c>
      <c r="W1525" s="58">
        <f t="shared" si="138"/>
        <v>3.8361111111111112</v>
      </c>
      <c r="X1525" s="58">
        <f t="shared" si="139"/>
        <v>29.163888888888888</v>
      </c>
      <c r="Y1525" s="58">
        <f t="shared" si="140"/>
        <v>29.163888888888888</v>
      </c>
    </row>
    <row r="1526" spans="1:25" x14ac:dyDescent="0.25">
      <c r="A1526" s="283">
        <v>1449</v>
      </c>
      <c r="B1526" s="283"/>
      <c r="D1526" s="284">
        <v>41729</v>
      </c>
      <c r="E1526" s="284"/>
      <c r="F1526" s="284"/>
      <c r="G1526" s="284"/>
      <c r="I1526" s="285" t="s">
        <v>224</v>
      </c>
      <c r="J1526" s="285"/>
      <c r="K1526" s="285"/>
      <c r="L1526" s="285"/>
      <c r="M1526" s="61">
        <v>33</v>
      </c>
      <c r="N1526" s="253">
        <v>1143.82</v>
      </c>
      <c r="O1526" s="61">
        <v>100</v>
      </c>
      <c r="P1526" s="286">
        <v>95.320000000000007</v>
      </c>
      <c r="Q1526" s="286"/>
      <c r="R1526" s="286"/>
      <c r="S1526" s="253">
        <v>34.659999999999997</v>
      </c>
      <c r="T1526" s="253">
        <v>129.97999999999999</v>
      </c>
      <c r="V1526" s="60">
        <f t="shared" si="137"/>
        <v>53774</v>
      </c>
      <c r="W1526" s="58">
        <f t="shared" si="138"/>
        <v>3.75</v>
      </c>
      <c r="X1526" s="58">
        <f t="shared" si="139"/>
        <v>29.25</v>
      </c>
      <c r="Y1526" s="58">
        <f t="shared" si="140"/>
        <v>29.25</v>
      </c>
    </row>
    <row r="1527" spans="1:25" x14ac:dyDescent="0.25">
      <c r="A1527" s="283">
        <v>1455</v>
      </c>
      <c r="B1527" s="283"/>
      <c r="D1527" s="284">
        <v>41759</v>
      </c>
      <c r="E1527" s="284"/>
      <c r="F1527" s="284"/>
      <c r="G1527" s="284"/>
      <c r="I1527" s="285" t="s">
        <v>224</v>
      </c>
      <c r="J1527" s="285"/>
      <c r="K1527" s="285"/>
      <c r="L1527" s="285"/>
      <c r="M1527" s="61">
        <v>33</v>
      </c>
      <c r="N1527" s="253">
        <v>2279.33</v>
      </c>
      <c r="O1527" s="61">
        <v>100</v>
      </c>
      <c r="P1527" s="286">
        <v>184.19</v>
      </c>
      <c r="Q1527" s="286"/>
      <c r="R1527" s="286"/>
      <c r="S1527" s="253">
        <v>69.069999999999993</v>
      </c>
      <c r="T1527" s="253">
        <v>253.26000000000002</v>
      </c>
      <c r="V1527" s="60">
        <f t="shared" si="137"/>
        <v>53804</v>
      </c>
      <c r="W1527" s="58">
        <f t="shared" si="138"/>
        <v>3.6666666666666665</v>
      </c>
      <c r="X1527" s="58">
        <f t="shared" si="139"/>
        <v>29.333333333333332</v>
      </c>
      <c r="Y1527" s="58">
        <f t="shared" si="140"/>
        <v>29.333333333333332</v>
      </c>
    </row>
    <row r="1528" spans="1:25" x14ac:dyDescent="0.25">
      <c r="A1528" s="283">
        <v>1460</v>
      </c>
      <c r="B1528" s="283"/>
      <c r="D1528" s="284">
        <v>41790</v>
      </c>
      <c r="E1528" s="284"/>
      <c r="F1528" s="284"/>
      <c r="G1528" s="284"/>
      <c r="I1528" s="285" t="s">
        <v>224</v>
      </c>
      <c r="J1528" s="285"/>
      <c r="K1528" s="285"/>
      <c r="L1528" s="285"/>
      <c r="M1528" s="61">
        <v>33</v>
      </c>
      <c r="N1528" s="253">
        <v>3683.84</v>
      </c>
      <c r="O1528" s="61">
        <v>100</v>
      </c>
      <c r="P1528" s="286">
        <v>288.38</v>
      </c>
      <c r="Q1528" s="286"/>
      <c r="R1528" s="286"/>
      <c r="S1528" s="253">
        <v>111.63</v>
      </c>
      <c r="T1528" s="253">
        <v>400.01</v>
      </c>
      <c r="V1528" s="60">
        <f t="shared" si="137"/>
        <v>53835</v>
      </c>
      <c r="W1528" s="58">
        <f t="shared" si="138"/>
        <v>3.5833333333333335</v>
      </c>
      <c r="X1528" s="58">
        <f t="shared" si="139"/>
        <v>29.416666666666668</v>
      </c>
      <c r="Y1528" s="58">
        <f t="shared" si="140"/>
        <v>29.416666666666668</v>
      </c>
    </row>
    <row r="1529" spans="1:25" x14ac:dyDescent="0.25">
      <c r="A1529" s="283">
        <v>1464</v>
      </c>
      <c r="B1529" s="283"/>
      <c r="D1529" s="284">
        <v>41820</v>
      </c>
      <c r="E1529" s="284"/>
      <c r="F1529" s="284"/>
      <c r="G1529" s="284"/>
      <c r="I1529" s="285" t="s">
        <v>224</v>
      </c>
      <c r="J1529" s="285"/>
      <c r="K1529" s="285"/>
      <c r="L1529" s="285"/>
      <c r="M1529" s="61">
        <v>33</v>
      </c>
      <c r="N1529" s="253">
        <v>5711.79</v>
      </c>
      <c r="O1529" s="61">
        <v>100</v>
      </c>
      <c r="P1529" s="286">
        <v>432.7</v>
      </c>
      <c r="Q1529" s="286"/>
      <c r="R1529" s="286"/>
      <c r="S1529" s="253">
        <v>173.08</v>
      </c>
      <c r="T1529" s="253">
        <v>605.78</v>
      </c>
      <c r="V1529" s="60">
        <f t="shared" si="137"/>
        <v>53865</v>
      </c>
      <c r="W1529" s="58">
        <f t="shared" si="138"/>
        <v>3.5</v>
      </c>
      <c r="X1529" s="58">
        <f t="shared" si="139"/>
        <v>29.5</v>
      </c>
      <c r="Y1529" s="58">
        <f t="shared" si="140"/>
        <v>29.5</v>
      </c>
    </row>
    <row r="1530" spans="1:25" x14ac:dyDescent="0.25">
      <c r="A1530" s="283">
        <v>1469</v>
      </c>
      <c r="B1530" s="283"/>
      <c r="D1530" s="284">
        <v>41851</v>
      </c>
      <c r="E1530" s="284"/>
      <c r="F1530" s="284"/>
      <c r="G1530" s="284"/>
      <c r="I1530" s="285" t="s">
        <v>224</v>
      </c>
      <c r="J1530" s="285"/>
      <c r="K1530" s="285"/>
      <c r="L1530" s="285"/>
      <c r="M1530" s="61">
        <v>33</v>
      </c>
      <c r="N1530" s="253">
        <v>2240.52</v>
      </c>
      <c r="O1530" s="61">
        <v>100</v>
      </c>
      <c r="P1530" s="286">
        <v>164.07</v>
      </c>
      <c r="Q1530" s="286"/>
      <c r="R1530" s="286"/>
      <c r="S1530" s="253">
        <v>67.89</v>
      </c>
      <c r="T1530" s="253">
        <v>231.96</v>
      </c>
      <c r="V1530" s="60">
        <f t="shared" si="137"/>
        <v>53896</v>
      </c>
      <c r="W1530" s="58">
        <f t="shared" si="138"/>
        <v>3.4166666666666665</v>
      </c>
      <c r="X1530" s="58">
        <f t="shared" si="139"/>
        <v>29.583333333333332</v>
      </c>
      <c r="Y1530" s="58">
        <f t="shared" si="140"/>
        <v>29.583333333333332</v>
      </c>
    </row>
    <row r="1531" spans="1:25" x14ac:dyDescent="0.25">
      <c r="A1531" s="283">
        <v>1473</v>
      </c>
      <c r="B1531" s="283"/>
      <c r="D1531" s="284">
        <v>41882</v>
      </c>
      <c r="E1531" s="284"/>
      <c r="F1531" s="284"/>
      <c r="G1531" s="284"/>
      <c r="I1531" s="285" t="s">
        <v>224</v>
      </c>
      <c r="J1531" s="285"/>
      <c r="K1531" s="285"/>
      <c r="L1531" s="285"/>
      <c r="M1531" s="61">
        <v>33</v>
      </c>
      <c r="N1531" s="253">
        <v>4408.7299999999996</v>
      </c>
      <c r="O1531" s="61">
        <v>100</v>
      </c>
      <c r="P1531" s="286">
        <v>311.73</v>
      </c>
      <c r="Q1531" s="286"/>
      <c r="R1531" s="286"/>
      <c r="S1531" s="253">
        <v>133.6</v>
      </c>
      <c r="T1531" s="253">
        <v>445.33</v>
      </c>
      <c r="V1531" s="60">
        <f t="shared" si="137"/>
        <v>53927</v>
      </c>
      <c r="W1531" s="58">
        <f t="shared" si="138"/>
        <v>3.3333333333333335</v>
      </c>
      <c r="X1531" s="58">
        <f t="shared" si="139"/>
        <v>29.666666666666668</v>
      </c>
      <c r="Y1531" s="58">
        <f t="shared" si="140"/>
        <v>29.666666666666668</v>
      </c>
    </row>
    <row r="1532" spans="1:25" x14ac:dyDescent="0.25">
      <c r="A1532" s="283">
        <v>1478</v>
      </c>
      <c r="B1532" s="283"/>
      <c r="D1532" s="284">
        <v>41912</v>
      </c>
      <c r="E1532" s="284"/>
      <c r="F1532" s="284"/>
      <c r="G1532" s="284"/>
      <c r="I1532" s="285" t="s">
        <v>224</v>
      </c>
      <c r="J1532" s="285"/>
      <c r="K1532" s="285"/>
      <c r="L1532" s="285"/>
      <c r="M1532" s="61">
        <v>33</v>
      </c>
      <c r="N1532" s="253">
        <v>7935.97</v>
      </c>
      <c r="O1532" s="61">
        <v>100</v>
      </c>
      <c r="P1532" s="286">
        <v>541.08000000000004</v>
      </c>
      <c r="Q1532" s="286"/>
      <c r="R1532" s="286"/>
      <c r="S1532" s="253">
        <v>240.48000000000002</v>
      </c>
      <c r="T1532" s="253">
        <v>781.56000000000006</v>
      </c>
      <c r="V1532" s="60">
        <f t="shared" si="137"/>
        <v>53957</v>
      </c>
      <c r="W1532" s="58">
        <f t="shared" si="138"/>
        <v>3.25</v>
      </c>
      <c r="X1532" s="58">
        <f t="shared" si="139"/>
        <v>29.75</v>
      </c>
      <c r="Y1532" s="58">
        <f t="shared" si="140"/>
        <v>29.75</v>
      </c>
    </row>
    <row r="1533" spans="1:25" x14ac:dyDescent="0.25">
      <c r="A1533" s="283">
        <v>1482</v>
      </c>
      <c r="B1533" s="283"/>
      <c r="D1533" s="284">
        <v>41943</v>
      </c>
      <c r="E1533" s="284"/>
      <c r="F1533" s="284"/>
      <c r="G1533" s="284"/>
      <c r="I1533" s="285" t="s">
        <v>224</v>
      </c>
      <c r="J1533" s="285"/>
      <c r="K1533" s="285"/>
      <c r="L1533" s="285"/>
      <c r="M1533" s="61">
        <v>33</v>
      </c>
      <c r="N1533" s="253">
        <v>9454.94</v>
      </c>
      <c r="O1533" s="61">
        <v>100</v>
      </c>
      <c r="P1533" s="286">
        <v>4097.1499999999996</v>
      </c>
      <c r="Q1533" s="286"/>
      <c r="R1533" s="286"/>
      <c r="S1533" s="253">
        <v>1890.99</v>
      </c>
      <c r="T1533" s="253">
        <v>5988.14</v>
      </c>
      <c r="V1533" s="60">
        <f t="shared" si="137"/>
        <v>53988</v>
      </c>
      <c r="W1533" s="58">
        <f t="shared" si="138"/>
        <v>3.1666666666666665</v>
      </c>
      <c r="X1533" s="58">
        <f t="shared" si="139"/>
        <v>29.833333333333332</v>
      </c>
      <c r="Y1533" s="58">
        <f t="shared" si="140"/>
        <v>29.833333333333332</v>
      </c>
    </row>
    <row r="1534" spans="1:25" x14ac:dyDescent="0.25">
      <c r="A1534" s="283">
        <v>1488</v>
      </c>
      <c r="B1534" s="283"/>
      <c r="D1534" s="284">
        <v>41973</v>
      </c>
      <c r="E1534" s="284"/>
      <c r="F1534" s="284"/>
      <c r="G1534" s="284"/>
      <c r="I1534" s="285" t="s">
        <v>224</v>
      </c>
      <c r="J1534" s="285"/>
      <c r="K1534" s="285"/>
      <c r="L1534" s="285"/>
      <c r="M1534" s="61">
        <v>33</v>
      </c>
      <c r="N1534" s="253">
        <v>8163.38</v>
      </c>
      <c r="O1534" s="61">
        <v>100</v>
      </c>
      <c r="P1534" s="286">
        <v>515.37</v>
      </c>
      <c r="Q1534" s="286"/>
      <c r="R1534" s="286"/>
      <c r="S1534" s="253">
        <v>247.38</v>
      </c>
      <c r="T1534" s="253">
        <v>762.75</v>
      </c>
      <c r="V1534" s="60">
        <f t="shared" si="137"/>
        <v>54018</v>
      </c>
      <c r="W1534" s="58">
        <f t="shared" si="138"/>
        <v>3.0833333333333335</v>
      </c>
      <c r="X1534" s="58">
        <f t="shared" si="139"/>
        <v>29.916666666666668</v>
      </c>
      <c r="Y1534" s="58">
        <f t="shared" si="140"/>
        <v>29.916666666666668</v>
      </c>
    </row>
    <row r="1535" spans="1:25" x14ac:dyDescent="0.25">
      <c r="A1535" s="283">
        <v>1492</v>
      </c>
      <c r="B1535" s="283"/>
      <c r="D1535" s="284">
        <v>42004</v>
      </c>
      <c r="E1535" s="284"/>
      <c r="F1535" s="284"/>
      <c r="G1535" s="284"/>
      <c r="I1535" s="285" t="s">
        <v>224</v>
      </c>
      <c r="J1535" s="285"/>
      <c r="K1535" s="285"/>
      <c r="L1535" s="285"/>
      <c r="M1535" s="61">
        <v>33</v>
      </c>
      <c r="N1535" s="253">
        <v>13399.99</v>
      </c>
      <c r="O1535" s="61">
        <v>100</v>
      </c>
      <c r="P1535" s="286">
        <v>812.12</v>
      </c>
      <c r="Q1535" s="286"/>
      <c r="R1535" s="286"/>
      <c r="S1535" s="253">
        <v>406.06</v>
      </c>
      <c r="T1535" s="253">
        <v>1218.18</v>
      </c>
      <c r="V1535" s="60">
        <f t="shared" si="137"/>
        <v>54049</v>
      </c>
      <c r="W1535" s="58">
        <f t="shared" si="138"/>
        <v>3</v>
      </c>
      <c r="X1535" s="58">
        <f t="shared" si="139"/>
        <v>30</v>
      </c>
      <c r="Y1535" s="58">
        <f t="shared" si="140"/>
        <v>30</v>
      </c>
    </row>
    <row r="1536" spans="1:25" x14ac:dyDescent="0.25">
      <c r="A1536" s="283">
        <v>1496</v>
      </c>
      <c r="B1536" s="283"/>
      <c r="D1536" s="284">
        <v>42035</v>
      </c>
      <c r="E1536" s="284"/>
      <c r="F1536" s="284"/>
      <c r="G1536" s="284"/>
      <c r="I1536" s="285" t="s">
        <v>224</v>
      </c>
      <c r="J1536" s="285"/>
      <c r="K1536" s="285"/>
      <c r="L1536" s="285"/>
      <c r="M1536" s="61">
        <v>33</v>
      </c>
      <c r="N1536" s="253">
        <v>6671.1</v>
      </c>
      <c r="O1536" s="61">
        <v>100</v>
      </c>
      <c r="P1536" s="286">
        <v>387.45</v>
      </c>
      <c r="Q1536" s="286"/>
      <c r="R1536" s="286"/>
      <c r="S1536" s="253">
        <v>202.15</v>
      </c>
      <c r="T1536" s="253">
        <v>589.6</v>
      </c>
      <c r="V1536" s="60">
        <f t="shared" si="137"/>
        <v>54080</v>
      </c>
      <c r="W1536" s="58">
        <f t="shared" si="138"/>
        <v>2.9166666666666665</v>
      </c>
      <c r="X1536" s="58">
        <f t="shared" si="139"/>
        <v>30.083333333333332</v>
      </c>
      <c r="Y1536" s="58">
        <f t="shared" si="140"/>
        <v>30.083333333333332</v>
      </c>
    </row>
    <row r="1537" spans="1:25" x14ac:dyDescent="0.25">
      <c r="A1537" s="283">
        <v>1499</v>
      </c>
      <c r="B1537" s="283"/>
      <c r="D1537" s="284">
        <v>42063</v>
      </c>
      <c r="E1537" s="284"/>
      <c r="F1537" s="284"/>
      <c r="G1537" s="284"/>
      <c r="I1537" s="285" t="s">
        <v>224</v>
      </c>
      <c r="J1537" s="285"/>
      <c r="K1537" s="285"/>
      <c r="L1537" s="285"/>
      <c r="M1537" s="61">
        <v>33</v>
      </c>
      <c r="N1537" s="253">
        <v>420.7</v>
      </c>
      <c r="O1537" s="61">
        <v>100</v>
      </c>
      <c r="P1537" s="286">
        <v>23.37</v>
      </c>
      <c r="Q1537" s="286"/>
      <c r="R1537" s="286"/>
      <c r="S1537" s="253">
        <v>12.75</v>
      </c>
      <c r="T1537" s="253">
        <v>36.119999999999997</v>
      </c>
      <c r="V1537" s="60">
        <f t="shared" si="137"/>
        <v>54108</v>
      </c>
      <c r="W1537" s="58">
        <f t="shared" si="138"/>
        <v>2.8361111111111112</v>
      </c>
      <c r="X1537" s="58">
        <f t="shared" si="139"/>
        <v>30.163888888888888</v>
      </c>
      <c r="Y1537" s="58">
        <f t="shared" si="140"/>
        <v>30.163888888888888</v>
      </c>
    </row>
    <row r="1538" spans="1:25" x14ac:dyDescent="0.25">
      <c r="A1538" s="283">
        <v>1504</v>
      </c>
      <c r="B1538" s="283"/>
      <c r="D1538" s="284">
        <v>42094</v>
      </c>
      <c r="E1538" s="284"/>
      <c r="F1538" s="284"/>
      <c r="G1538" s="284"/>
      <c r="I1538" s="285" t="s">
        <v>224</v>
      </c>
      <c r="J1538" s="285"/>
      <c r="K1538" s="285"/>
      <c r="L1538" s="285"/>
      <c r="M1538" s="61">
        <v>33</v>
      </c>
      <c r="N1538" s="253">
        <v>703.11</v>
      </c>
      <c r="O1538" s="61">
        <v>100</v>
      </c>
      <c r="P1538" s="286">
        <v>37.29</v>
      </c>
      <c r="Q1538" s="286"/>
      <c r="R1538" s="286"/>
      <c r="S1538" s="253">
        <v>21.31</v>
      </c>
      <c r="T1538" s="253">
        <v>58.6</v>
      </c>
      <c r="V1538" s="60">
        <f t="shared" si="137"/>
        <v>54139</v>
      </c>
      <c r="W1538" s="58">
        <f t="shared" si="138"/>
        <v>2.75</v>
      </c>
      <c r="X1538" s="58">
        <f t="shared" si="139"/>
        <v>30.25</v>
      </c>
      <c r="Y1538" s="58">
        <f t="shared" si="140"/>
        <v>30.25</v>
      </c>
    </row>
    <row r="1539" spans="1:25" x14ac:dyDescent="0.25">
      <c r="A1539" s="283">
        <v>1508</v>
      </c>
      <c r="B1539" s="283"/>
      <c r="D1539" s="284">
        <v>42124</v>
      </c>
      <c r="E1539" s="284"/>
      <c r="F1539" s="284"/>
      <c r="G1539" s="284"/>
      <c r="I1539" s="285" t="s">
        <v>224</v>
      </c>
      <c r="J1539" s="285"/>
      <c r="K1539" s="285"/>
      <c r="L1539" s="285"/>
      <c r="M1539" s="61">
        <v>33</v>
      </c>
      <c r="N1539" s="253">
        <v>2242.6</v>
      </c>
      <c r="O1539" s="61">
        <v>100</v>
      </c>
      <c r="P1539" s="286">
        <v>113.27</v>
      </c>
      <c r="Q1539" s="286"/>
      <c r="R1539" s="286"/>
      <c r="S1539" s="253">
        <v>67.959999999999994</v>
      </c>
      <c r="T1539" s="253">
        <v>181.23</v>
      </c>
      <c r="V1539" s="60">
        <f t="shared" si="137"/>
        <v>54169</v>
      </c>
      <c r="W1539" s="58">
        <f t="shared" si="138"/>
        <v>2.6666666666666665</v>
      </c>
      <c r="X1539" s="58">
        <f t="shared" si="139"/>
        <v>30.333333333333332</v>
      </c>
      <c r="Y1539" s="58">
        <f t="shared" si="140"/>
        <v>30.333333333333332</v>
      </c>
    </row>
    <row r="1540" spans="1:25" x14ac:dyDescent="0.25">
      <c r="A1540" s="283">
        <v>1511</v>
      </c>
      <c r="B1540" s="283"/>
      <c r="D1540" s="284">
        <v>42155</v>
      </c>
      <c r="E1540" s="284"/>
      <c r="F1540" s="284"/>
      <c r="G1540" s="284"/>
      <c r="I1540" s="285" t="s">
        <v>224</v>
      </c>
      <c r="J1540" s="285"/>
      <c r="K1540" s="285"/>
      <c r="L1540" s="285"/>
      <c r="M1540" s="61">
        <v>33</v>
      </c>
      <c r="N1540" s="253">
        <v>5708.6</v>
      </c>
      <c r="O1540" s="61">
        <v>100</v>
      </c>
      <c r="P1540" s="286">
        <v>273.89999999999998</v>
      </c>
      <c r="Q1540" s="286"/>
      <c r="R1540" s="286"/>
      <c r="S1540" s="253">
        <v>172.99</v>
      </c>
      <c r="T1540" s="253">
        <v>446.89</v>
      </c>
      <c r="V1540" s="60">
        <f t="shared" si="137"/>
        <v>54200</v>
      </c>
      <c r="W1540" s="58">
        <f t="shared" si="138"/>
        <v>2.5833333333333335</v>
      </c>
      <c r="X1540" s="58">
        <f t="shared" si="139"/>
        <v>30.416666666666668</v>
      </c>
      <c r="Y1540" s="58">
        <f t="shared" si="140"/>
        <v>30.416666666666668</v>
      </c>
    </row>
    <row r="1541" spans="1:25" x14ac:dyDescent="0.25">
      <c r="A1541" s="283">
        <v>1516</v>
      </c>
      <c r="B1541" s="283"/>
      <c r="D1541" s="284">
        <v>42185</v>
      </c>
      <c r="E1541" s="284"/>
      <c r="F1541" s="284"/>
      <c r="G1541" s="284"/>
      <c r="I1541" s="285" t="s">
        <v>224</v>
      </c>
      <c r="J1541" s="285"/>
      <c r="K1541" s="285"/>
      <c r="L1541" s="285"/>
      <c r="M1541" s="61">
        <v>33</v>
      </c>
      <c r="N1541" s="253">
        <v>2665.01</v>
      </c>
      <c r="O1541" s="61">
        <v>100</v>
      </c>
      <c r="P1541" s="286">
        <v>121.14</v>
      </c>
      <c r="Q1541" s="286"/>
      <c r="R1541" s="286"/>
      <c r="S1541" s="253">
        <v>80.760000000000005</v>
      </c>
      <c r="T1541" s="253">
        <v>201.9</v>
      </c>
      <c r="V1541" s="60">
        <f t="shared" si="137"/>
        <v>54230</v>
      </c>
      <c r="W1541" s="58">
        <f t="shared" si="138"/>
        <v>2.5</v>
      </c>
      <c r="X1541" s="58">
        <f t="shared" si="139"/>
        <v>30.5</v>
      </c>
      <c r="Y1541" s="58">
        <f t="shared" si="140"/>
        <v>30.5</v>
      </c>
    </row>
    <row r="1542" spans="1:25" x14ac:dyDescent="0.25">
      <c r="A1542" s="283">
        <v>1520</v>
      </c>
      <c r="B1542" s="283"/>
      <c r="D1542" s="284">
        <v>42216</v>
      </c>
      <c r="E1542" s="284"/>
      <c r="F1542" s="284"/>
      <c r="G1542" s="284"/>
      <c r="I1542" s="285" t="s">
        <v>224</v>
      </c>
      <c r="J1542" s="285"/>
      <c r="K1542" s="285"/>
      <c r="L1542" s="285"/>
      <c r="M1542" s="61">
        <v>33</v>
      </c>
      <c r="N1542" s="253">
        <v>411.08</v>
      </c>
      <c r="O1542" s="61">
        <v>100</v>
      </c>
      <c r="P1542" s="286">
        <v>17.649999999999999</v>
      </c>
      <c r="Q1542" s="286"/>
      <c r="R1542" s="286"/>
      <c r="S1542" s="253">
        <v>12.46</v>
      </c>
      <c r="T1542" s="253">
        <v>30.11</v>
      </c>
      <c r="V1542" s="60">
        <f t="shared" si="137"/>
        <v>54261</v>
      </c>
      <c r="W1542" s="58">
        <f t="shared" si="138"/>
        <v>2.4166666666666665</v>
      </c>
      <c r="X1542" s="58">
        <f t="shared" si="139"/>
        <v>30.583333333333332</v>
      </c>
      <c r="Y1542" s="58">
        <f t="shared" si="140"/>
        <v>30.583333333333332</v>
      </c>
    </row>
    <row r="1543" spans="1:25" x14ac:dyDescent="0.25">
      <c r="A1543" s="283">
        <v>1523</v>
      </c>
      <c r="B1543" s="283"/>
      <c r="D1543" s="284">
        <v>42247</v>
      </c>
      <c r="E1543" s="284"/>
      <c r="F1543" s="284"/>
      <c r="G1543" s="284"/>
      <c r="I1543" s="285" t="s">
        <v>224</v>
      </c>
      <c r="J1543" s="285"/>
      <c r="K1543" s="285"/>
      <c r="L1543" s="285"/>
      <c r="M1543" s="61">
        <v>33</v>
      </c>
      <c r="N1543" s="253">
        <v>2630.59</v>
      </c>
      <c r="O1543" s="61">
        <v>100</v>
      </c>
      <c r="P1543" s="286">
        <v>106.28</v>
      </c>
      <c r="Q1543" s="286"/>
      <c r="R1543" s="286"/>
      <c r="S1543" s="253">
        <v>79.709999999999994</v>
      </c>
      <c r="T1543" s="253">
        <v>185.99</v>
      </c>
      <c r="V1543" s="60">
        <f t="shared" si="137"/>
        <v>54292</v>
      </c>
      <c r="W1543" s="58">
        <f t="shared" si="138"/>
        <v>2.3333333333333335</v>
      </c>
      <c r="X1543" s="58">
        <f t="shared" si="139"/>
        <v>30.666666666666668</v>
      </c>
      <c r="Y1543" s="58">
        <f t="shared" si="140"/>
        <v>30.666666666666668</v>
      </c>
    </row>
    <row r="1544" spans="1:25" x14ac:dyDescent="0.25">
      <c r="A1544" s="283">
        <v>1527</v>
      </c>
      <c r="B1544" s="283"/>
      <c r="D1544" s="284">
        <v>42277</v>
      </c>
      <c r="E1544" s="284"/>
      <c r="F1544" s="284"/>
      <c r="G1544" s="284"/>
      <c r="I1544" s="285" t="s">
        <v>224</v>
      </c>
      <c r="J1544" s="285"/>
      <c r="K1544" s="285"/>
      <c r="L1544" s="285"/>
      <c r="M1544" s="61">
        <v>33</v>
      </c>
      <c r="N1544" s="253">
        <v>2181.0500000000002</v>
      </c>
      <c r="O1544" s="61">
        <v>100</v>
      </c>
      <c r="P1544" s="286">
        <v>82.61</v>
      </c>
      <c r="Q1544" s="286"/>
      <c r="R1544" s="286"/>
      <c r="S1544" s="253">
        <v>66.09</v>
      </c>
      <c r="T1544" s="253">
        <v>148.69999999999999</v>
      </c>
      <c r="V1544" s="60">
        <f t="shared" si="137"/>
        <v>54322</v>
      </c>
      <c r="W1544" s="58">
        <f t="shared" si="138"/>
        <v>2.25</v>
      </c>
      <c r="X1544" s="58">
        <f t="shared" si="139"/>
        <v>30.75</v>
      </c>
      <c r="Y1544" s="58">
        <f t="shared" si="140"/>
        <v>30.75</v>
      </c>
    </row>
    <row r="1545" spans="1:25" x14ac:dyDescent="0.25">
      <c r="A1545" s="283">
        <v>1531</v>
      </c>
      <c r="B1545" s="283"/>
      <c r="D1545" s="284">
        <v>42308</v>
      </c>
      <c r="E1545" s="284"/>
      <c r="F1545" s="284"/>
      <c r="G1545" s="284"/>
      <c r="I1545" s="285" t="s">
        <v>224</v>
      </c>
      <c r="J1545" s="285"/>
      <c r="K1545" s="285"/>
      <c r="L1545" s="285"/>
      <c r="M1545" s="61">
        <v>33</v>
      </c>
      <c r="N1545" s="253">
        <v>1178.9000000000001</v>
      </c>
      <c r="O1545" s="61">
        <v>100</v>
      </c>
      <c r="P1545" s="286">
        <v>41.67</v>
      </c>
      <c r="Q1545" s="286"/>
      <c r="R1545" s="286"/>
      <c r="S1545" s="253">
        <v>35.72</v>
      </c>
      <c r="T1545" s="253">
        <v>77.39</v>
      </c>
      <c r="V1545" s="60">
        <f t="shared" si="137"/>
        <v>54353</v>
      </c>
      <c r="W1545" s="58">
        <f t="shared" si="138"/>
        <v>2.1666666666666665</v>
      </c>
      <c r="X1545" s="58">
        <f t="shared" si="139"/>
        <v>30.833333333333332</v>
      </c>
      <c r="Y1545" s="58">
        <f t="shared" si="140"/>
        <v>30.833333333333332</v>
      </c>
    </row>
    <row r="1546" spans="1:25" x14ac:dyDescent="0.25">
      <c r="A1546" s="283">
        <v>1538</v>
      </c>
      <c r="B1546" s="283"/>
      <c r="D1546" s="284">
        <v>42338</v>
      </c>
      <c r="E1546" s="284"/>
      <c r="F1546" s="284"/>
      <c r="G1546" s="284"/>
      <c r="I1546" s="285" t="s">
        <v>224</v>
      </c>
      <c r="J1546" s="285"/>
      <c r="K1546" s="285"/>
      <c r="L1546" s="285"/>
      <c r="M1546" s="61">
        <v>33</v>
      </c>
      <c r="N1546" s="253">
        <v>5898.4000000000005</v>
      </c>
      <c r="O1546" s="61">
        <v>100</v>
      </c>
      <c r="P1546" s="286">
        <v>193.63</v>
      </c>
      <c r="Q1546" s="286"/>
      <c r="R1546" s="286"/>
      <c r="S1546" s="253">
        <v>178.74</v>
      </c>
      <c r="T1546" s="253">
        <v>372.37</v>
      </c>
      <c r="V1546" s="60">
        <f t="shared" si="137"/>
        <v>54383</v>
      </c>
      <c r="W1546" s="58">
        <f t="shared" si="138"/>
        <v>2.0833333333333335</v>
      </c>
      <c r="X1546" s="58">
        <f t="shared" si="139"/>
        <v>30.916666666666668</v>
      </c>
      <c r="Y1546" s="58">
        <f t="shared" si="140"/>
        <v>30.916666666666668</v>
      </c>
    </row>
    <row r="1547" spans="1:25" x14ac:dyDescent="0.25">
      <c r="A1547" s="283">
        <v>1544</v>
      </c>
      <c r="B1547" s="283"/>
      <c r="D1547" s="284">
        <v>42369</v>
      </c>
      <c r="E1547" s="284"/>
      <c r="F1547" s="284"/>
      <c r="G1547" s="284"/>
      <c r="I1547" s="285" t="s">
        <v>224</v>
      </c>
      <c r="J1547" s="285"/>
      <c r="K1547" s="285"/>
      <c r="L1547" s="285"/>
      <c r="M1547" s="61">
        <v>33</v>
      </c>
      <c r="N1547" s="253">
        <v>13310.98</v>
      </c>
      <c r="O1547" s="61">
        <v>100</v>
      </c>
      <c r="P1547" s="286">
        <v>403.36</v>
      </c>
      <c r="Q1547" s="286"/>
      <c r="R1547" s="286"/>
      <c r="S1547" s="253">
        <v>403.36</v>
      </c>
      <c r="T1547" s="253">
        <v>806.72</v>
      </c>
      <c r="V1547" s="60">
        <f t="shared" si="137"/>
        <v>54414</v>
      </c>
      <c r="W1547" s="58">
        <f t="shared" si="138"/>
        <v>2</v>
      </c>
      <c r="X1547" s="58">
        <f t="shared" si="139"/>
        <v>31</v>
      </c>
      <c r="Y1547" s="58">
        <f t="shared" si="140"/>
        <v>31</v>
      </c>
    </row>
    <row r="1548" spans="1:25" x14ac:dyDescent="0.25">
      <c r="A1548" s="283">
        <v>1549</v>
      </c>
      <c r="B1548" s="283"/>
      <c r="D1548" s="284">
        <v>42429</v>
      </c>
      <c r="E1548" s="284"/>
      <c r="F1548" s="284"/>
      <c r="G1548" s="284"/>
      <c r="I1548" s="285" t="s">
        <v>224</v>
      </c>
      <c r="J1548" s="285"/>
      <c r="K1548" s="285"/>
      <c r="L1548" s="285"/>
      <c r="M1548" s="61">
        <v>33</v>
      </c>
      <c r="N1548" s="253">
        <v>6692.83</v>
      </c>
      <c r="O1548" s="61">
        <v>100</v>
      </c>
      <c r="P1548" s="286">
        <v>169.01</v>
      </c>
      <c r="Q1548" s="286"/>
      <c r="R1548" s="286"/>
      <c r="S1548" s="253">
        <v>202.81</v>
      </c>
      <c r="T1548" s="253">
        <v>371.82</v>
      </c>
      <c r="V1548" s="60">
        <f t="shared" si="137"/>
        <v>54474</v>
      </c>
      <c r="W1548" s="58">
        <f t="shared" si="138"/>
        <v>1.836111111111111</v>
      </c>
      <c r="X1548" s="58">
        <f t="shared" si="139"/>
        <v>31.163888888888888</v>
      </c>
      <c r="Y1548" s="58">
        <f t="shared" si="140"/>
        <v>31.163888888888888</v>
      </c>
    </row>
    <row r="1549" spans="1:25" x14ac:dyDescent="0.25">
      <c r="A1549" s="283">
        <v>1552</v>
      </c>
      <c r="B1549" s="283"/>
      <c r="D1549" s="284">
        <v>42460</v>
      </c>
      <c r="E1549" s="284"/>
      <c r="F1549" s="284"/>
      <c r="G1549" s="284"/>
      <c r="I1549" s="285" t="s">
        <v>224</v>
      </c>
      <c r="J1549" s="285"/>
      <c r="K1549" s="285"/>
      <c r="L1549" s="285"/>
      <c r="M1549" s="61">
        <v>33</v>
      </c>
      <c r="N1549" s="253">
        <v>4322.08</v>
      </c>
      <c r="O1549" s="61">
        <v>100</v>
      </c>
      <c r="P1549" s="286">
        <v>98.23</v>
      </c>
      <c r="Q1549" s="286"/>
      <c r="R1549" s="286"/>
      <c r="S1549" s="253">
        <v>130.97</v>
      </c>
      <c r="T1549" s="253">
        <v>229.20000000000002</v>
      </c>
      <c r="V1549" s="60">
        <f t="shared" si="137"/>
        <v>54505</v>
      </c>
      <c r="W1549" s="58">
        <f t="shared" si="138"/>
        <v>1.75</v>
      </c>
      <c r="X1549" s="58">
        <f t="shared" si="139"/>
        <v>31.25</v>
      </c>
      <c r="Y1549" s="58">
        <f t="shared" si="140"/>
        <v>31.25</v>
      </c>
    </row>
    <row r="1550" spans="1:25" x14ac:dyDescent="0.25">
      <c r="A1550" s="283">
        <v>1559</v>
      </c>
      <c r="B1550" s="283"/>
      <c r="D1550" s="284">
        <v>42490</v>
      </c>
      <c r="E1550" s="284"/>
      <c r="F1550" s="284"/>
      <c r="G1550" s="284"/>
      <c r="I1550" s="285" t="s">
        <v>224</v>
      </c>
      <c r="J1550" s="285"/>
      <c r="K1550" s="285"/>
      <c r="L1550" s="285"/>
      <c r="M1550" s="61">
        <v>33</v>
      </c>
      <c r="N1550" s="253">
        <v>738.30000000000007</v>
      </c>
      <c r="O1550" s="61">
        <v>100</v>
      </c>
      <c r="P1550" s="286">
        <v>14.91</v>
      </c>
      <c r="Q1550" s="286"/>
      <c r="R1550" s="286"/>
      <c r="S1550" s="253">
        <v>22.37</v>
      </c>
      <c r="T1550" s="253">
        <v>37.28</v>
      </c>
      <c r="V1550" s="60">
        <f t="shared" si="137"/>
        <v>54535</v>
      </c>
      <c r="W1550" s="58">
        <f t="shared" si="138"/>
        <v>1.6666666666666667</v>
      </c>
      <c r="X1550" s="58">
        <f t="shared" si="139"/>
        <v>31.333333333333332</v>
      </c>
      <c r="Y1550" s="58">
        <f t="shared" si="140"/>
        <v>31.333333333333332</v>
      </c>
    </row>
    <row r="1551" spans="1:25" x14ac:dyDescent="0.25">
      <c r="A1551" s="283">
        <v>1564</v>
      </c>
      <c r="B1551" s="283"/>
      <c r="D1551" s="284">
        <v>42521</v>
      </c>
      <c r="E1551" s="284"/>
      <c r="F1551" s="284"/>
      <c r="G1551" s="284"/>
      <c r="I1551" s="285" t="s">
        <v>224</v>
      </c>
      <c r="J1551" s="285"/>
      <c r="K1551" s="285"/>
      <c r="L1551" s="285"/>
      <c r="M1551" s="61">
        <v>33</v>
      </c>
      <c r="N1551" s="253">
        <v>3748</v>
      </c>
      <c r="O1551" s="61">
        <v>100</v>
      </c>
      <c r="P1551" s="286">
        <v>66.25</v>
      </c>
      <c r="Q1551" s="286"/>
      <c r="R1551" s="286"/>
      <c r="S1551" s="253">
        <v>113.58</v>
      </c>
      <c r="T1551" s="253">
        <v>179.83</v>
      </c>
      <c r="V1551" s="60">
        <f t="shared" si="137"/>
        <v>54566</v>
      </c>
      <c r="W1551" s="58">
        <f t="shared" si="138"/>
        <v>1.5833333333333333</v>
      </c>
      <c r="X1551" s="58">
        <f t="shared" si="139"/>
        <v>31.416666666666668</v>
      </c>
      <c r="Y1551" s="58">
        <f t="shared" si="140"/>
        <v>31.416666666666668</v>
      </c>
    </row>
    <row r="1552" spans="1:25" x14ac:dyDescent="0.25">
      <c r="A1552" s="283">
        <v>1567</v>
      </c>
      <c r="B1552" s="283"/>
      <c r="D1552" s="284">
        <v>42551</v>
      </c>
      <c r="E1552" s="284"/>
      <c r="F1552" s="284"/>
      <c r="G1552" s="284"/>
      <c r="I1552" s="285" t="s">
        <v>224</v>
      </c>
      <c r="J1552" s="285"/>
      <c r="K1552" s="285"/>
      <c r="L1552" s="285"/>
      <c r="M1552" s="61">
        <v>33</v>
      </c>
      <c r="N1552" s="253">
        <v>3360.67</v>
      </c>
      <c r="O1552" s="61">
        <v>100</v>
      </c>
      <c r="P1552" s="286">
        <v>50.92</v>
      </c>
      <c r="Q1552" s="286"/>
      <c r="R1552" s="286"/>
      <c r="S1552" s="253">
        <v>101.84</v>
      </c>
      <c r="T1552" s="253">
        <v>152.76</v>
      </c>
      <c r="V1552" s="60">
        <f t="shared" si="137"/>
        <v>54596</v>
      </c>
      <c r="W1552" s="58">
        <f t="shared" si="138"/>
        <v>1.5</v>
      </c>
      <c r="X1552" s="58">
        <f t="shared" si="139"/>
        <v>31.5</v>
      </c>
      <c r="Y1552" s="58">
        <f t="shared" si="140"/>
        <v>31.5</v>
      </c>
    </row>
    <row r="1553" spans="1:25" x14ac:dyDescent="0.25">
      <c r="A1553" s="283">
        <v>1572</v>
      </c>
      <c r="B1553" s="283"/>
      <c r="D1553" s="284">
        <v>42582</v>
      </c>
      <c r="E1553" s="284"/>
      <c r="F1553" s="284"/>
      <c r="G1553" s="284"/>
      <c r="I1553" s="285" t="s">
        <v>224</v>
      </c>
      <c r="J1553" s="285"/>
      <c r="K1553" s="285"/>
      <c r="L1553" s="285"/>
      <c r="M1553" s="61">
        <v>33</v>
      </c>
      <c r="N1553" s="253">
        <v>1732.45</v>
      </c>
      <c r="O1553" s="61">
        <v>100</v>
      </c>
      <c r="P1553" s="286">
        <v>21.88</v>
      </c>
      <c r="Q1553" s="286"/>
      <c r="R1553" s="286"/>
      <c r="S1553" s="253">
        <v>52.5</v>
      </c>
      <c r="T1553" s="253">
        <v>74.38</v>
      </c>
      <c r="V1553" s="60">
        <f t="shared" si="137"/>
        <v>54627</v>
      </c>
      <c r="W1553" s="58">
        <f t="shared" si="138"/>
        <v>1.4166666666666667</v>
      </c>
      <c r="X1553" s="58">
        <f t="shared" si="139"/>
        <v>31.583333333333332</v>
      </c>
      <c r="Y1553" s="58">
        <f t="shared" si="140"/>
        <v>31.583333333333332</v>
      </c>
    </row>
    <row r="1554" spans="1:25" x14ac:dyDescent="0.25">
      <c r="A1554" s="283">
        <v>1578</v>
      </c>
      <c r="B1554" s="283"/>
      <c r="D1554" s="284">
        <v>42613</v>
      </c>
      <c r="E1554" s="284"/>
      <c r="F1554" s="284"/>
      <c r="G1554" s="284"/>
      <c r="I1554" s="285" t="s">
        <v>224</v>
      </c>
      <c r="J1554" s="285"/>
      <c r="K1554" s="285"/>
      <c r="L1554" s="285"/>
      <c r="M1554" s="61">
        <v>33</v>
      </c>
      <c r="N1554" s="253">
        <v>2688.55</v>
      </c>
      <c r="O1554" s="61">
        <v>100</v>
      </c>
      <c r="P1554" s="286">
        <v>27.16</v>
      </c>
      <c r="Q1554" s="286"/>
      <c r="R1554" s="286"/>
      <c r="S1554" s="253">
        <v>81.47</v>
      </c>
      <c r="T1554" s="253">
        <v>108.63</v>
      </c>
      <c r="V1554" s="60">
        <f t="shared" si="137"/>
        <v>54658</v>
      </c>
      <c r="W1554" s="58">
        <f t="shared" si="138"/>
        <v>1.3333333333333333</v>
      </c>
      <c r="X1554" s="58">
        <f t="shared" si="139"/>
        <v>31.666666666666668</v>
      </c>
      <c r="Y1554" s="58">
        <f t="shared" si="140"/>
        <v>31.666666666666668</v>
      </c>
    </row>
    <row r="1555" spans="1:25" x14ac:dyDescent="0.25">
      <c r="A1555" s="283">
        <v>1585</v>
      </c>
      <c r="B1555" s="283"/>
      <c r="D1555" s="284">
        <v>42643</v>
      </c>
      <c r="E1555" s="284"/>
      <c r="F1555" s="284"/>
      <c r="G1555" s="284"/>
      <c r="I1555" s="285" t="s">
        <v>224</v>
      </c>
      <c r="J1555" s="285"/>
      <c r="K1555" s="285"/>
      <c r="L1555" s="285"/>
      <c r="M1555" s="61">
        <v>33</v>
      </c>
      <c r="N1555" s="253">
        <v>1147.1199999999999</v>
      </c>
      <c r="O1555" s="61">
        <v>100</v>
      </c>
      <c r="P1555" s="286">
        <v>8.69</v>
      </c>
      <c r="Q1555" s="286"/>
      <c r="R1555" s="286"/>
      <c r="S1555" s="253">
        <v>34.76</v>
      </c>
      <c r="T1555" s="253">
        <v>43.45</v>
      </c>
      <c r="V1555" s="60">
        <f t="shared" si="137"/>
        <v>54688</v>
      </c>
      <c r="W1555" s="58">
        <f t="shared" si="138"/>
        <v>1.25</v>
      </c>
      <c r="X1555" s="58">
        <f t="shared" si="139"/>
        <v>31.75</v>
      </c>
      <c r="Y1555" s="58">
        <f t="shared" si="140"/>
        <v>31.75</v>
      </c>
    </row>
    <row r="1556" spans="1:25" x14ac:dyDescent="0.25">
      <c r="A1556" s="283">
        <v>1589</v>
      </c>
      <c r="B1556" s="283"/>
      <c r="D1556" s="284">
        <v>42674</v>
      </c>
      <c r="E1556" s="284"/>
      <c r="F1556" s="284"/>
      <c r="G1556" s="284"/>
      <c r="I1556" s="285" t="s">
        <v>224</v>
      </c>
      <c r="J1556" s="285"/>
      <c r="K1556" s="285"/>
      <c r="L1556" s="285"/>
      <c r="M1556" s="61">
        <v>33</v>
      </c>
      <c r="N1556" s="253">
        <v>38382.980000000003</v>
      </c>
      <c r="O1556" s="61">
        <v>100</v>
      </c>
      <c r="P1556" s="286">
        <v>193.85</v>
      </c>
      <c r="Q1556" s="286"/>
      <c r="R1556" s="286"/>
      <c r="S1556" s="253">
        <v>1163.1199999999999</v>
      </c>
      <c r="T1556" s="253">
        <v>1356.97</v>
      </c>
      <c r="V1556" s="60">
        <f t="shared" si="137"/>
        <v>54719</v>
      </c>
      <c r="W1556" s="58">
        <f t="shared" si="138"/>
        <v>1.1666666666666667</v>
      </c>
      <c r="X1556" s="58">
        <f t="shared" si="139"/>
        <v>31.833333333333332</v>
      </c>
      <c r="Y1556" s="58">
        <f t="shared" si="140"/>
        <v>31.833333333333332</v>
      </c>
    </row>
    <row r="1557" spans="1:25" x14ac:dyDescent="0.25">
      <c r="A1557" s="283">
        <v>1596</v>
      </c>
      <c r="B1557" s="283"/>
      <c r="D1557" s="284">
        <v>42704</v>
      </c>
      <c r="E1557" s="284"/>
      <c r="F1557" s="284"/>
      <c r="G1557" s="284"/>
      <c r="I1557" s="285" t="s">
        <v>224</v>
      </c>
      <c r="J1557" s="285"/>
      <c r="K1557" s="285"/>
      <c r="L1557" s="285"/>
      <c r="M1557" s="61">
        <v>33</v>
      </c>
      <c r="N1557" s="253">
        <v>1468.6000000000001</v>
      </c>
      <c r="O1557" s="61">
        <v>100</v>
      </c>
      <c r="P1557" s="286">
        <v>3.71</v>
      </c>
      <c r="Q1557" s="286"/>
      <c r="R1557" s="286"/>
      <c r="S1557" s="253">
        <v>44.5</v>
      </c>
      <c r="T1557" s="253">
        <v>48.21</v>
      </c>
      <c r="V1557" s="60">
        <f t="shared" si="137"/>
        <v>54749</v>
      </c>
      <c r="W1557" s="58">
        <f t="shared" si="138"/>
        <v>1.0833333333333333</v>
      </c>
      <c r="X1557" s="58">
        <f t="shared" si="139"/>
        <v>31.916666666666668</v>
      </c>
      <c r="Y1557" s="58">
        <f t="shared" si="140"/>
        <v>31.916666666666668</v>
      </c>
    </row>
    <row r="1558" spans="1:25" x14ac:dyDescent="0.25">
      <c r="A1558" s="283">
        <v>1601</v>
      </c>
      <c r="B1558" s="283"/>
      <c r="D1558" s="284">
        <v>42735</v>
      </c>
      <c r="E1558" s="284"/>
      <c r="F1558" s="284"/>
      <c r="G1558" s="284"/>
      <c r="I1558" s="285" t="s">
        <v>224</v>
      </c>
      <c r="J1558" s="285"/>
      <c r="K1558" s="285"/>
      <c r="L1558" s="285"/>
      <c r="M1558" s="61">
        <v>33</v>
      </c>
      <c r="N1558" s="253">
        <v>9325.9699999999993</v>
      </c>
      <c r="O1558" s="61">
        <v>100</v>
      </c>
      <c r="P1558" s="286">
        <v>0</v>
      </c>
      <c r="Q1558" s="286"/>
      <c r="R1558" s="286"/>
      <c r="S1558" s="253">
        <v>282.61</v>
      </c>
      <c r="T1558" s="253">
        <v>282.61</v>
      </c>
      <c r="V1558" s="60">
        <f t="shared" si="137"/>
        <v>54780</v>
      </c>
      <c r="W1558" s="58">
        <f t="shared" si="138"/>
        <v>1</v>
      </c>
      <c r="X1558" s="58">
        <f t="shared" si="139"/>
        <v>32</v>
      </c>
      <c r="Y1558" s="58">
        <f t="shared" si="140"/>
        <v>32</v>
      </c>
    </row>
    <row r="1559" spans="1:25" x14ac:dyDescent="0.25">
      <c r="A1559" s="283">
        <v>1608</v>
      </c>
      <c r="B1559" s="283"/>
      <c r="D1559" s="284">
        <v>42766</v>
      </c>
      <c r="E1559" s="284"/>
      <c r="F1559" s="284"/>
      <c r="G1559" s="284"/>
      <c r="I1559" s="285" t="s">
        <v>224</v>
      </c>
      <c r="J1559" s="285"/>
      <c r="K1559" s="285"/>
      <c r="L1559" s="285"/>
      <c r="M1559" s="61">
        <v>33</v>
      </c>
      <c r="N1559" s="253">
        <v>18658.04</v>
      </c>
      <c r="O1559" s="61">
        <v>100</v>
      </c>
      <c r="P1559" s="286">
        <v>0</v>
      </c>
      <c r="Q1559" s="286"/>
      <c r="R1559" s="286"/>
      <c r="S1559" s="253">
        <v>518.28</v>
      </c>
      <c r="T1559" s="253">
        <v>518.28</v>
      </c>
      <c r="V1559" s="60">
        <f t="shared" si="137"/>
        <v>54811</v>
      </c>
      <c r="W1559" s="58">
        <f t="shared" si="138"/>
        <v>0.91666666666666663</v>
      </c>
      <c r="X1559" s="58">
        <f t="shared" si="139"/>
        <v>32.083333333333336</v>
      </c>
      <c r="Y1559" s="58">
        <f t="shared" si="140"/>
        <v>32.083333333333336</v>
      </c>
    </row>
    <row r="1560" spans="1:25" x14ac:dyDescent="0.25">
      <c r="A1560" s="283">
        <v>1615</v>
      </c>
      <c r="B1560" s="283"/>
      <c r="D1560" s="284">
        <v>42794</v>
      </c>
      <c r="E1560" s="284"/>
      <c r="F1560" s="284"/>
      <c r="G1560" s="284"/>
      <c r="I1560" s="285" t="s">
        <v>224</v>
      </c>
      <c r="J1560" s="285"/>
      <c r="K1560" s="285"/>
      <c r="L1560" s="285"/>
      <c r="M1560" s="61">
        <v>33</v>
      </c>
      <c r="N1560" s="253">
        <v>4608.6400000000003</v>
      </c>
      <c r="O1560" s="61">
        <v>100</v>
      </c>
      <c r="P1560" s="286">
        <v>0</v>
      </c>
      <c r="Q1560" s="286"/>
      <c r="R1560" s="286"/>
      <c r="S1560" s="253">
        <v>116.38</v>
      </c>
      <c r="T1560" s="253">
        <v>116.38</v>
      </c>
      <c r="V1560" s="60">
        <f t="shared" si="137"/>
        <v>54839</v>
      </c>
      <c r="W1560" s="58">
        <f t="shared" si="138"/>
        <v>0.83611111111111114</v>
      </c>
      <c r="X1560" s="58">
        <f t="shared" si="139"/>
        <v>32.163888888888891</v>
      </c>
      <c r="Y1560" s="58">
        <f t="shared" si="140"/>
        <v>32.163888888888891</v>
      </c>
    </row>
    <row r="1561" spans="1:25" x14ac:dyDescent="0.25">
      <c r="A1561" s="283">
        <v>1619</v>
      </c>
      <c r="B1561" s="283"/>
      <c r="D1561" s="284">
        <v>42825</v>
      </c>
      <c r="E1561" s="284"/>
      <c r="F1561" s="284"/>
      <c r="G1561" s="284"/>
      <c r="I1561" s="285" t="s">
        <v>224</v>
      </c>
      <c r="J1561" s="285"/>
      <c r="K1561" s="285"/>
      <c r="L1561" s="285"/>
      <c r="M1561" s="61">
        <v>33</v>
      </c>
      <c r="N1561" s="253">
        <v>2831.4500000000003</v>
      </c>
      <c r="O1561" s="61">
        <v>100</v>
      </c>
      <c r="P1561" s="286">
        <v>0</v>
      </c>
      <c r="Q1561" s="286"/>
      <c r="R1561" s="286"/>
      <c r="S1561" s="253">
        <v>64.349999999999994</v>
      </c>
      <c r="T1561" s="253">
        <v>64.349999999999994</v>
      </c>
      <c r="V1561" s="60">
        <f t="shared" si="137"/>
        <v>54870</v>
      </c>
      <c r="W1561" s="58">
        <f t="shared" si="138"/>
        <v>0.75</v>
      </c>
      <c r="X1561" s="58">
        <f t="shared" si="139"/>
        <v>32.25</v>
      </c>
      <c r="Y1561" s="58">
        <f t="shared" si="140"/>
        <v>32.25</v>
      </c>
    </row>
    <row r="1562" spans="1:25" x14ac:dyDescent="0.25">
      <c r="A1562" s="283">
        <v>1626</v>
      </c>
      <c r="B1562" s="283"/>
      <c r="D1562" s="284">
        <v>42855</v>
      </c>
      <c r="E1562" s="284"/>
      <c r="F1562" s="284"/>
      <c r="G1562" s="284"/>
      <c r="I1562" s="285" t="s">
        <v>224</v>
      </c>
      <c r="J1562" s="285"/>
      <c r="K1562" s="285"/>
      <c r="L1562" s="285"/>
      <c r="M1562" s="61">
        <v>33</v>
      </c>
      <c r="N1562" s="253">
        <v>750.32</v>
      </c>
      <c r="O1562" s="61">
        <v>100</v>
      </c>
      <c r="P1562" s="286">
        <v>0</v>
      </c>
      <c r="Q1562" s="286"/>
      <c r="R1562" s="286"/>
      <c r="S1562" s="253">
        <v>15.16</v>
      </c>
      <c r="T1562" s="253">
        <v>15.16</v>
      </c>
      <c r="V1562" s="60">
        <f t="shared" si="137"/>
        <v>54900</v>
      </c>
      <c r="W1562" s="58">
        <f t="shared" si="138"/>
        <v>0.66666666666666663</v>
      </c>
      <c r="X1562" s="58">
        <f t="shared" si="139"/>
        <v>32.333333333333336</v>
      </c>
      <c r="Y1562" s="58">
        <f t="shared" si="140"/>
        <v>32.333333333333336</v>
      </c>
    </row>
    <row r="1563" spans="1:25" x14ac:dyDescent="0.25">
      <c r="A1563" s="283">
        <v>1632</v>
      </c>
      <c r="B1563" s="283"/>
      <c r="D1563" s="284">
        <v>42886</v>
      </c>
      <c r="E1563" s="284"/>
      <c r="F1563" s="284"/>
      <c r="G1563" s="284"/>
      <c r="I1563" s="285" t="s">
        <v>224</v>
      </c>
      <c r="J1563" s="285"/>
      <c r="K1563" s="285"/>
      <c r="L1563" s="285"/>
      <c r="M1563" s="61">
        <v>33</v>
      </c>
      <c r="N1563" s="253">
        <v>983.94</v>
      </c>
      <c r="O1563" s="61">
        <v>100</v>
      </c>
      <c r="P1563" s="286">
        <v>0</v>
      </c>
      <c r="Q1563" s="286"/>
      <c r="R1563" s="286"/>
      <c r="S1563" s="253">
        <v>17.39</v>
      </c>
      <c r="T1563" s="253">
        <v>17.39</v>
      </c>
      <c r="V1563" s="60">
        <f t="shared" si="137"/>
        <v>54931</v>
      </c>
      <c r="W1563" s="58">
        <f t="shared" si="138"/>
        <v>0.58333333333333337</v>
      </c>
      <c r="X1563" s="58">
        <f t="shared" si="139"/>
        <v>32.416666666666664</v>
      </c>
      <c r="Y1563" s="58">
        <f t="shared" si="140"/>
        <v>32.416666666666664</v>
      </c>
    </row>
    <row r="1564" spans="1:25" x14ac:dyDescent="0.25">
      <c r="A1564" s="283">
        <v>1636</v>
      </c>
      <c r="B1564" s="283"/>
      <c r="D1564" s="284">
        <v>42916</v>
      </c>
      <c r="E1564" s="284"/>
      <c r="F1564" s="284"/>
      <c r="G1564" s="284"/>
      <c r="I1564" s="285" t="s">
        <v>224</v>
      </c>
      <c r="J1564" s="285"/>
      <c r="K1564" s="285"/>
      <c r="L1564" s="285"/>
      <c r="M1564" s="61">
        <v>33</v>
      </c>
      <c r="N1564" s="253">
        <v>3512.77</v>
      </c>
      <c r="O1564" s="61">
        <v>100</v>
      </c>
      <c r="P1564" s="286">
        <v>0</v>
      </c>
      <c r="Q1564" s="286"/>
      <c r="R1564" s="286"/>
      <c r="S1564" s="253">
        <v>53.230000000000004</v>
      </c>
      <c r="T1564" s="253">
        <v>53.230000000000004</v>
      </c>
      <c r="V1564" s="60">
        <f t="shared" si="137"/>
        <v>54961</v>
      </c>
      <c r="W1564" s="58">
        <f t="shared" si="138"/>
        <v>0.5</v>
      </c>
      <c r="X1564" s="58">
        <f t="shared" si="139"/>
        <v>32.5</v>
      </c>
      <c r="Y1564" s="58">
        <f t="shared" si="140"/>
        <v>32.5</v>
      </c>
    </row>
    <row r="1565" spans="1:25" x14ac:dyDescent="0.25">
      <c r="A1565" s="283">
        <v>1639</v>
      </c>
      <c r="B1565" s="283"/>
      <c r="D1565" s="284">
        <v>42947</v>
      </c>
      <c r="E1565" s="284"/>
      <c r="F1565" s="284"/>
      <c r="G1565" s="284"/>
      <c r="I1565" s="285" t="s">
        <v>224</v>
      </c>
      <c r="J1565" s="285"/>
      <c r="K1565" s="285"/>
      <c r="L1565" s="285"/>
      <c r="M1565" s="61">
        <v>33</v>
      </c>
      <c r="N1565" s="253">
        <v>826.78</v>
      </c>
      <c r="O1565" s="61">
        <v>100</v>
      </c>
      <c r="P1565" s="286">
        <v>0</v>
      </c>
      <c r="Q1565" s="286"/>
      <c r="R1565" s="286"/>
      <c r="S1565" s="253">
        <v>10.44</v>
      </c>
      <c r="T1565" s="253">
        <v>10.44</v>
      </c>
      <c r="V1565" s="60">
        <f t="shared" ref="V1565:V1570" si="141">D1565+(M1565*365)</f>
        <v>54992</v>
      </c>
      <c r="W1565" s="58">
        <f t="shared" ref="W1565:W1570" si="142">YEARFRAC(D1565,$W$8)</f>
        <v>0.41666666666666669</v>
      </c>
      <c r="X1565" s="58">
        <f t="shared" ref="X1565:X1570" si="143">IF(W1565&gt;M1565,0,M1565-W1565)</f>
        <v>32.583333333333336</v>
      </c>
      <c r="Y1565" s="58">
        <f t="shared" ref="Y1565:Y1570" si="144">IF(X1565=0,0,X1565)</f>
        <v>32.583333333333336</v>
      </c>
    </row>
    <row r="1566" spans="1:25" x14ac:dyDescent="0.25">
      <c r="A1566" s="283">
        <v>1643</v>
      </c>
      <c r="B1566" s="283"/>
      <c r="D1566" s="284">
        <v>42978</v>
      </c>
      <c r="E1566" s="284"/>
      <c r="F1566" s="284"/>
      <c r="G1566" s="284"/>
      <c r="I1566" s="285" t="s">
        <v>224</v>
      </c>
      <c r="J1566" s="285"/>
      <c r="K1566" s="285"/>
      <c r="L1566" s="285"/>
      <c r="M1566" s="61">
        <v>33</v>
      </c>
      <c r="N1566" s="253">
        <v>7770.42</v>
      </c>
      <c r="O1566" s="61">
        <v>100</v>
      </c>
      <c r="P1566" s="286">
        <v>0</v>
      </c>
      <c r="Q1566" s="286"/>
      <c r="R1566" s="286"/>
      <c r="S1566" s="253">
        <v>78.489999999999995</v>
      </c>
      <c r="T1566" s="253">
        <v>78.489999999999995</v>
      </c>
      <c r="V1566" s="60">
        <f t="shared" si="141"/>
        <v>55023</v>
      </c>
      <c r="W1566" s="58">
        <f t="shared" si="142"/>
        <v>0.33333333333333331</v>
      </c>
      <c r="X1566" s="58">
        <f t="shared" si="143"/>
        <v>32.666666666666664</v>
      </c>
      <c r="Y1566" s="58">
        <f t="shared" si="144"/>
        <v>32.666666666666664</v>
      </c>
    </row>
    <row r="1567" spans="1:25" x14ac:dyDescent="0.25">
      <c r="A1567" s="283">
        <v>1646</v>
      </c>
      <c r="B1567" s="283"/>
      <c r="D1567" s="284">
        <v>43008</v>
      </c>
      <c r="E1567" s="284"/>
      <c r="F1567" s="284"/>
      <c r="G1567" s="284"/>
      <c r="I1567" s="285" t="s">
        <v>224</v>
      </c>
      <c r="J1567" s="285"/>
      <c r="K1567" s="285"/>
      <c r="L1567" s="285"/>
      <c r="M1567" s="61">
        <v>33</v>
      </c>
      <c r="N1567" s="253">
        <v>6877.1500000000005</v>
      </c>
      <c r="O1567" s="61">
        <v>100</v>
      </c>
      <c r="P1567" s="286">
        <v>0</v>
      </c>
      <c r="Q1567" s="286"/>
      <c r="R1567" s="286"/>
      <c r="S1567" s="253">
        <v>52.1</v>
      </c>
      <c r="T1567" s="253">
        <v>52.1</v>
      </c>
      <c r="V1567" s="60">
        <f t="shared" si="141"/>
        <v>55053</v>
      </c>
      <c r="W1567" s="58">
        <f t="shared" si="142"/>
        <v>0.25</v>
      </c>
      <c r="X1567" s="58">
        <f t="shared" si="143"/>
        <v>32.75</v>
      </c>
      <c r="Y1567" s="58">
        <f t="shared" si="144"/>
        <v>32.75</v>
      </c>
    </row>
    <row r="1568" spans="1:25" x14ac:dyDescent="0.25">
      <c r="A1568" s="283">
        <v>1651</v>
      </c>
      <c r="B1568" s="283"/>
      <c r="D1568" s="284">
        <v>43039</v>
      </c>
      <c r="E1568" s="284"/>
      <c r="F1568" s="284"/>
      <c r="G1568" s="284"/>
      <c r="I1568" s="285" t="s">
        <v>224</v>
      </c>
      <c r="J1568" s="285"/>
      <c r="K1568" s="285"/>
      <c r="L1568" s="285"/>
      <c r="M1568" s="61">
        <v>33</v>
      </c>
      <c r="N1568" s="253">
        <v>10155.81</v>
      </c>
      <c r="O1568" s="61">
        <v>100</v>
      </c>
      <c r="P1568" s="286">
        <v>0</v>
      </c>
      <c r="Q1568" s="286"/>
      <c r="R1568" s="286"/>
      <c r="S1568" s="253">
        <v>51.29</v>
      </c>
      <c r="T1568" s="253">
        <v>51.29</v>
      </c>
      <c r="V1568" s="60">
        <f t="shared" si="141"/>
        <v>55084</v>
      </c>
      <c r="W1568" s="58">
        <f t="shared" si="142"/>
        <v>0.16666666666666666</v>
      </c>
      <c r="X1568" s="58">
        <f t="shared" si="143"/>
        <v>32.833333333333336</v>
      </c>
      <c r="Y1568" s="58">
        <f t="shared" si="144"/>
        <v>32.833333333333336</v>
      </c>
    </row>
    <row r="1569" spans="1:25" x14ac:dyDescent="0.25">
      <c r="A1569" s="283">
        <v>1654</v>
      </c>
      <c r="B1569" s="283"/>
      <c r="D1569" s="284">
        <v>43069</v>
      </c>
      <c r="E1569" s="284"/>
      <c r="F1569" s="284"/>
      <c r="G1569" s="284"/>
      <c r="I1569" s="285" t="s">
        <v>224</v>
      </c>
      <c r="J1569" s="285"/>
      <c r="K1569" s="285"/>
      <c r="L1569" s="285"/>
      <c r="M1569" s="61">
        <v>33</v>
      </c>
      <c r="N1569" s="253">
        <v>2931.8</v>
      </c>
      <c r="O1569" s="61">
        <v>100</v>
      </c>
      <c r="P1569" s="286">
        <v>0</v>
      </c>
      <c r="Q1569" s="286"/>
      <c r="R1569" s="286"/>
      <c r="S1569" s="253">
        <v>7.4</v>
      </c>
      <c r="T1569" s="253">
        <v>7.4</v>
      </c>
      <c r="V1569" s="60">
        <f t="shared" si="141"/>
        <v>55114</v>
      </c>
      <c r="W1569" s="58">
        <f t="shared" si="142"/>
        <v>8.3333333333333329E-2</v>
      </c>
      <c r="X1569" s="58">
        <f t="shared" si="143"/>
        <v>32.916666666666664</v>
      </c>
      <c r="Y1569" s="58">
        <f t="shared" si="144"/>
        <v>32.916666666666664</v>
      </c>
    </row>
    <row r="1570" spans="1:25" x14ac:dyDescent="0.25">
      <c r="A1570" s="283">
        <v>1657</v>
      </c>
      <c r="B1570" s="283"/>
      <c r="D1570" s="284">
        <v>43100</v>
      </c>
      <c r="E1570" s="284"/>
      <c r="F1570" s="284"/>
      <c r="G1570" s="284"/>
      <c r="I1570" s="285" t="s">
        <v>224</v>
      </c>
      <c r="J1570" s="285"/>
      <c r="K1570" s="285"/>
      <c r="L1570" s="285"/>
      <c r="M1570" s="61">
        <v>33</v>
      </c>
      <c r="N1570" s="253">
        <v>16615.43</v>
      </c>
      <c r="O1570" s="61">
        <v>100</v>
      </c>
      <c r="P1570" s="286">
        <v>0</v>
      </c>
      <c r="Q1570" s="286"/>
      <c r="R1570" s="286"/>
      <c r="S1570" s="253">
        <v>0</v>
      </c>
      <c r="T1570" s="253">
        <v>0</v>
      </c>
      <c r="V1570" s="60">
        <f t="shared" si="141"/>
        <v>55145</v>
      </c>
      <c r="W1570" s="58">
        <f t="shared" si="142"/>
        <v>0</v>
      </c>
      <c r="X1570" s="58">
        <f t="shared" si="143"/>
        <v>33</v>
      </c>
      <c r="Y1570" s="58">
        <f t="shared" si="144"/>
        <v>33</v>
      </c>
    </row>
    <row r="1572" spans="1:25" x14ac:dyDescent="0.25">
      <c r="A1572" s="287" t="s">
        <v>264</v>
      </c>
      <c r="B1572" s="287"/>
      <c r="C1572" s="287"/>
      <c r="D1572" s="287"/>
      <c r="E1572" s="287"/>
      <c r="F1572" s="287"/>
      <c r="N1572" s="254">
        <v>1214412.48</v>
      </c>
      <c r="P1572" s="288">
        <v>542808.27</v>
      </c>
      <c r="Q1572" s="288"/>
      <c r="R1572" s="288"/>
      <c r="S1572" s="254">
        <v>37066.9</v>
      </c>
      <c r="T1572" s="254">
        <v>579875.17000000004</v>
      </c>
      <c r="V1572" s="62" t="s">
        <v>227</v>
      </c>
      <c r="W1572" s="63"/>
      <c r="X1572" s="64">
        <f>AVERAGE(X1245:X1570)</f>
        <v>20.775204498977509</v>
      </c>
      <c r="Y1572" s="64">
        <f>AVERAGE(Y1245:Y1570)</f>
        <v>20.775204498977509</v>
      </c>
    </row>
    <row r="1573" spans="1:25" x14ac:dyDescent="0.25">
      <c r="B1573" s="287" t="s">
        <v>228</v>
      </c>
      <c r="C1573" s="287"/>
      <c r="D1573" s="287"/>
      <c r="E1573" s="287"/>
      <c r="F1573" s="287"/>
      <c r="G1573" s="287"/>
      <c r="N1573" s="250">
        <v>0</v>
      </c>
      <c r="P1573" s="290">
        <v>0</v>
      </c>
      <c r="Q1573" s="290"/>
      <c r="R1573" s="290"/>
      <c r="S1573" s="250">
        <v>0</v>
      </c>
      <c r="T1573" s="250">
        <v>0</v>
      </c>
    </row>
    <row r="1574" spans="1:25" ht="13.5" thickBot="1" x14ac:dyDescent="0.3">
      <c r="A1574" s="287" t="s">
        <v>265</v>
      </c>
      <c r="B1574" s="287"/>
      <c r="C1574" s="287"/>
      <c r="D1574" s="287"/>
      <c r="E1574" s="287"/>
      <c r="F1574" s="287"/>
      <c r="N1574" s="289">
        <v>1214412.48</v>
      </c>
      <c r="P1574" s="289">
        <v>542808.27</v>
      </c>
      <c r="Q1574" s="289"/>
      <c r="R1574" s="289"/>
      <c r="S1574" s="289">
        <v>37066.9</v>
      </c>
      <c r="T1574" s="289">
        <v>579875.17000000004</v>
      </c>
    </row>
    <row r="1575" spans="1:25" ht="14.25" thickTop="1" thickBot="1" x14ac:dyDescent="0.3">
      <c r="N1575" s="289"/>
      <c r="P1575" s="289"/>
      <c r="Q1575" s="289"/>
      <c r="R1575" s="289"/>
      <c r="S1575" s="289"/>
      <c r="T1575" s="289"/>
    </row>
    <row r="1576" spans="1:25" ht="13.5" thickTop="1" x14ac:dyDescent="0.25"/>
    <row r="1577" spans="1:25" x14ac:dyDescent="0.25">
      <c r="A1577" s="287" t="s">
        <v>266</v>
      </c>
      <c r="B1577" s="287"/>
      <c r="C1577" s="287"/>
      <c r="D1577" s="287"/>
      <c r="E1577" s="287"/>
      <c r="F1577" s="287"/>
      <c r="G1577" s="287"/>
      <c r="H1577" s="287"/>
      <c r="I1577" s="287"/>
      <c r="J1577" s="287"/>
      <c r="K1577" s="287"/>
      <c r="L1577" s="287"/>
      <c r="M1577" s="287"/>
      <c r="N1577" s="287"/>
      <c r="O1577" s="287"/>
      <c r="P1577" s="287"/>
      <c r="Q1577" s="287"/>
      <c r="R1577" s="287"/>
      <c r="S1577" s="287"/>
      <c r="T1577" s="287"/>
      <c r="U1577" s="287"/>
      <c r="V1577" s="54" t="s">
        <v>220</v>
      </c>
      <c r="W1577" s="65">
        <v>43100</v>
      </c>
      <c r="X1577" s="56" t="s">
        <v>231</v>
      </c>
      <c r="Y1577" s="66" t="s">
        <v>232</v>
      </c>
    </row>
    <row r="1580" spans="1:25" x14ac:dyDescent="0.25">
      <c r="A1580" s="283">
        <v>273</v>
      </c>
      <c r="B1580" s="283"/>
      <c r="D1580" s="284">
        <v>32813</v>
      </c>
      <c r="E1580" s="284"/>
      <c r="F1580" s="284"/>
      <c r="G1580" s="284"/>
      <c r="I1580" s="285" t="s">
        <v>224</v>
      </c>
      <c r="J1580" s="285"/>
      <c r="K1580" s="285"/>
      <c r="L1580" s="285"/>
      <c r="M1580" s="61">
        <v>33</v>
      </c>
      <c r="N1580" s="253">
        <v>31491</v>
      </c>
      <c r="O1580" s="61">
        <v>100</v>
      </c>
      <c r="P1580" s="286">
        <v>25924.34</v>
      </c>
      <c r="Q1580" s="286"/>
      <c r="R1580" s="286"/>
      <c r="S1580" s="253">
        <v>954.27</v>
      </c>
      <c r="T1580" s="253">
        <v>26878.61</v>
      </c>
      <c r="V1580" s="60">
        <f t="shared" ref="V1580:V1611" si="145">D1580+(M1580*365)</f>
        <v>44858</v>
      </c>
      <c r="W1580" s="58">
        <f t="shared" ref="W1580:W1611" si="146">YEARFRAC(D1580,$W$8)</f>
        <v>28.166666666666668</v>
      </c>
      <c r="X1580" s="58">
        <f t="shared" ref="X1580:X1611" si="147">IF(W1580&gt;M1580,0,M1580-W1580)</f>
        <v>4.8333333333333321</v>
      </c>
      <c r="Y1580" s="58">
        <f t="shared" ref="Y1580:Y1611" si="148">IF(X1580=0,0,X1580)</f>
        <v>4.8333333333333321</v>
      </c>
    </row>
    <row r="1581" spans="1:25" x14ac:dyDescent="0.25">
      <c r="A1581" s="283">
        <v>274</v>
      </c>
      <c r="B1581" s="283"/>
      <c r="D1581" s="284">
        <v>32721</v>
      </c>
      <c r="E1581" s="284"/>
      <c r="F1581" s="284"/>
      <c r="G1581" s="284"/>
      <c r="I1581" s="285" t="s">
        <v>224</v>
      </c>
      <c r="J1581" s="285"/>
      <c r="K1581" s="285"/>
      <c r="L1581" s="285"/>
      <c r="M1581" s="61">
        <v>33</v>
      </c>
      <c r="N1581" s="253">
        <v>3922</v>
      </c>
      <c r="O1581" s="61">
        <v>100</v>
      </c>
      <c r="P1581" s="286">
        <v>3258.4700000000003</v>
      </c>
      <c r="Q1581" s="286"/>
      <c r="R1581" s="286"/>
      <c r="S1581" s="253">
        <v>118.85000000000001</v>
      </c>
      <c r="T1581" s="253">
        <v>3377.32</v>
      </c>
      <c r="V1581" s="60">
        <f t="shared" si="145"/>
        <v>44766</v>
      </c>
      <c r="W1581" s="58">
        <f t="shared" si="146"/>
        <v>28.416666666666668</v>
      </c>
      <c r="X1581" s="58">
        <f t="shared" si="147"/>
        <v>4.5833333333333321</v>
      </c>
      <c r="Y1581" s="58">
        <f t="shared" si="148"/>
        <v>4.5833333333333321</v>
      </c>
    </row>
    <row r="1582" spans="1:25" x14ac:dyDescent="0.25">
      <c r="A1582" s="283">
        <v>275</v>
      </c>
      <c r="B1582" s="283"/>
      <c r="D1582" s="284">
        <v>32938</v>
      </c>
      <c r="E1582" s="284"/>
      <c r="F1582" s="284"/>
      <c r="G1582" s="284"/>
      <c r="I1582" s="285" t="s">
        <v>224</v>
      </c>
      <c r="J1582" s="285"/>
      <c r="K1582" s="285"/>
      <c r="L1582" s="285"/>
      <c r="M1582" s="61">
        <v>33</v>
      </c>
      <c r="N1582" s="253">
        <v>545</v>
      </c>
      <c r="O1582" s="61">
        <v>100</v>
      </c>
      <c r="P1582" s="286">
        <v>443.28000000000003</v>
      </c>
      <c r="Q1582" s="286"/>
      <c r="R1582" s="286"/>
      <c r="S1582" s="253">
        <v>16.52</v>
      </c>
      <c r="T1582" s="253">
        <v>459.8</v>
      </c>
      <c r="V1582" s="60">
        <f t="shared" si="145"/>
        <v>44983</v>
      </c>
      <c r="W1582" s="58">
        <f t="shared" si="146"/>
        <v>27.819444444444443</v>
      </c>
      <c r="X1582" s="58">
        <f t="shared" si="147"/>
        <v>5.1805555555555571</v>
      </c>
      <c r="Y1582" s="58">
        <f t="shared" si="148"/>
        <v>5.1805555555555571</v>
      </c>
    </row>
    <row r="1583" spans="1:25" x14ac:dyDescent="0.25">
      <c r="A1583" s="283">
        <v>276</v>
      </c>
      <c r="B1583" s="283"/>
      <c r="D1583" s="284">
        <v>33054</v>
      </c>
      <c r="E1583" s="284"/>
      <c r="F1583" s="284"/>
      <c r="G1583" s="284"/>
      <c r="I1583" s="285" t="s">
        <v>224</v>
      </c>
      <c r="J1583" s="285"/>
      <c r="K1583" s="285"/>
      <c r="L1583" s="285"/>
      <c r="M1583" s="61">
        <v>33</v>
      </c>
      <c r="N1583" s="253">
        <v>3055</v>
      </c>
      <c r="O1583" s="61">
        <v>100</v>
      </c>
      <c r="P1583" s="286">
        <v>2461.08</v>
      </c>
      <c r="Q1583" s="286"/>
      <c r="R1583" s="286"/>
      <c r="S1583" s="253">
        <v>92.58</v>
      </c>
      <c r="T1583" s="253">
        <v>2553.66</v>
      </c>
      <c r="V1583" s="60">
        <f t="shared" si="145"/>
        <v>45099</v>
      </c>
      <c r="W1583" s="58">
        <f t="shared" si="146"/>
        <v>27.5</v>
      </c>
      <c r="X1583" s="58">
        <f t="shared" si="147"/>
        <v>5.5</v>
      </c>
      <c r="Y1583" s="58">
        <f t="shared" si="148"/>
        <v>5.5</v>
      </c>
    </row>
    <row r="1584" spans="1:25" x14ac:dyDescent="0.25">
      <c r="A1584" s="283">
        <v>277</v>
      </c>
      <c r="B1584" s="283"/>
      <c r="D1584" s="284">
        <v>33358</v>
      </c>
      <c r="E1584" s="284"/>
      <c r="F1584" s="284"/>
      <c r="G1584" s="284"/>
      <c r="I1584" s="285" t="s">
        <v>224</v>
      </c>
      <c r="J1584" s="285"/>
      <c r="K1584" s="285"/>
      <c r="L1584" s="285"/>
      <c r="M1584" s="61">
        <v>33</v>
      </c>
      <c r="N1584" s="253">
        <v>2863</v>
      </c>
      <c r="O1584" s="61">
        <v>100</v>
      </c>
      <c r="P1584" s="286">
        <v>2234.0700000000002</v>
      </c>
      <c r="Q1584" s="286"/>
      <c r="R1584" s="286"/>
      <c r="S1584" s="253">
        <v>86.76</v>
      </c>
      <c r="T1584" s="253">
        <v>2320.83</v>
      </c>
      <c r="V1584" s="60">
        <f t="shared" si="145"/>
        <v>45403</v>
      </c>
      <c r="W1584" s="58">
        <f t="shared" si="146"/>
        <v>26.666666666666668</v>
      </c>
      <c r="X1584" s="58">
        <f t="shared" si="147"/>
        <v>6.3333333333333321</v>
      </c>
      <c r="Y1584" s="58">
        <f t="shared" si="148"/>
        <v>6.3333333333333321</v>
      </c>
    </row>
    <row r="1585" spans="1:25" x14ac:dyDescent="0.25">
      <c r="A1585" s="283">
        <v>278</v>
      </c>
      <c r="B1585" s="283"/>
      <c r="D1585" s="284">
        <v>34113</v>
      </c>
      <c r="E1585" s="284"/>
      <c r="F1585" s="284"/>
      <c r="G1585" s="284"/>
      <c r="I1585" s="285" t="s">
        <v>224</v>
      </c>
      <c r="J1585" s="285"/>
      <c r="K1585" s="285"/>
      <c r="L1585" s="285"/>
      <c r="M1585" s="61">
        <v>33</v>
      </c>
      <c r="N1585" s="253">
        <v>632</v>
      </c>
      <c r="O1585" s="61">
        <v>100</v>
      </c>
      <c r="P1585" s="286">
        <v>632</v>
      </c>
      <c r="Q1585" s="286"/>
      <c r="R1585" s="286"/>
      <c r="S1585" s="253">
        <v>0</v>
      </c>
      <c r="T1585" s="253">
        <v>632</v>
      </c>
      <c r="V1585" s="60">
        <f t="shared" si="145"/>
        <v>46158</v>
      </c>
      <c r="W1585" s="58">
        <f t="shared" si="146"/>
        <v>24.602777777777778</v>
      </c>
      <c r="X1585" s="58">
        <f t="shared" si="147"/>
        <v>8.3972222222222221</v>
      </c>
      <c r="Y1585" s="58">
        <f t="shared" si="148"/>
        <v>8.3972222222222221</v>
      </c>
    </row>
    <row r="1586" spans="1:25" x14ac:dyDescent="0.25">
      <c r="A1586" s="283">
        <v>279</v>
      </c>
      <c r="B1586" s="283"/>
      <c r="D1586" s="284">
        <v>34973</v>
      </c>
      <c r="E1586" s="284"/>
      <c r="F1586" s="284"/>
      <c r="G1586" s="284"/>
      <c r="I1586" s="285" t="s">
        <v>224</v>
      </c>
      <c r="J1586" s="285"/>
      <c r="K1586" s="285"/>
      <c r="L1586" s="285"/>
      <c r="M1586" s="61">
        <v>33</v>
      </c>
      <c r="N1586" s="253">
        <v>4502</v>
      </c>
      <c r="O1586" s="61">
        <v>100</v>
      </c>
      <c r="P1586" s="286">
        <v>4232.49</v>
      </c>
      <c r="Q1586" s="286"/>
      <c r="R1586" s="286"/>
      <c r="S1586" s="253">
        <v>136.41999999999999</v>
      </c>
      <c r="T1586" s="253">
        <v>4368.91</v>
      </c>
      <c r="V1586" s="60">
        <f t="shared" si="145"/>
        <v>47018</v>
      </c>
      <c r="W1586" s="58">
        <f t="shared" si="146"/>
        <v>22.25</v>
      </c>
      <c r="X1586" s="58">
        <f t="shared" si="147"/>
        <v>10.75</v>
      </c>
      <c r="Y1586" s="58">
        <f t="shared" si="148"/>
        <v>10.75</v>
      </c>
    </row>
    <row r="1587" spans="1:25" x14ac:dyDescent="0.25">
      <c r="A1587" s="283">
        <v>280</v>
      </c>
      <c r="B1587" s="283"/>
      <c r="D1587" s="284">
        <v>35703</v>
      </c>
      <c r="E1587" s="284"/>
      <c r="F1587" s="284"/>
      <c r="G1587" s="284"/>
      <c r="I1587" s="285" t="s">
        <v>224</v>
      </c>
      <c r="J1587" s="285"/>
      <c r="K1587" s="285"/>
      <c r="L1587" s="285"/>
      <c r="M1587" s="61">
        <v>33</v>
      </c>
      <c r="N1587" s="253">
        <v>3530</v>
      </c>
      <c r="O1587" s="61">
        <v>100</v>
      </c>
      <c r="P1587" s="286">
        <v>2642.16</v>
      </c>
      <c r="Q1587" s="286"/>
      <c r="R1587" s="286"/>
      <c r="S1587" s="253">
        <v>106.97</v>
      </c>
      <c r="T1587" s="253">
        <v>2749.13</v>
      </c>
      <c r="V1587" s="60">
        <f t="shared" si="145"/>
        <v>47748</v>
      </c>
      <c r="W1587" s="58">
        <f t="shared" si="146"/>
        <v>20.25</v>
      </c>
      <c r="X1587" s="58">
        <f t="shared" si="147"/>
        <v>12.75</v>
      </c>
      <c r="Y1587" s="58">
        <f t="shared" si="148"/>
        <v>12.75</v>
      </c>
    </row>
    <row r="1588" spans="1:25" x14ac:dyDescent="0.25">
      <c r="A1588" s="283">
        <v>340</v>
      </c>
      <c r="B1588" s="283"/>
      <c r="D1588" s="284">
        <v>36403</v>
      </c>
      <c r="E1588" s="284"/>
      <c r="F1588" s="284"/>
      <c r="G1588" s="284"/>
      <c r="I1588" s="285" t="s">
        <v>224</v>
      </c>
      <c r="J1588" s="285"/>
      <c r="K1588" s="285"/>
      <c r="L1588" s="285"/>
      <c r="M1588" s="61">
        <v>33</v>
      </c>
      <c r="N1588" s="253">
        <v>1579.4</v>
      </c>
      <c r="O1588" s="61">
        <v>100</v>
      </c>
      <c r="P1588" s="286">
        <v>833.56000000000006</v>
      </c>
      <c r="Q1588" s="286"/>
      <c r="R1588" s="286"/>
      <c r="S1588" s="253">
        <v>47.86</v>
      </c>
      <c r="T1588" s="253">
        <v>881.42000000000007</v>
      </c>
      <c r="V1588" s="60">
        <f t="shared" si="145"/>
        <v>48448</v>
      </c>
      <c r="W1588" s="58">
        <f t="shared" si="146"/>
        <v>18.333333333333332</v>
      </c>
      <c r="X1588" s="58">
        <f t="shared" si="147"/>
        <v>14.666666666666668</v>
      </c>
      <c r="Y1588" s="58">
        <f t="shared" si="148"/>
        <v>14.666666666666668</v>
      </c>
    </row>
    <row r="1589" spans="1:25" x14ac:dyDescent="0.25">
      <c r="A1589" s="283">
        <v>517</v>
      </c>
      <c r="B1589" s="283"/>
      <c r="D1589" s="284">
        <v>37590</v>
      </c>
      <c r="E1589" s="284"/>
      <c r="F1589" s="284"/>
      <c r="G1589" s="284"/>
      <c r="I1589" s="285" t="s">
        <v>224</v>
      </c>
      <c r="J1589" s="285"/>
      <c r="K1589" s="285"/>
      <c r="L1589" s="285"/>
      <c r="M1589" s="61">
        <v>33</v>
      </c>
      <c r="N1589" s="253">
        <v>2480.86</v>
      </c>
      <c r="O1589" s="61">
        <v>100</v>
      </c>
      <c r="P1589" s="286">
        <v>1065.05</v>
      </c>
      <c r="Q1589" s="286"/>
      <c r="R1589" s="286"/>
      <c r="S1589" s="253">
        <v>75.180000000000007</v>
      </c>
      <c r="T1589" s="253">
        <v>1140.23</v>
      </c>
      <c r="V1589" s="60">
        <f t="shared" si="145"/>
        <v>49635</v>
      </c>
      <c r="W1589" s="58">
        <f t="shared" si="146"/>
        <v>15.083333333333334</v>
      </c>
      <c r="X1589" s="58">
        <f t="shared" si="147"/>
        <v>17.916666666666664</v>
      </c>
      <c r="Y1589" s="58">
        <f t="shared" si="148"/>
        <v>17.916666666666664</v>
      </c>
    </row>
    <row r="1590" spans="1:25" x14ac:dyDescent="0.25">
      <c r="A1590" s="283">
        <v>533</v>
      </c>
      <c r="B1590" s="283"/>
      <c r="D1590" s="284">
        <v>37621</v>
      </c>
      <c r="E1590" s="284"/>
      <c r="F1590" s="284"/>
      <c r="G1590" s="284"/>
      <c r="I1590" s="285" t="s">
        <v>224</v>
      </c>
      <c r="J1590" s="285"/>
      <c r="K1590" s="285"/>
      <c r="L1590" s="285"/>
      <c r="M1590" s="61">
        <v>33</v>
      </c>
      <c r="N1590" s="253">
        <v>2293</v>
      </c>
      <c r="O1590" s="61">
        <v>100</v>
      </c>
      <c r="P1590" s="286">
        <v>978.51</v>
      </c>
      <c r="Q1590" s="286"/>
      <c r="R1590" s="286"/>
      <c r="S1590" s="253">
        <v>69.48</v>
      </c>
      <c r="T1590" s="253">
        <v>1047.99</v>
      </c>
      <c r="V1590" s="60">
        <f t="shared" si="145"/>
        <v>49666</v>
      </c>
      <c r="W1590" s="58">
        <f t="shared" si="146"/>
        <v>15</v>
      </c>
      <c r="X1590" s="58">
        <f t="shared" si="147"/>
        <v>18</v>
      </c>
      <c r="Y1590" s="58">
        <f t="shared" si="148"/>
        <v>18</v>
      </c>
    </row>
    <row r="1591" spans="1:25" x14ac:dyDescent="0.25">
      <c r="A1591" s="283">
        <v>928</v>
      </c>
      <c r="B1591" s="283"/>
      <c r="D1591" s="284">
        <v>39604</v>
      </c>
      <c r="E1591" s="284"/>
      <c r="F1591" s="284"/>
      <c r="G1591" s="284"/>
      <c r="I1591" s="285" t="s">
        <v>224</v>
      </c>
      <c r="J1591" s="285"/>
      <c r="K1591" s="285"/>
      <c r="L1591" s="285"/>
      <c r="M1591" s="61">
        <v>33</v>
      </c>
      <c r="N1591" s="253">
        <v>1623.06</v>
      </c>
      <c r="O1591" s="61">
        <v>100</v>
      </c>
      <c r="P1591" s="286">
        <v>422.13</v>
      </c>
      <c r="Q1591" s="286"/>
      <c r="R1591" s="286"/>
      <c r="S1591" s="253">
        <v>49.18</v>
      </c>
      <c r="T1591" s="253">
        <v>471.31</v>
      </c>
      <c r="V1591" s="60">
        <f t="shared" si="145"/>
        <v>51649</v>
      </c>
      <c r="W1591" s="58">
        <f t="shared" si="146"/>
        <v>9.5722222222222229</v>
      </c>
      <c r="X1591" s="58">
        <f t="shared" si="147"/>
        <v>23.427777777777777</v>
      </c>
      <c r="Y1591" s="58">
        <f t="shared" si="148"/>
        <v>23.427777777777777</v>
      </c>
    </row>
    <row r="1592" spans="1:25" x14ac:dyDescent="0.25">
      <c r="A1592" s="283">
        <v>948</v>
      </c>
      <c r="B1592" s="283"/>
      <c r="D1592" s="284">
        <v>39211</v>
      </c>
      <c r="E1592" s="284"/>
      <c r="F1592" s="284"/>
      <c r="G1592" s="284"/>
      <c r="I1592" s="285" t="s">
        <v>224</v>
      </c>
      <c r="J1592" s="285"/>
      <c r="K1592" s="285"/>
      <c r="L1592" s="285"/>
      <c r="M1592" s="61">
        <v>33</v>
      </c>
      <c r="N1592" s="253">
        <v>1655</v>
      </c>
      <c r="O1592" s="61">
        <v>100</v>
      </c>
      <c r="P1592" s="286">
        <v>484.78000000000003</v>
      </c>
      <c r="Q1592" s="286"/>
      <c r="R1592" s="286"/>
      <c r="S1592" s="253">
        <v>50.15</v>
      </c>
      <c r="T1592" s="253">
        <v>534.92999999999995</v>
      </c>
      <c r="V1592" s="60">
        <f t="shared" si="145"/>
        <v>51256</v>
      </c>
      <c r="W1592" s="58">
        <f t="shared" si="146"/>
        <v>10.644444444444444</v>
      </c>
      <c r="X1592" s="58">
        <f t="shared" si="147"/>
        <v>22.355555555555554</v>
      </c>
      <c r="Y1592" s="58">
        <f t="shared" si="148"/>
        <v>22.355555555555554</v>
      </c>
    </row>
    <row r="1593" spans="1:25" x14ac:dyDescent="0.25">
      <c r="A1593" s="283">
        <v>1006</v>
      </c>
      <c r="B1593" s="283"/>
      <c r="D1593" s="284">
        <v>39402</v>
      </c>
      <c r="E1593" s="284"/>
      <c r="F1593" s="284"/>
      <c r="G1593" s="284"/>
      <c r="I1593" s="285" t="s">
        <v>224</v>
      </c>
      <c r="J1593" s="285"/>
      <c r="K1593" s="285"/>
      <c r="L1593" s="285"/>
      <c r="M1593" s="61">
        <v>33</v>
      </c>
      <c r="N1593" s="253">
        <v>2040.43</v>
      </c>
      <c r="O1593" s="61">
        <v>100</v>
      </c>
      <c r="P1593" s="286">
        <v>561.62</v>
      </c>
      <c r="Q1593" s="286"/>
      <c r="R1593" s="286"/>
      <c r="S1593" s="253">
        <v>61.83</v>
      </c>
      <c r="T1593" s="253">
        <v>623.45000000000005</v>
      </c>
      <c r="V1593" s="60">
        <f t="shared" si="145"/>
        <v>51447</v>
      </c>
      <c r="W1593" s="58">
        <f t="shared" si="146"/>
        <v>10.125</v>
      </c>
      <c r="X1593" s="58">
        <f t="shared" si="147"/>
        <v>22.875</v>
      </c>
      <c r="Y1593" s="58">
        <f t="shared" si="148"/>
        <v>22.875</v>
      </c>
    </row>
    <row r="1594" spans="1:25" x14ac:dyDescent="0.25">
      <c r="A1594" s="283">
        <v>1024</v>
      </c>
      <c r="B1594" s="283"/>
      <c r="D1594" s="284">
        <v>39694</v>
      </c>
      <c r="E1594" s="284"/>
      <c r="F1594" s="284"/>
      <c r="G1594" s="284"/>
      <c r="I1594" s="285" t="s">
        <v>246</v>
      </c>
      <c r="J1594" s="285"/>
      <c r="K1594" s="285"/>
      <c r="L1594" s="285"/>
      <c r="M1594" s="61">
        <v>33</v>
      </c>
      <c r="N1594" s="253">
        <v>395.26</v>
      </c>
      <c r="O1594" s="61">
        <v>100</v>
      </c>
      <c r="P1594" s="286">
        <v>172.15</v>
      </c>
      <c r="Q1594" s="286"/>
      <c r="R1594" s="286"/>
      <c r="S1594" s="253">
        <v>17.38</v>
      </c>
      <c r="T1594" s="253">
        <v>189.53</v>
      </c>
      <c r="V1594" s="60">
        <f t="shared" si="145"/>
        <v>51739</v>
      </c>
      <c r="W1594" s="58">
        <f t="shared" si="146"/>
        <v>9.3277777777777775</v>
      </c>
      <c r="X1594" s="58">
        <f t="shared" si="147"/>
        <v>23.672222222222224</v>
      </c>
      <c r="Y1594" s="58">
        <f t="shared" si="148"/>
        <v>23.672222222222224</v>
      </c>
    </row>
    <row r="1595" spans="1:25" x14ac:dyDescent="0.25">
      <c r="A1595" s="283">
        <v>1025</v>
      </c>
      <c r="B1595" s="283"/>
      <c r="D1595" s="284">
        <v>39709</v>
      </c>
      <c r="E1595" s="284"/>
      <c r="F1595" s="284"/>
      <c r="G1595" s="284"/>
      <c r="I1595" s="285" t="s">
        <v>224</v>
      </c>
      <c r="J1595" s="285"/>
      <c r="K1595" s="285"/>
      <c r="L1595" s="285"/>
      <c r="M1595" s="61">
        <v>33</v>
      </c>
      <c r="N1595" s="253">
        <v>435</v>
      </c>
      <c r="O1595" s="61">
        <v>100</v>
      </c>
      <c r="P1595" s="286">
        <v>108.74000000000001</v>
      </c>
      <c r="Q1595" s="286"/>
      <c r="R1595" s="286"/>
      <c r="S1595" s="253">
        <v>13.18</v>
      </c>
      <c r="T1595" s="253">
        <v>121.92</v>
      </c>
      <c r="V1595" s="60">
        <f t="shared" si="145"/>
        <v>51754</v>
      </c>
      <c r="W1595" s="58">
        <f t="shared" si="146"/>
        <v>9.2861111111111114</v>
      </c>
      <c r="X1595" s="58">
        <f t="shared" si="147"/>
        <v>23.713888888888889</v>
      </c>
      <c r="Y1595" s="58">
        <f t="shared" si="148"/>
        <v>23.713888888888889</v>
      </c>
    </row>
    <row r="1596" spans="1:25" x14ac:dyDescent="0.25">
      <c r="A1596" s="283">
        <v>1026</v>
      </c>
      <c r="B1596" s="283"/>
      <c r="D1596" s="284">
        <v>39709</v>
      </c>
      <c r="E1596" s="284"/>
      <c r="F1596" s="284"/>
      <c r="G1596" s="284"/>
      <c r="I1596" s="285" t="s">
        <v>224</v>
      </c>
      <c r="J1596" s="285"/>
      <c r="K1596" s="285"/>
      <c r="L1596" s="285"/>
      <c r="M1596" s="61">
        <v>33</v>
      </c>
      <c r="N1596" s="253">
        <v>4160</v>
      </c>
      <c r="O1596" s="61">
        <v>100</v>
      </c>
      <c r="P1596" s="286">
        <v>1040</v>
      </c>
      <c r="Q1596" s="286"/>
      <c r="R1596" s="286"/>
      <c r="S1596" s="253">
        <v>126.06</v>
      </c>
      <c r="T1596" s="253">
        <v>1166.06</v>
      </c>
      <c r="V1596" s="60">
        <f t="shared" si="145"/>
        <v>51754</v>
      </c>
      <c r="W1596" s="58">
        <f t="shared" si="146"/>
        <v>9.2861111111111114</v>
      </c>
      <c r="X1596" s="58">
        <f t="shared" si="147"/>
        <v>23.713888888888889</v>
      </c>
      <c r="Y1596" s="58">
        <f t="shared" si="148"/>
        <v>23.713888888888889</v>
      </c>
    </row>
    <row r="1597" spans="1:25" x14ac:dyDescent="0.25">
      <c r="A1597" s="283">
        <v>1027</v>
      </c>
      <c r="B1597" s="283"/>
      <c r="D1597" s="284">
        <v>39713</v>
      </c>
      <c r="E1597" s="284"/>
      <c r="F1597" s="284"/>
      <c r="G1597" s="284"/>
      <c r="I1597" s="285" t="s">
        <v>224</v>
      </c>
      <c r="J1597" s="285"/>
      <c r="K1597" s="285"/>
      <c r="L1597" s="285"/>
      <c r="M1597" s="61">
        <v>33</v>
      </c>
      <c r="N1597" s="253">
        <v>2604</v>
      </c>
      <c r="O1597" s="61">
        <v>100</v>
      </c>
      <c r="P1597" s="286">
        <v>651.01</v>
      </c>
      <c r="Q1597" s="286"/>
      <c r="R1597" s="286"/>
      <c r="S1597" s="253">
        <v>78.91</v>
      </c>
      <c r="T1597" s="253">
        <v>729.92</v>
      </c>
      <c r="V1597" s="60">
        <f t="shared" si="145"/>
        <v>51758</v>
      </c>
      <c r="W1597" s="58">
        <f t="shared" si="146"/>
        <v>9.2750000000000004</v>
      </c>
      <c r="X1597" s="58">
        <f t="shared" si="147"/>
        <v>23.725000000000001</v>
      </c>
      <c r="Y1597" s="58">
        <f t="shared" si="148"/>
        <v>23.725000000000001</v>
      </c>
    </row>
    <row r="1598" spans="1:25" x14ac:dyDescent="0.25">
      <c r="A1598" s="283">
        <v>1036</v>
      </c>
      <c r="B1598" s="283"/>
      <c r="D1598" s="284">
        <v>39729</v>
      </c>
      <c r="E1598" s="284"/>
      <c r="F1598" s="284"/>
      <c r="G1598" s="284"/>
      <c r="I1598" s="285" t="s">
        <v>224</v>
      </c>
      <c r="J1598" s="285"/>
      <c r="K1598" s="285"/>
      <c r="L1598" s="285"/>
      <c r="M1598" s="61">
        <v>33</v>
      </c>
      <c r="N1598" s="253">
        <v>1117.55</v>
      </c>
      <c r="O1598" s="61">
        <v>100</v>
      </c>
      <c r="P1598" s="286">
        <v>279.43</v>
      </c>
      <c r="Q1598" s="286"/>
      <c r="R1598" s="286"/>
      <c r="S1598" s="253">
        <v>33.869999999999997</v>
      </c>
      <c r="T1598" s="253">
        <v>313.3</v>
      </c>
      <c r="V1598" s="60">
        <f t="shared" si="145"/>
        <v>51774</v>
      </c>
      <c r="W1598" s="58">
        <f t="shared" si="146"/>
        <v>9.2305555555555561</v>
      </c>
      <c r="X1598" s="58">
        <f t="shared" si="147"/>
        <v>23.769444444444446</v>
      </c>
      <c r="Y1598" s="58">
        <f t="shared" si="148"/>
        <v>23.769444444444446</v>
      </c>
    </row>
    <row r="1599" spans="1:25" x14ac:dyDescent="0.25">
      <c r="A1599" s="283">
        <v>1037</v>
      </c>
      <c r="B1599" s="283"/>
      <c r="D1599" s="284">
        <v>39729</v>
      </c>
      <c r="E1599" s="284"/>
      <c r="F1599" s="284"/>
      <c r="G1599" s="284"/>
      <c r="I1599" s="285" t="s">
        <v>224</v>
      </c>
      <c r="J1599" s="285"/>
      <c r="K1599" s="285"/>
      <c r="L1599" s="285"/>
      <c r="M1599" s="61">
        <v>33</v>
      </c>
      <c r="N1599" s="253">
        <v>4187</v>
      </c>
      <c r="O1599" s="61">
        <v>100</v>
      </c>
      <c r="P1599" s="286">
        <v>1046.76</v>
      </c>
      <c r="Q1599" s="286"/>
      <c r="R1599" s="286"/>
      <c r="S1599" s="253">
        <v>126.88000000000001</v>
      </c>
      <c r="T1599" s="253">
        <v>1173.6400000000001</v>
      </c>
      <c r="V1599" s="60">
        <f t="shared" si="145"/>
        <v>51774</v>
      </c>
      <c r="W1599" s="58">
        <f t="shared" si="146"/>
        <v>9.2305555555555561</v>
      </c>
      <c r="X1599" s="58">
        <f t="shared" si="147"/>
        <v>23.769444444444446</v>
      </c>
      <c r="Y1599" s="58">
        <f t="shared" si="148"/>
        <v>23.769444444444446</v>
      </c>
    </row>
    <row r="1600" spans="1:25" x14ac:dyDescent="0.25">
      <c r="A1600" s="283">
        <v>1038</v>
      </c>
      <c r="B1600" s="283"/>
      <c r="D1600" s="284">
        <v>39737</v>
      </c>
      <c r="E1600" s="284"/>
      <c r="F1600" s="284"/>
      <c r="G1600" s="284"/>
      <c r="I1600" s="285" t="s">
        <v>224</v>
      </c>
      <c r="J1600" s="285"/>
      <c r="K1600" s="285"/>
      <c r="L1600" s="285"/>
      <c r="M1600" s="61">
        <v>33</v>
      </c>
      <c r="N1600" s="253">
        <v>494.89</v>
      </c>
      <c r="O1600" s="61">
        <v>100</v>
      </c>
      <c r="P1600" s="286">
        <v>123.75</v>
      </c>
      <c r="Q1600" s="286"/>
      <c r="R1600" s="286"/>
      <c r="S1600" s="253">
        <v>15</v>
      </c>
      <c r="T1600" s="253">
        <v>138.75</v>
      </c>
      <c r="V1600" s="60">
        <f t="shared" si="145"/>
        <v>51782</v>
      </c>
      <c r="W1600" s="58">
        <f t="shared" si="146"/>
        <v>9.2083333333333339</v>
      </c>
      <c r="X1600" s="58">
        <f t="shared" si="147"/>
        <v>23.791666666666664</v>
      </c>
      <c r="Y1600" s="58">
        <f t="shared" si="148"/>
        <v>23.791666666666664</v>
      </c>
    </row>
    <row r="1601" spans="1:25" x14ac:dyDescent="0.25">
      <c r="A1601" s="283">
        <v>1045</v>
      </c>
      <c r="B1601" s="283"/>
      <c r="D1601" s="284">
        <v>39758</v>
      </c>
      <c r="E1601" s="284"/>
      <c r="F1601" s="284"/>
      <c r="G1601" s="284"/>
      <c r="I1601" s="285" t="s">
        <v>224</v>
      </c>
      <c r="J1601" s="285"/>
      <c r="K1601" s="285"/>
      <c r="L1601" s="285"/>
      <c r="M1601" s="61">
        <v>33</v>
      </c>
      <c r="N1601" s="253">
        <v>14243.970000000001</v>
      </c>
      <c r="O1601" s="61">
        <v>100</v>
      </c>
      <c r="P1601" s="286">
        <v>3525.06</v>
      </c>
      <c r="Q1601" s="286"/>
      <c r="R1601" s="286"/>
      <c r="S1601" s="253">
        <v>431.64</v>
      </c>
      <c r="T1601" s="253">
        <v>3956.7000000000003</v>
      </c>
      <c r="V1601" s="60">
        <f t="shared" si="145"/>
        <v>51803</v>
      </c>
      <c r="W1601" s="58">
        <f t="shared" si="146"/>
        <v>9.1527777777777786</v>
      </c>
      <c r="X1601" s="58">
        <f t="shared" si="147"/>
        <v>23.847222222222221</v>
      </c>
      <c r="Y1601" s="58">
        <f t="shared" si="148"/>
        <v>23.847222222222221</v>
      </c>
    </row>
    <row r="1602" spans="1:25" x14ac:dyDescent="0.25">
      <c r="A1602" s="283">
        <v>1046</v>
      </c>
      <c r="B1602" s="283"/>
      <c r="D1602" s="284">
        <v>39763</v>
      </c>
      <c r="E1602" s="284"/>
      <c r="F1602" s="284"/>
      <c r="G1602" s="284"/>
      <c r="I1602" s="285" t="s">
        <v>224</v>
      </c>
      <c r="J1602" s="285"/>
      <c r="K1602" s="285"/>
      <c r="L1602" s="285"/>
      <c r="M1602" s="61">
        <v>33</v>
      </c>
      <c r="N1602" s="253">
        <v>508.83</v>
      </c>
      <c r="O1602" s="61">
        <v>100</v>
      </c>
      <c r="P1602" s="286">
        <v>125.93</v>
      </c>
      <c r="Q1602" s="286"/>
      <c r="R1602" s="286"/>
      <c r="S1602" s="253">
        <v>15.42</v>
      </c>
      <c r="T1602" s="253">
        <v>141.35</v>
      </c>
      <c r="V1602" s="60">
        <f t="shared" si="145"/>
        <v>51808</v>
      </c>
      <c r="W1602" s="58">
        <f t="shared" si="146"/>
        <v>9.1388888888888893</v>
      </c>
      <c r="X1602" s="58">
        <f t="shared" si="147"/>
        <v>23.861111111111111</v>
      </c>
      <c r="Y1602" s="58">
        <f t="shared" si="148"/>
        <v>23.861111111111111</v>
      </c>
    </row>
    <row r="1603" spans="1:25" x14ac:dyDescent="0.25">
      <c r="A1603" s="283">
        <v>1047</v>
      </c>
      <c r="B1603" s="283"/>
      <c r="D1603" s="284">
        <v>39763</v>
      </c>
      <c r="E1603" s="284"/>
      <c r="F1603" s="284"/>
      <c r="G1603" s="284"/>
      <c r="I1603" s="285" t="s">
        <v>224</v>
      </c>
      <c r="J1603" s="285"/>
      <c r="K1603" s="285"/>
      <c r="L1603" s="285"/>
      <c r="M1603" s="61">
        <v>33</v>
      </c>
      <c r="N1603" s="253">
        <v>143.74</v>
      </c>
      <c r="O1603" s="61">
        <v>100</v>
      </c>
      <c r="P1603" s="286">
        <v>35.61</v>
      </c>
      <c r="Q1603" s="286"/>
      <c r="R1603" s="286"/>
      <c r="S1603" s="253">
        <v>4.3600000000000003</v>
      </c>
      <c r="T1603" s="253">
        <v>39.97</v>
      </c>
      <c r="V1603" s="60">
        <f t="shared" si="145"/>
        <v>51808</v>
      </c>
      <c r="W1603" s="58">
        <f t="shared" si="146"/>
        <v>9.1388888888888893</v>
      </c>
      <c r="X1603" s="58">
        <f t="shared" si="147"/>
        <v>23.861111111111111</v>
      </c>
      <c r="Y1603" s="58">
        <f t="shared" si="148"/>
        <v>23.861111111111111</v>
      </c>
    </row>
    <row r="1604" spans="1:25" x14ac:dyDescent="0.25">
      <c r="A1604" s="283">
        <v>1048</v>
      </c>
      <c r="B1604" s="283"/>
      <c r="D1604" s="284">
        <v>39763</v>
      </c>
      <c r="E1604" s="284"/>
      <c r="F1604" s="284"/>
      <c r="G1604" s="284"/>
      <c r="I1604" s="285" t="s">
        <v>224</v>
      </c>
      <c r="J1604" s="285"/>
      <c r="K1604" s="285"/>
      <c r="L1604" s="285"/>
      <c r="M1604" s="61">
        <v>33</v>
      </c>
      <c r="N1604" s="253">
        <v>8547.86</v>
      </c>
      <c r="O1604" s="61">
        <v>100</v>
      </c>
      <c r="P1604" s="286">
        <v>2115.41</v>
      </c>
      <c r="Q1604" s="286"/>
      <c r="R1604" s="286"/>
      <c r="S1604" s="253">
        <v>259.02999999999997</v>
      </c>
      <c r="T1604" s="253">
        <v>2374.44</v>
      </c>
      <c r="V1604" s="60">
        <f t="shared" si="145"/>
        <v>51808</v>
      </c>
      <c r="W1604" s="58">
        <f t="shared" si="146"/>
        <v>9.1388888888888893</v>
      </c>
      <c r="X1604" s="58">
        <f t="shared" si="147"/>
        <v>23.861111111111111</v>
      </c>
      <c r="Y1604" s="58">
        <f t="shared" si="148"/>
        <v>23.861111111111111</v>
      </c>
    </row>
    <row r="1605" spans="1:25" x14ac:dyDescent="0.25">
      <c r="A1605" s="283">
        <v>1049</v>
      </c>
      <c r="B1605" s="283"/>
      <c r="D1605" s="284">
        <v>39769</v>
      </c>
      <c r="E1605" s="284"/>
      <c r="F1605" s="284"/>
      <c r="G1605" s="284"/>
      <c r="I1605" s="285" t="s">
        <v>224</v>
      </c>
      <c r="J1605" s="285"/>
      <c r="K1605" s="285"/>
      <c r="L1605" s="285"/>
      <c r="M1605" s="61">
        <v>33</v>
      </c>
      <c r="N1605" s="253">
        <v>475</v>
      </c>
      <c r="O1605" s="61">
        <v>100</v>
      </c>
      <c r="P1605" s="286">
        <v>116.32000000000001</v>
      </c>
      <c r="Q1605" s="286"/>
      <c r="R1605" s="286"/>
      <c r="S1605" s="253">
        <v>14.39</v>
      </c>
      <c r="T1605" s="253">
        <v>130.71</v>
      </c>
      <c r="V1605" s="60">
        <f t="shared" si="145"/>
        <v>51814</v>
      </c>
      <c r="W1605" s="58">
        <f t="shared" si="146"/>
        <v>9.1222222222222218</v>
      </c>
      <c r="X1605" s="58">
        <f t="shared" si="147"/>
        <v>23.87777777777778</v>
      </c>
      <c r="Y1605" s="58">
        <f t="shared" si="148"/>
        <v>23.87777777777778</v>
      </c>
    </row>
    <row r="1606" spans="1:25" x14ac:dyDescent="0.25">
      <c r="A1606" s="283">
        <v>1050</v>
      </c>
      <c r="B1606" s="283"/>
      <c r="D1606" s="284">
        <v>39769</v>
      </c>
      <c r="E1606" s="284"/>
      <c r="F1606" s="284"/>
      <c r="G1606" s="284"/>
      <c r="I1606" s="285" t="s">
        <v>224</v>
      </c>
      <c r="J1606" s="285"/>
      <c r="K1606" s="285"/>
      <c r="L1606" s="285"/>
      <c r="M1606" s="61">
        <v>33</v>
      </c>
      <c r="N1606" s="253">
        <v>475.3</v>
      </c>
      <c r="O1606" s="61">
        <v>100</v>
      </c>
      <c r="P1606" s="286">
        <v>116.4</v>
      </c>
      <c r="Q1606" s="286"/>
      <c r="R1606" s="286"/>
      <c r="S1606" s="253">
        <v>14.4</v>
      </c>
      <c r="T1606" s="253">
        <v>130.80000000000001</v>
      </c>
      <c r="V1606" s="60">
        <f t="shared" si="145"/>
        <v>51814</v>
      </c>
      <c r="W1606" s="58">
        <f t="shared" si="146"/>
        <v>9.1222222222222218</v>
      </c>
      <c r="X1606" s="58">
        <f t="shared" si="147"/>
        <v>23.87777777777778</v>
      </c>
      <c r="Y1606" s="58">
        <f t="shared" si="148"/>
        <v>23.87777777777778</v>
      </c>
    </row>
    <row r="1607" spans="1:25" x14ac:dyDescent="0.25">
      <c r="A1607" s="283">
        <v>1060</v>
      </c>
      <c r="B1607" s="283"/>
      <c r="D1607" s="284">
        <v>39786</v>
      </c>
      <c r="E1607" s="284"/>
      <c r="F1607" s="284"/>
      <c r="G1607" s="284"/>
      <c r="I1607" s="285" t="s">
        <v>224</v>
      </c>
      <c r="J1607" s="285"/>
      <c r="K1607" s="285"/>
      <c r="L1607" s="285"/>
      <c r="M1607" s="61">
        <v>33</v>
      </c>
      <c r="N1607" s="253">
        <v>4161.1899999999996</v>
      </c>
      <c r="O1607" s="61">
        <v>100</v>
      </c>
      <c r="P1607" s="286">
        <v>1019.3100000000001</v>
      </c>
      <c r="Q1607" s="286"/>
      <c r="R1607" s="286"/>
      <c r="S1607" s="253">
        <v>126.10000000000001</v>
      </c>
      <c r="T1607" s="253">
        <v>1145.4100000000001</v>
      </c>
      <c r="V1607" s="60">
        <f t="shared" si="145"/>
        <v>51831</v>
      </c>
      <c r="W1607" s="58">
        <f t="shared" si="146"/>
        <v>9.0749999999999993</v>
      </c>
      <c r="X1607" s="58">
        <f t="shared" si="147"/>
        <v>23.925000000000001</v>
      </c>
      <c r="Y1607" s="58">
        <f t="shared" si="148"/>
        <v>23.925000000000001</v>
      </c>
    </row>
    <row r="1608" spans="1:25" x14ac:dyDescent="0.25">
      <c r="A1608" s="283">
        <v>1061</v>
      </c>
      <c r="B1608" s="283"/>
      <c r="D1608" s="284">
        <v>39786</v>
      </c>
      <c r="E1608" s="284"/>
      <c r="F1608" s="284"/>
      <c r="G1608" s="284"/>
      <c r="I1608" s="285" t="s">
        <v>224</v>
      </c>
      <c r="J1608" s="285"/>
      <c r="K1608" s="285"/>
      <c r="L1608" s="285"/>
      <c r="M1608" s="61">
        <v>33</v>
      </c>
      <c r="N1608" s="253">
        <v>14517.18</v>
      </c>
      <c r="O1608" s="61">
        <v>100</v>
      </c>
      <c r="P1608" s="286">
        <v>3555.94</v>
      </c>
      <c r="Q1608" s="286"/>
      <c r="R1608" s="286"/>
      <c r="S1608" s="253">
        <v>439.91</v>
      </c>
      <c r="T1608" s="253">
        <v>3995.85</v>
      </c>
      <c r="V1608" s="60">
        <f t="shared" si="145"/>
        <v>51831</v>
      </c>
      <c r="W1608" s="58">
        <f t="shared" si="146"/>
        <v>9.0749999999999993</v>
      </c>
      <c r="X1608" s="58">
        <f t="shared" si="147"/>
        <v>23.925000000000001</v>
      </c>
      <c r="Y1608" s="58">
        <f t="shared" si="148"/>
        <v>23.925000000000001</v>
      </c>
    </row>
    <row r="1609" spans="1:25" x14ac:dyDescent="0.25">
      <c r="A1609" s="283">
        <v>1062</v>
      </c>
      <c r="B1609" s="283"/>
      <c r="D1609" s="284">
        <v>39787</v>
      </c>
      <c r="E1609" s="284"/>
      <c r="F1609" s="284"/>
      <c r="G1609" s="284"/>
      <c r="I1609" s="285" t="s">
        <v>224</v>
      </c>
      <c r="J1609" s="285"/>
      <c r="K1609" s="285"/>
      <c r="L1609" s="285"/>
      <c r="M1609" s="61">
        <v>33</v>
      </c>
      <c r="N1609" s="253">
        <v>6112.53</v>
      </c>
      <c r="O1609" s="61">
        <v>100</v>
      </c>
      <c r="P1609" s="286">
        <v>1497.28</v>
      </c>
      <c r="Q1609" s="286"/>
      <c r="R1609" s="286"/>
      <c r="S1609" s="253">
        <v>185.23</v>
      </c>
      <c r="T1609" s="253">
        <v>1682.51</v>
      </c>
      <c r="V1609" s="60">
        <f t="shared" si="145"/>
        <v>51832</v>
      </c>
      <c r="W1609" s="58">
        <f t="shared" si="146"/>
        <v>9.0722222222222229</v>
      </c>
      <c r="X1609" s="58">
        <f t="shared" si="147"/>
        <v>23.927777777777777</v>
      </c>
      <c r="Y1609" s="58">
        <f t="shared" si="148"/>
        <v>23.927777777777777</v>
      </c>
    </row>
    <row r="1610" spans="1:25" x14ac:dyDescent="0.25">
      <c r="A1610" s="283">
        <v>1082</v>
      </c>
      <c r="B1610" s="283"/>
      <c r="D1610" s="284">
        <v>39819</v>
      </c>
      <c r="E1610" s="284"/>
      <c r="F1610" s="284"/>
      <c r="G1610" s="284"/>
      <c r="I1610" s="285" t="s">
        <v>224</v>
      </c>
      <c r="J1610" s="285"/>
      <c r="K1610" s="285"/>
      <c r="L1610" s="285"/>
      <c r="M1610" s="61">
        <v>33</v>
      </c>
      <c r="N1610" s="253">
        <v>832.08</v>
      </c>
      <c r="O1610" s="61">
        <v>100</v>
      </c>
      <c r="P1610" s="286">
        <v>201.68</v>
      </c>
      <c r="Q1610" s="286"/>
      <c r="R1610" s="286"/>
      <c r="S1610" s="253">
        <v>25.21</v>
      </c>
      <c r="T1610" s="253">
        <v>226.89000000000001</v>
      </c>
      <c r="V1610" s="60">
        <f t="shared" si="145"/>
        <v>51864</v>
      </c>
      <c r="W1610" s="58">
        <f t="shared" si="146"/>
        <v>8.9861111111111107</v>
      </c>
      <c r="X1610" s="58">
        <f t="shared" si="147"/>
        <v>24.013888888888889</v>
      </c>
      <c r="Y1610" s="58">
        <f t="shared" si="148"/>
        <v>24.013888888888889</v>
      </c>
    </row>
    <row r="1611" spans="1:25" x14ac:dyDescent="0.25">
      <c r="A1611" s="283">
        <v>1084</v>
      </c>
      <c r="B1611" s="283"/>
      <c r="D1611" s="284">
        <v>39847</v>
      </c>
      <c r="E1611" s="284"/>
      <c r="F1611" s="284"/>
      <c r="G1611" s="284"/>
      <c r="I1611" s="285" t="s">
        <v>224</v>
      </c>
      <c r="J1611" s="285"/>
      <c r="K1611" s="285"/>
      <c r="L1611" s="285"/>
      <c r="M1611" s="61">
        <v>33</v>
      </c>
      <c r="N1611" s="253">
        <v>443.43</v>
      </c>
      <c r="O1611" s="61">
        <v>100</v>
      </c>
      <c r="P1611" s="286">
        <v>106.4</v>
      </c>
      <c r="Q1611" s="286"/>
      <c r="R1611" s="286"/>
      <c r="S1611" s="253">
        <v>13.44</v>
      </c>
      <c r="T1611" s="253">
        <v>119.84</v>
      </c>
      <c r="V1611" s="60">
        <f t="shared" si="145"/>
        <v>51892</v>
      </c>
      <c r="W1611" s="58">
        <f t="shared" si="146"/>
        <v>8.9111111111111114</v>
      </c>
      <c r="X1611" s="58">
        <f t="shared" si="147"/>
        <v>24.088888888888889</v>
      </c>
      <c r="Y1611" s="58">
        <f t="shared" si="148"/>
        <v>24.088888888888889</v>
      </c>
    </row>
    <row r="1612" spans="1:25" x14ac:dyDescent="0.25">
      <c r="A1612" s="283">
        <v>1085</v>
      </c>
      <c r="B1612" s="283"/>
      <c r="D1612" s="284">
        <v>39864</v>
      </c>
      <c r="E1612" s="284"/>
      <c r="F1612" s="284"/>
      <c r="G1612" s="284"/>
      <c r="I1612" s="285" t="s">
        <v>224</v>
      </c>
      <c r="J1612" s="285"/>
      <c r="K1612" s="285"/>
      <c r="L1612" s="285"/>
      <c r="M1612" s="61">
        <v>33</v>
      </c>
      <c r="N1612" s="253">
        <v>353.43</v>
      </c>
      <c r="O1612" s="61">
        <v>100</v>
      </c>
      <c r="P1612" s="286">
        <v>83.89</v>
      </c>
      <c r="Q1612" s="286"/>
      <c r="R1612" s="286"/>
      <c r="S1612" s="253">
        <v>10.71</v>
      </c>
      <c r="T1612" s="253">
        <v>94.600000000000009</v>
      </c>
      <c r="V1612" s="60">
        <f t="shared" ref="V1612:V1644" si="149">D1612+(M1612*365)</f>
        <v>51909</v>
      </c>
      <c r="W1612" s="58">
        <f t="shared" ref="W1612:W1644" si="150">YEARFRAC(D1612,$W$8)</f>
        <v>8.8638888888888889</v>
      </c>
      <c r="X1612" s="58">
        <f t="shared" ref="X1612:X1643" si="151">IF(W1612&gt;M1612,0,M1612-W1612)</f>
        <v>24.136111111111113</v>
      </c>
      <c r="Y1612" s="58">
        <f t="shared" ref="Y1612:Y1643" si="152">IF(X1612=0,0,X1612)</f>
        <v>24.136111111111113</v>
      </c>
    </row>
    <row r="1613" spans="1:25" x14ac:dyDescent="0.25">
      <c r="A1613" s="283">
        <v>1111</v>
      </c>
      <c r="B1613" s="283"/>
      <c r="D1613" s="284">
        <v>40002</v>
      </c>
      <c r="E1613" s="284"/>
      <c r="F1613" s="284"/>
      <c r="G1613" s="284"/>
      <c r="I1613" s="285" t="s">
        <v>224</v>
      </c>
      <c r="J1613" s="285"/>
      <c r="K1613" s="285"/>
      <c r="L1613" s="285"/>
      <c r="M1613" s="61">
        <v>33</v>
      </c>
      <c r="N1613" s="253">
        <v>1365.88</v>
      </c>
      <c r="O1613" s="61">
        <v>100</v>
      </c>
      <c r="P1613" s="286">
        <v>310.43</v>
      </c>
      <c r="Q1613" s="286"/>
      <c r="R1613" s="286"/>
      <c r="S1613" s="253">
        <v>41.39</v>
      </c>
      <c r="T1613" s="253">
        <v>351.82</v>
      </c>
      <c r="V1613" s="60">
        <f t="shared" si="149"/>
        <v>52047</v>
      </c>
      <c r="W1613" s="58">
        <f t="shared" si="150"/>
        <v>8.4805555555555561</v>
      </c>
      <c r="X1613" s="58">
        <f t="shared" si="151"/>
        <v>24.519444444444446</v>
      </c>
      <c r="Y1613" s="58">
        <f t="shared" si="152"/>
        <v>24.519444444444446</v>
      </c>
    </row>
    <row r="1614" spans="1:25" x14ac:dyDescent="0.25">
      <c r="A1614" s="283">
        <v>1112</v>
      </c>
      <c r="B1614" s="283"/>
      <c r="D1614" s="284">
        <v>40023</v>
      </c>
      <c r="E1614" s="284"/>
      <c r="F1614" s="284"/>
      <c r="G1614" s="284"/>
      <c r="I1614" s="285" t="s">
        <v>224</v>
      </c>
      <c r="J1614" s="285"/>
      <c r="K1614" s="285"/>
      <c r="L1614" s="285"/>
      <c r="M1614" s="61">
        <v>33</v>
      </c>
      <c r="N1614" s="253">
        <v>3767</v>
      </c>
      <c r="O1614" s="61">
        <v>100</v>
      </c>
      <c r="P1614" s="286">
        <v>846.61</v>
      </c>
      <c r="Q1614" s="286"/>
      <c r="R1614" s="286"/>
      <c r="S1614" s="253">
        <v>114.15</v>
      </c>
      <c r="T1614" s="253">
        <v>960.76</v>
      </c>
      <c r="V1614" s="60">
        <f t="shared" si="149"/>
        <v>52068</v>
      </c>
      <c r="W1614" s="58">
        <f t="shared" si="150"/>
        <v>8.4222222222222225</v>
      </c>
      <c r="X1614" s="58">
        <f t="shared" si="151"/>
        <v>24.577777777777776</v>
      </c>
      <c r="Y1614" s="58">
        <f t="shared" si="152"/>
        <v>24.577777777777776</v>
      </c>
    </row>
    <row r="1615" spans="1:25" x14ac:dyDescent="0.25">
      <c r="A1615" s="283">
        <v>1130</v>
      </c>
      <c r="B1615" s="283"/>
      <c r="D1615" s="284">
        <v>40100</v>
      </c>
      <c r="E1615" s="284"/>
      <c r="F1615" s="284"/>
      <c r="G1615" s="284"/>
      <c r="I1615" s="285" t="s">
        <v>224</v>
      </c>
      <c r="J1615" s="285"/>
      <c r="K1615" s="285"/>
      <c r="L1615" s="285"/>
      <c r="M1615" s="61">
        <v>33</v>
      </c>
      <c r="N1615" s="253">
        <v>8692</v>
      </c>
      <c r="O1615" s="61">
        <v>100</v>
      </c>
      <c r="P1615" s="286">
        <v>1909.58</v>
      </c>
      <c r="Q1615" s="286"/>
      <c r="R1615" s="286"/>
      <c r="S1615" s="253">
        <v>263.39</v>
      </c>
      <c r="T1615" s="253">
        <v>2172.9699999999998</v>
      </c>
      <c r="V1615" s="60">
        <f t="shared" si="149"/>
        <v>52145</v>
      </c>
      <c r="W1615" s="58">
        <f t="shared" si="150"/>
        <v>8.2138888888888886</v>
      </c>
      <c r="X1615" s="58">
        <f t="shared" si="151"/>
        <v>24.786111111111111</v>
      </c>
      <c r="Y1615" s="58">
        <f t="shared" si="152"/>
        <v>24.786111111111111</v>
      </c>
    </row>
    <row r="1616" spans="1:25" x14ac:dyDescent="0.25">
      <c r="A1616" s="283">
        <v>1200</v>
      </c>
      <c r="B1616" s="283"/>
      <c r="D1616" s="284">
        <v>40505</v>
      </c>
      <c r="E1616" s="284"/>
      <c r="F1616" s="284"/>
      <c r="G1616" s="284"/>
      <c r="I1616" s="285" t="s">
        <v>224</v>
      </c>
      <c r="J1616" s="285"/>
      <c r="K1616" s="285"/>
      <c r="L1616" s="285"/>
      <c r="M1616" s="61">
        <v>33</v>
      </c>
      <c r="N1616" s="253">
        <v>682.1</v>
      </c>
      <c r="O1616" s="61">
        <v>100</v>
      </c>
      <c r="P1616" s="286">
        <v>125.74000000000001</v>
      </c>
      <c r="Q1616" s="286"/>
      <c r="R1616" s="286"/>
      <c r="S1616" s="253">
        <v>20.67</v>
      </c>
      <c r="T1616" s="253">
        <v>146.41</v>
      </c>
      <c r="V1616" s="60">
        <f t="shared" si="149"/>
        <v>52550</v>
      </c>
      <c r="W1616" s="58">
        <f t="shared" si="150"/>
        <v>7.1055555555555552</v>
      </c>
      <c r="X1616" s="58">
        <f t="shared" si="151"/>
        <v>25.894444444444446</v>
      </c>
      <c r="Y1616" s="58">
        <f t="shared" si="152"/>
        <v>25.894444444444446</v>
      </c>
    </row>
    <row r="1617" spans="1:25" x14ac:dyDescent="0.25">
      <c r="A1617" s="283">
        <v>1215</v>
      </c>
      <c r="B1617" s="283"/>
      <c r="D1617" s="284">
        <v>40549</v>
      </c>
      <c r="E1617" s="284"/>
      <c r="F1617" s="284"/>
      <c r="G1617" s="284"/>
      <c r="I1617" s="285" t="s">
        <v>224</v>
      </c>
      <c r="J1617" s="285"/>
      <c r="K1617" s="285"/>
      <c r="L1617" s="285"/>
      <c r="M1617" s="61">
        <v>33</v>
      </c>
      <c r="N1617" s="253">
        <v>4909.78</v>
      </c>
      <c r="O1617" s="61">
        <v>100</v>
      </c>
      <c r="P1617" s="286">
        <v>892.68000000000006</v>
      </c>
      <c r="Q1617" s="286"/>
      <c r="R1617" s="286"/>
      <c r="S1617" s="253">
        <v>148.78</v>
      </c>
      <c r="T1617" s="253">
        <v>1041.46</v>
      </c>
      <c r="V1617" s="60">
        <f t="shared" si="149"/>
        <v>52594</v>
      </c>
      <c r="W1617" s="58">
        <f t="shared" si="150"/>
        <v>6.9861111111111107</v>
      </c>
      <c r="X1617" s="58">
        <f t="shared" si="151"/>
        <v>26.013888888888889</v>
      </c>
      <c r="Y1617" s="58">
        <f t="shared" si="152"/>
        <v>26.013888888888889</v>
      </c>
    </row>
    <row r="1618" spans="1:25" x14ac:dyDescent="0.25">
      <c r="A1618" s="283">
        <v>1234</v>
      </c>
      <c r="B1618" s="283"/>
      <c r="D1618" s="284">
        <v>40694</v>
      </c>
      <c r="E1618" s="284"/>
      <c r="F1618" s="284"/>
      <c r="G1618" s="284"/>
      <c r="I1618" s="285" t="s">
        <v>224</v>
      </c>
      <c r="J1618" s="285"/>
      <c r="K1618" s="285"/>
      <c r="L1618" s="285"/>
      <c r="M1618" s="61">
        <v>33</v>
      </c>
      <c r="N1618" s="253">
        <v>923</v>
      </c>
      <c r="O1618" s="61">
        <v>100</v>
      </c>
      <c r="P1618" s="286">
        <v>156.16999999999999</v>
      </c>
      <c r="Q1618" s="286"/>
      <c r="R1618" s="286"/>
      <c r="S1618" s="253">
        <v>27.97</v>
      </c>
      <c r="T1618" s="253">
        <v>184.14000000000001</v>
      </c>
      <c r="V1618" s="60">
        <f t="shared" si="149"/>
        <v>52739</v>
      </c>
      <c r="W1618" s="58">
        <f t="shared" si="150"/>
        <v>6.583333333333333</v>
      </c>
      <c r="X1618" s="58">
        <f t="shared" si="151"/>
        <v>26.416666666666668</v>
      </c>
      <c r="Y1618" s="58">
        <f t="shared" si="152"/>
        <v>26.416666666666668</v>
      </c>
    </row>
    <row r="1619" spans="1:25" x14ac:dyDescent="0.25">
      <c r="A1619" s="283">
        <v>1241</v>
      </c>
      <c r="B1619" s="283"/>
      <c r="D1619" s="284">
        <v>40724</v>
      </c>
      <c r="E1619" s="284"/>
      <c r="F1619" s="284"/>
      <c r="G1619" s="284"/>
      <c r="I1619" s="285" t="s">
        <v>224</v>
      </c>
      <c r="J1619" s="285"/>
      <c r="K1619" s="285"/>
      <c r="L1619" s="285"/>
      <c r="M1619" s="61">
        <v>33</v>
      </c>
      <c r="N1619" s="253">
        <v>2764.54</v>
      </c>
      <c r="O1619" s="61">
        <v>100</v>
      </c>
      <c r="P1619" s="286">
        <v>460.74</v>
      </c>
      <c r="Q1619" s="286"/>
      <c r="R1619" s="286"/>
      <c r="S1619" s="253">
        <v>83.77</v>
      </c>
      <c r="T1619" s="253">
        <v>544.51</v>
      </c>
      <c r="V1619" s="60">
        <f t="shared" si="149"/>
        <v>52769</v>
      </c>
      <c r="W1619" s="58">
        <f t="shared" si="150"/>
        <v>6.5</v>
      </c>
      <c r="X1619" s="58">
        <f t="shared" si="151"/>
        <v>26.5</v>
      </c>
      <c r="Y1619" s="58">
        <f t="shared" si="152"/>
        <v>26.5</v>
      </c>
    </row>
    <row r="1620" spans="1:25" x14ac:dyDescent="0.25">
      <c r="A1620" s="283">
        <v>1248</v>
      </c>
      <c r="B1620" s="283"/>
      <c r="D1620" s="284">
        <v>40736</v>
      </c>
      <c r="E1620" s="284"/>
      <c r="F1620" s="284"/>
      <c r="G1620" s="284"/>
      <c r="I1620" s="285" t="s">
        <v>224</v>
      </c>
      <c r="J1620" s="285"/>
      <c r="K1620" s="285"/>
      <c r="L1620" s="285"/>
      <c r="M1620" s="61">
        <v>33</v>
      </c>
      <c r="N1620" s="253">
        <v>1250.71</v>
      </c>
      <c r="O1620" s="61">
        <v>100</v>
      </c>
      <c r="P1620" s="286">
        <v>208.45000000000002</v>
      </c>
      <c r="Q1620" s="286"/>
      <c r="R1620" s="286"/>
      <c r="S1620" s="253">
        <v>37.9</v>
      </c>
      <c r="T1620" s="253">
        <v>246.35</v>
      </c>
      <c r="V1620" s="60">
        <f t="shared" si="149"/>
        <v>52781</v>
      </c>
      <c r="W1620" s="58">
        <f t="shared" si="150"/>
        <v>6.4694444444444441</v>
      </c>
      <c r="X1620" s="58">
        <f t="shared" si="151"/>
        <v>26.530555555555555</v>
      </c>
      <c r="Y1620" s="58">
        <f t="shared" si="152"/>
        <v>26.530555555555555</v>
      </c>
    </row>
    <row r="1621" spans="1:25" x14ac:dyDescent="0.25">
      <c r="A1621" s="283">
        <v>1267</v>
      </c>
      <c r="B1621" s="283"/>
      <c r="D1621" s="284">
        <v>40848</v>
      </c>
      <c r="E1621" s="284"/>
      <c r="F1621" s="284"/>
      <c r="G1621" s="284"/>
      <c r="I1621" s="285" t="s">
        <v>224</v>
      </c>
      <c r="J1621" s="285"/>
      <c r="K1621" s="285"/>
      <c r="L1621" s="285"/>
      <c r="M1621" s="61">
        <v>33</v>
      </c>
      <c r="N1621" s="253">
        <v>4838.13</v>
      </c>
      <c r="O1621" s="61">
        <v>100</v>
      </c>
      <c r="P1621" s="286">
        <v>757.49</v>
      </c>
      <c r="Q1621" s="286"/>
      <c r="R1621" s="286"/>
      <c r="S1621" s="253">
        <v>146.61000000000001</v>
      </c>
      <c r="T1621" s="253">
        <v>904.1</v>
      </c>
      <c r="V1621" s="60">
        <f t="shared" si="149"/>
        <v>52893</v>
      </c>
      <c r="W1621" s="58">
        <f t="shared" si="150"/>
        <v>6.166666666666667</v>
      </c>
      <c r="X1621" s="58">
        <f t="shared" si="151"/>
        <v>26.833333333333332</v>
      </c>
      <c r="Y1621" s="58">
        <f t="shared" si="152"/>
        <v>26.833333333333332</v>
      </c>
    </row>
    <row r="1622" spans="1:25" x14ac:dyDescent="0.25">
      <c r="A1622" s="283">
        <v>1268</v>
      </c>
      <c r="B1622" s="283"/>
      <c r="D1622" s="284">
        <v>40856</v>
      </c>
      <c r="E1622" s="284"/>
      <c r="F1622" s="284"/>
      <c r="G1622" s="284"/>
      <c r="I1622" s="285" t="s">
        <v>224</v>
      </c>
      <c r="J1622" s="285"/>
      <c r="K1622" s="285"/>
      <c r="L1622" s="285"/>
      <c r="M1622" s="61">
        <v>33</v>
      </c>
      <c r="N1622" s="253">
        <v>2350.25</v>
      </c>
      <c r="O1622" s="61">
        <v>100</v>
      </c>
      <c r="P1622" s="286">
        <v>367.97</v>
      </c>
      <c r="Q1622" s="286"/>
      <c r="R1622" s="286"/>
      <c r="S1622" s="253">
        <v>71.22</v>
      </c>
      <c r="T1622" s="253">
        <v>439.19</v>
      </c>
      <c r="V1622" s="60">
        <f t="shared" si="149"/>
        <v>52901</v>
      </c>
      <c r="W1622" s="58">
        <f t="shared" si="150"/>
        <v>6.1444444444444448</v>
      </c>
      <c r="X1622" s="58">
        <f t="shared" si="151"/>
        <v>26.855555555555554</v>
      </c>
      <c r="Y1622" s="58">
        <f t="shared" si="152"/>
        <v>26.855555555555554</v>
      </c>
    </row>
    <row r="1623" spans="1:25" x14ac:dyDescent="0.25">
      <c r="A1623" s="283">
        <v>1280</v>
      </c>
      <c r="B1623" s="283"/>
      <c r="D1623" s="284">
        <v>40920</v>
      </c>
      <c r="E1623" s="284"/>
      <c r="F1623" s="284"/>
      <c r="G1623" s="284"/>
      <c r="I1623" s="285" t="s">
        <v>224</v>
      </c>
      <c r="J1623" s="285"/>
      <c r="K1623" s="285"/>
      <c r="L1623" s="285"/>
      <c r="M1623" s="61">
        <v>33</v>
      </c>
      <c r="N1623" s="253">
        <v>314</v>
      </c>
      <c r="O1623" s="61">
        <v>100</v>
      </c>
      <c r="P1623" s="286">
        <v>47.6</v>
      </c>
      <c r="Q1623" s="286"/>
      <c r="R1623" s="286"/>
      <c r="S1623" s="253">
        <v>9.52</v>
      </c>
      <c r="T1623" s="253">
        <v>57.120000000000005</v>
      </c>
      <c r="V1623" s="60">
        <f t="shared" si="149"/>
        <v>52965</v>
      </c>
      <c r="W1623" s="58">
        <f t="shared" si="150"/>
        <v>5.9694444444444441</v>
      </c>
      <c r="X1623" s="58">
        <f t="shared" si="151"/>
        <v>27.030555555555555</v>
      </c>
      <c r="Y1623" s="58">
        <f t="shared" si="152"/>
        <v>27.030555555555555</v>
      </c>
    </row>
    <row r="1624" spans="1:25" x14ac:dyDescent="0.25">
      <c r="A1624" s="283">
        <v>1291</v>
      </c>
      <c r="B1624" s="283"/>
      <c r="D1624" s="284">
        <v>41003</v>
      </c>
      <c r="E1624" s="284"/>
      <c r="F1624" s="284"/>
      <c r="G1624" s="284"/>
      <c r="I1624" s="285" t="s">
        <v>224</v>
      </c>
      <c r="J1624" s="285"/>
      <c r="K1624" s="285"/>
      <c r="L1624" s="285"/>
      <c r="M1624" s="61">
        <v>33</v>
      </c>
      <c r="N1624" s="253">
        <v>2311.9699999999998</v>
      </c>
      <c r="O1624" s="61">
        <v>100</v>
      </c>
      <c r="P1624" s="286">
        <v>332.79</v>
      </c>
      <c r="Q1624" s="286"/>
      <c r="R1624" s="286"/>
      <c r="S1624" s="253">
        <v>70.06</v>
      </c>
      <c r="T1624" s="253">
        <v>402.85</v>
      </c>
      <c r="V1624" s="60">
        <f t="shared" si="149"/>
        <v>53048</v>
      </c>
      <c r="W1624" s="58">
        <f t="shared" si="150"/>
        <v>5.7416666666666663</v>
      </c>
      <c r="X1624" s="58">
        <f t="shared" si="151"/>
        <v>27.258333333333333</v>
      </c>
      <c r="Y1624" s="58">
        <f t="shared" si="152"/>
        <v>27.258333333333333</v>
      </c>
    </row>
    <row r="1625" spans="1:25" x14ac:dyDescent="0.25">
      <c r="A1625" s="283">
        <v>1311</v>
      </c>
      <c r="B1625" s="283"/>
      <c r="D1625" s="284">
        <v>41096</v>
      </c>
      <c r="E1625" s="284"/>
      <c r="F1625" s="284"/>
      <c r="G1625" s="284"/>
      <c r="I1625" s="285" t="s">
        <v>224</v>
      </c>
      <c r="J1625" s="285"/>
      <c r="K1625" s="285"/>
      <c r="L1625" s="285"/>
      <c r="M1625" s="61">
        <v>33</v>
      </c>
      <c r="N1625" s="253">
        <v>2194</v>
      </c>
      <c r="O1625" s="61">
        <v>100</v>
      </c>
      <c r="P1625" s="286">
        <v>299.16000000000003</v>
      </c>
      <c r="Q1625" s="286"/>
      <c r="R1625" s="286"/>
      <c r="S1625" s="253">
        <v>66.48</v>
      </c>
      <c r="T1625" s="253">
        <v>365.64</v>
      </c>
      <c r="V1625" s="60">
        <f t="shared" si="149"/>
        <v>53141</v>
      </c>
      <c r="W1625" s="58">
        <f t="shared" si="150"/>
        <v>5.4861111111111107</v>
      </c>
      <c r="X1625" s="58">
        <f t="shared" si="151"/>
        <v>27.513888888888889</v>
      </c>
      <c r="Y1625" s="58">
        <f t="shared" si="152"/>
        <v>27.513888888888889</v>
      </c>
    </row>
    <row r="1626" spans="1:25" x14ac:dyDescent="0.25">
      <c r="A1626" s="283">
        <v>1318</v>
      </c>
      <c r="B1626" s="283"/>
      <c r="D1626" s="284">
        <v>41127</v>
      </c>
      <c r="E1626" s="284"/>
      <c r="F1626" s="284"/>
      <c r="G1626" s="284"/>
      <c r="I1626" s="285" t="s">
        <v>224</v>
      </c>
      <c r="J1626" s="285"/>
      <c r="K1626" s="285"/>
      <c r="L1626" s="285"/>
      <c r="M1626" s="61">
        <v>33</v>
      </c>
      <c r="N1626" s="253">
        <v>230.3</v>
      </c>
      <c r="O1626" s="61">
        <v>100</v>
      </c>
      <c r="P1626" s="286">
        <v>30.830000000000002</v>
      </c>
      <c r="Q1626" s="286"/>
      <c r="R1626" s="286"/>
      <c r="S1626" s="253">
        <v>6.98</v>
      </c>
      <c r="T1626" s="253">
        <v>37.81</v>
      </c>
      <c r="V1626" s="60">
        <f t="shared" si="149"/>
        <v>53172</v>
      </c>
      <c r="W1626" s="58">
        <f t="shared" si="150"/>
        <v>5.4027777777777777</v>
      </c>
      <c r="X1626" s="58">
        <f t="shared" si="151"/>
        <v>27.597222222222221</v>
      </c>
      <c r="Y1626" s="58">
        <f t="shared" si="152"/>
        <v>27.597222222222221</v>
      </c>
    </row>
    <row r="1627" spans="1:25" x14ac:dyDescent="0.25">
      <c r="A1627" s="283">
        <v>1319</v>
      </c>
      <c r="B1627" s="283"/>
      <c r="D1627" s="284">
        <v>41136</v>
      </c>
      <c r="E1627" s="284"/>
      <c r="F1627" s="284"/>
      <c r="G1627" s="284"/>
      <c r="I1627" s="285" t="s">
        <v>224</v>
      </c>
      <c r="J1627" s="285"/>
      <c r="K1627" s="285"/>
      <c r="L1627" s="285"/>
      <c r="M1627" s="61">
        <v>33</v>
      </c>
      <c r="N1627" s="253">
        <v>249.93</v>
      </c>
      <c r="O1627" s="61">
        <v>100</v>
      </c>
      <c r="P1627" s="286">
        <v>33.43</v>
      </c>
      <c r="Q1627" s="286"/>
      <c r="R1627" s="286"/>
      <c r="S1627" s="253">
        <v>7.57</v>
      </c>
      <c r="T1627" s="253">
        <v>41</v>
      </c>
      <c r="V1627" s="60">
        <f t="shared" si="149"/>
        <v>53181</v>
      </c>
      <c r="W1627" s="58">
        <f t="shared" si="150"/>
        <v>5.3777777777777782</v>
      </c>
      <c r="X1627" s="58">
        <f t="shared" si="151"/>
        <v>27.62222222222222</v>
      </c>
      <c r="Y1627" s="58">
        <f t="shared" si="152"/>
        <v>27.62222222222222</v>
      </c>
    </row>
    <row r="1628" spans="1:25" x14ac:dyDescent="0.25">
      <c r="A1628" s="283">
        <v>1329</v>
      </c>
      <c r="B1628" s="283"/>
      <c r="D1628" s="284">
        <v>41158</v>
      </c>
      <c r="E1628" s="284"/>
      <c r="F1628" s="284"/>
      <c r="G1628" s="284"/>
      <c r="I1628" s="285" t="s">
        <v>224</v>
      </c>
      <c r="J1628" s="285"/>
      <c r="K1628" s="285"/>
      <c r="L1628" s="285"/>
      <c r="M1628" s="61">
        <v>33</v>
      </c>
      <c r="N1628" s="253">
        <v>910.69</v>
      </c>
      <c r="O1628" s="61">
        <v>100</v>
      </c>
      <c r="P1628" s="286">
        <v>119.60000000000001</v>
      </c>
      <c r="Q1628" s="286"/>
      <c r="R1628" s="286"/>
      <c r="S1628" s="253">
        <v>27.6</v>
      </c>
      <c r="T1628" s="253">
        <v>147.19999999999999</v>
      </c>
      <c r="V1628" s="60">
        <f t="shared" si="149"/>
        <v>53203</v>
      </c>
      <c r="W1628" s="58">
        <f t="shared" si="150"/>
        <v>5.3194444444444446</v>
      </c>
      <c r="X1628" s="58">
        <f t="shared" si="151"/>
        <v>27.680555555555557</v>
      </c>
      <c r="Y1628" s="58">
        <f t="shared" si="152"/>
        <v>27.680555555555557</v>
      </c>
    </row>
    <row r="1629" spans="1:25" x14ac:dyDescent="0.25">
      <c r="A1629" s="283">
        <v>1336</v>
      </c>
      <c r="B1629" s="283"/>
      <c r="D1629" s="284">
        <v>41213</v>
      </c>
      <c r="E1629" s="284"/>
      <c r="F1629" s="284"/>
      <c r="G1629" s="284"/>
      <c r="I1629" s="285" t="s">
        <v>224</v>
      </c>
      <c r="J1629" s="285"/>
      <c r="K1629" s="285"/>
      <c r="L1629" s="285"/>
      <c r="M1629" s="61">
        <v>33</v>
      </c>
      <c r="N1629" s="253">
        <v>624.54</v>
      </c>
      <c r="O1629" s="61">
        <v>100</v>
      </c>
      <c r="P1629" s="286">
        <v>78.88</v>
      </c>
      <c r="Q1629" s="286"/>
      <c r="R1629" s="286"/>
      <c r="S1629" s="253">
        <v>18.93</v>
      </c>
      <c r="T1629" s="253">
        <v>97.81</v>
      </c>
      <c r="V1629" s="60">
        <f t="shared" si="149"/>
        <v>53258</v>
      </c>
      <c r="W1629" s="58">
        <f t="shared" si="150"/>
        <v>5.166666666666667</v>
      </c>
      <c r="X1629" s="58">
        <f t="shared" si="151"/>
        <v>27.833333333333332</v>
      </c>
      <c r="Y1629" s="58">
        <f t="shared" si="152"/>
        <v>27.833333333333332</v>
      </c>
    </row>
    <row r="1630" spans="1:25" x14ac:dyDescent="0.25">
      <c r="A1630" s="283">
        <v>1344</v>
      </c>
      <c r="B1630" s="283"/>
      <c r="D1630" s="284">
        <v>41218</v>
      </c>
      <c r="E1630" s="284"/>
      <c r="F1630" s="284"/>
      <c r="G1630" s="284"/>
      <c r="I1630" s="285" t="s">
        <v>224</v>
      </c>
      <c r="J1630" s="285"/>
      <c r="K1630" s="285"/>
      <c r="L1630" s="285"/>
      <c r="M1630" s="61">
        <v>33</v>
      </c>
      <c r="N1630" s="253">
        <v>284.18</v>
      </c>
      <c r="O1630" s="61">
        <v>100</v>
      </c>
      <c r="P1630" s="286">
        <v>35.880000000000003</v>
      </c>
      <c r="Q1630" s="286"/>
      <c r="R1630" s="286"/>
      <c r="S1630" s="253">
        <v>8.61</v>
      </c>
      <c r="T1630" s="253">
        <v>44.49</v>
      </c>
      <c r="V1630" s="60">
        <f t="shared" si="149"/>
        <v>53263</v>
      </c>
      <c r="W1630" s="58">
        <f t="shared" si="150"/>
        <v>5.1555555555555559</v>
      </c>
      <c r="X1630" s="58">
        <f t="shared" si="151"/>
        <v>27.844444444444445</v>
      </c>
      <c r="Y1630" s="58">
        <f t="shared" si="152"/>
        <v>27.844444444444445</v>
      </c>
    </row>
    <row r="1631" spans="1:25" x14ac:dyDescent="0.25">
      <c r="A1631" s="283">
        <v>1357</v>
      </c>
      <c r="B1631" s="283"/>
      <c r="D1631" s="284">
        <v>41274</v>
      </c>
      <c r="E1631" s="284"/>
      <c r="F1631" s="284"/>
      <c r="G1631" s="284"/>
      <c r="I1631" s="285" t="s">
        <v>224</v>
      </c>
      <c r="J1631" s="285"/>
      <c r="K1631" s="285"/>
      <c r="L1631" s="285"/>
      <c r="M1631" s="61">
        <v>33</v>
      </c>
      <c r="N1631" s="253">
        <v>3283.81</v>
      </c>
      <c r="O1631" s="61">
        <v>100</v>
      </c>
      <c r="P1631" s="286">
        <v>398.04</v>
      </c>
      <c r="Q1631" s="286"/>
      <c r="R1631" s="286"/>
      <c r="S1631" s="253">
        <v>99.51</v>
      </c>
      <c r="T1631" s="253">
        <v>497.55</v>
      </c>
      <c r="V1631" s="60">
        <f t="shared" si="149"/>
        <v>53319</v>
      </c>
      <c r="W1631" s="58">
        <f t="shared" si="150"/>
        <v>5</v>
      </c>
      <c r="X1631" s="58">
        <f t="shared" si="151"/>
        <v>28</v>
      </c>
      <c r="Y1631" s="58">
        <f t="shared" si="152"/>
        <v>28</v>
      </c>
    </row>
    <row r="1632" spans="1:25" x14ac:dyDescent="0.25">
      <c r="A1632" s="283">
        <v>1358</v>
      </c>
      <c r="B1632" s="283"/>
      <c r="D1632" s="284">
        <v>41274</v>
      </c>
      <c r="E1632" s="284"/>
      <c r="F1632" s="284"/>
      <c r="G1632" s="284"/>
      <c r="I1632" s="285" t="s">
        <v>224</v>
      </c>
      <c r="J1632" s="285"/>
      <c r="K1632" s="285"/>
      <c r="L1632" s="285"/>
      <c r="M1632" s="61">
        <v>33</v>
      </c>
      <c r="N1632" s="253">
        <v>388.72</v>
      </c>
      <c r="O1632" s="61">
        <v>100</v>
      </c>
      <c r="P1632" s="286">
        <v>47.12</v>
      </c>
      <c r="Q1632" s="286"/>
      <c r="R1632" s="286"/>
      <c r="S1632" s="253">
        <v>11.78</v>
      </c>
      <c r="T1632" s="253">
        <v>58.9</v>
      </c>
      <c r="V1632" s="60">
        <f t="shared" si="149"/>
        <v>53319</v>
      </c>
      <c r="W1632" s="58">
        <f t="shared" si="150"/>
        <v>5</v>
      </c>
      <c r="X1632" s="58">
        <f t="shared" si="151"/>
        <v>28</v>
      </c>
      <c r="Y1632" s="58">
        <f t="shared" si="152"/>
        <v>28</v>
      </c>
    </row>
    <row r="1633" spans="1:25" x14ac:dyDescent="0.25">
      <c r="A1633" s="283">
        <v>1367</v>
      </c>
      <c r="B1633" s="283"/>
      <c r="D1633" s="284">
        <v>41278</v>
      </c>
      <c r="E1633" s="284"/>
      <c r="F1633" s="284"/>
      <c r="G1633" s="284"/>
      <c r="I1633" s="285" t="s">
        <v>224</v>
      </c>
      <c r="J1633" s="285"/>
      <c r="K1633" s="285"/>
      <c r="L1633" s="285"/>
      <c r="M1633" s="61">
        <v>33</v>
      </c>
      <c r="N1633" s="253">
        <v>446.43</v>
      </c>
      <c r="O1633" s="61">
        <v>100</v>
      </c>
      <c r="P1633" s="286">
        <v>54.120000000000005</v>
      </c>
      <c r="Q1633" s="286"/>
      <c r="R1633" s="286"/>
      <c r="S1633" s="253">
        <v>13.530000000000001</v>
      </c>
      <c r="T1633" s="253">
        <v>67.650000000000006</v>
      </c>
      <c r="V1633" s="60">
        <f t="shared" si="149"/>
        <v>53323</v>
      </c>
      <c r="W1633" s="58">
        <f t="shared" si="150"/>
        <v>4.9916666666666663</v>
      </c>
      <c r="X1633" s="58">
        <f t="shared" si="151"/>
        <v>28.008333333333333</v>
      </c>
      <c r="Y1633" s="58">
        <f t="shared" si="152"/>
        <v>28.008333333333333</v>
      </c>
    </row>
    <row r="1634" spans="1:25" x14ac:dyDescent="0.25">
      <c r="A1634" s="283">
        <v>1386</v>
      </c>
      <c r="B1634" s="283"/>
      <c r="D1634" s="284">
        <v>41394</v>
      </c>
      <c r="E1634" s="284"/>
      <c r="F1634" s="284"/>
      <c r="G1634" s="284"/>
      <c r="I1634" s="285" t="s">
        <v>224</v>
      </c>
      <c r="J1634" s="285"/>
      <c r="K1634" s="285"/>
      <c r="L1634" s="285"/>
      <c r="M1634" s="61">
        <v>33</v>
      </c>
      <c r="N1634" s="253">
        <v>80.97</v>
      </c>
      <c r="O1634" s="61">
        <v>100</v>
      </c>
      <c r="P1634" s="286">
        <v>8.98</v>
      </c>
      <c r="Q1634" s="286"/>
      <c r="R1634" s="286"/>
      <c r="S1634" s="253">
        <v>2.4500000000000002</v>
      </c>
      <c r="T1634" s="253">
        <v>11.43</v>
      </c>
      <c r="V1634" s="60">
        <f t="shared" si="149"/>
        <v>53439</v>
      </c>
      <c r="W1634" s="58">
        <f t="shared" si="150"/>
        <v>4.666666666666667</v>
      </c>
      <c r="X1634" s="58">
        <f t="shared" si="151"/>
        <v>28.333333333333332</v>
      </c>
      <c r="Y1634" s="58">
        <f t="shared" si="152"/>
        <v>28.333333333333332</v>
      </c>
    </row>
    <row r="1635" spans="1:25" x14ac:dyDescent="0.25">
      <c r="A1635" s="283">
        <v>1393</v>
      </c>
      <c r="B1635" s="283"/>
      <c r="D1635" s="284">
        <v>41425</v>
      </c>
      <c r="E1635" s="284"/>
      <c r="F1635" s="284"/>
      <c r="G1635" s="284"/>
      <c r="I1635" s="285" t="s">
        <v>224</v>
      </c>
      <c r="J1635" s="285"/>
      <c r="K1635" s="285"/>
      <c r="L1635" s="285"/>
      <c r="M1635" s="61">
        <v>33</v>
      </c>
      <c r="N1635" s="253">
        <v>352.03000000000003</v>
      </c>
      <c r="O1635" s="61">
        <v>100</v>
      </c>
      <c r="P1635" s="286">
        <v>38.229999999999997</v>
      </c>
      <c r="Q1635" s="286"/>
      <c r="R1635" s="286"/>
      <c r="S1635" s="253">
        <v>10.67</v>
      </c>
      <c r="T1635" s="253">
        <v>48.9</v>
      </c>
      <c r="V1635" s="60">
        <f t="shared" si="149"/>
        <v>53470</v>
      </c>
      <c r="W1635" s="58">
        <f t="shared" si="150"/>
        <v>4.583333333333333</v>
      </c>
      <c r="X1635" s="58">
        <f t="shared" si="151"/>
        <v>28.416666666666668</v>
      </c>
      <c r="Y1635" s="58">
        <f t="shared" si="152"/>
        <v>28.416666666666668</v>
      </c>
    </row>
    <row r="1636" spans="1:25" x14ac:dyDescent="0.25">
      <c r="A1636" s="283">
        <v>1409</v>
      </c>
      <c r="B1636" s="283"/>
      <c r="D1636" s="284">
        <v>41517</v>
      </c>
      <c r="E1636" s="284"/>
      <c r="F1636" s="284"/>
      <c r="G1636" s="284"/>
      <c r="I1636" s="285" t="s">
        <v>224</v>
      </c>
      <c r="J1636" s="285"/>
      <c r="K1636" s="285"/>
      <c r="L1636" s="285"/>
      <c r="M1636" s="61">
        <v>33</v>
      </c>
      <c r="N1636" s="253">
        <v>587.42999999999995</v>
      </c>
      <c r="O1636" s="61">
        <v>100</v>
      </c>
      <c r="P1636" s="286">
        <v>59.33</v>
      </c>
      <c r="Q1636" s="286"/>
      <c r="R1636" s="286"/>
      <c r="S1636" s="253">
        <v>17.8</v>
      </c>
      <c r="T1636" s="253">
        <v>77.13</v>
      </c>
      <c r="V1636" s="60">
        <f t="shared" si="149"/>
        <v>53562</v>
      </c>
      <c r="W1636" s="58">
        <f t="shared" si="150"/>
        <v>4.333333333333333</v>
      </c>
      <c r="X1636" s="58">
        <f t="shared" si="151"/>
        <v>28.666666666666668</v>
      </c>
      <c r="Y1636" s="58">
        <f t="shared" si="152"/>
        <v>28.666666666666668</v>
      </c>
    </row>
    <row r="1637" spans="1:25" x14ac:dyDescent="0.25">
      <c r="A1637" s="283">
        <v>1475</v>
      </c>
      <c r="B1637" s="283"/>
      <c r="D1637" s="284">
        <v>41882</v>
      </c>
      <c r="E1637" s="284"/>
      <c r="F1637" s="284"/>
      <c r="G1637" s="284"/>
      <c r="I1637" s="285" t="s">
        <v>224</v>
      </c>
      <c r="J1637" s="285"/>
      <c r="K1637" s="285"/>
      <c r="L1637" s="285"/>
      <c r="M1637" s="61">
        <v>33</v>
      </c>
      <c r="N1637" s="253">
        <v>908.46</v>
      </c>
      <c r="O1637" s="61">
        <v>100</v>
      </c>
      <c r="P1637" s="286">
        <v>64.239999999999995</v>
      </c>
      <c r="Q1637" s="286"/>
      <c r="R1637" s="286"/>
      <c r="S1637" s="253">
        <v>27.53</v>
      </c>
      <c r="T1637" s="253">
        <v>91.77</v>
      </c>
      <c r="V1637" s="60">
        <f t="shared" si="149"/>
        <v>53927</v>
      </c>
      <c r="W1637" s="58">
        <f t="shared" si="150"/>
        <v>3.3333333333333335</v>
      </c>
      <c r="X1637" s="58">
        <f t="shared" si="151"/>
        <v>29.666666666666668</v>
      </c>
      <c r="Y1637" s="58">
        <f t="shared" si="152"/>
        <v>29.666666666666668</v>
      </c>
    </row>
    <row r="1638" spans="1:25" x14ac:dyDescent="0.25">
      <c r="A1638" s="283">
        <v>1485</v>
      </c>
      <c r="B1638" s="283"/>
      <c r="D1638" s="284">
        <v>41943</v>
      </c>
      <c r="E1638" s="284"/>
      <c r="F1638" s="284"/>
      <c r="G1638" s="284"/>
      <c r="I1638" s="285" t="s">
        <v>224</v>
      </c>
      <c r="J1638" s="285"/>
      <c r="K1638" s="285"/>
      <c r="L1638" s="285"/>
      <c r="M1638" s="61">
        <v>33</v>
      </c>
      <c r="N1638" s="253">
        <v>281.95999999999998</v>
      </c>
      <c r="O1638" s="61">
        <v>100</v>
      </c>
      <c r="P1638" s="286">
        <v>18.5</v>
      </c>
      <c r="Q1638" s="286"/>
      <c r="R1638" s="286"/>
      <c r="S1638" s="253">
        <v>8.5399999999999991</v>
      </c>
      <c r="T1638" s="253">
        <v>27.04</v>
      </c>
      <c r="V1638" s="60">
        <f t="shared" si="149"/>
        <v>53988</v>
      </c>
      <c r="W1638" s="58">
        <f t="shared" si="150"/>
        <v>3.1666666666666665</v>
      </c>
      <c r="X1638" s="58">
        <f t="shared" si="151"/>
        <v>29.833333333333332</v>
      </c>
      <c r="Y1638" s="58">
        <f t="shared" si="152"/>
        <v>29.833333333333332</v>
      </c>
    </row>
    <row r="1639" spans="1:25" x14ac:dyDescent="0.25">
      <c r="A1639" s="283">
        <v>1534</v>
      </c>
      <c r="B1639" s="283"/>
      <c r="D1639" s="284">
        <v>42308</v>
      </c>
      <c r="E1639" s="284"/>
      <c r="F1639" s="284"/>
      <c r="G1639" s="284"/>
      <c r="I1639" s="285" t="s">
        <v>224</v>
      </c>
      <c r="J1639" s="285"/>
      <c r="K1639" s="285"/>
      <c r="L1639" s="285"/>
      <c r="M1639" s="61">
        <v>33</v>
      </c>
      <c r="N1639" s="253">
        <v>200</v>
      </c>
      <c r="O1639" s="61">
        <v>100</v>
      </c>
      <c r="P1639" s="286">
        <v>7.07</v>
      </c>
      <c r="Q1639" s="286"/>
      <c r="R1639" s="286"/>
      <c r="S1639" s="253">
        <v>6.0600000000000005</v>
      </c>
      <c r="T1639" s="253">
        <v>13.13</v>
      </c>
      <c r="V1639" s="60">
        <f t="shared" si="149"/>
        <v>54353</v>
      </c>
      <c r="W1639" s="58">
        <f t="shared" si="150"/>
        <v>2.1666666666666665</v>
      </c>
      <c r="X1639" s="58">
        <f t="shared" si="151"/>
        <v>30.833333333333332</v>
      </c>
      <c r="Y1639" s="58">
        <f t="shared" si="152"/>
        <v>30.833333333333332</v>
      </c>
    </row>
    <row r="1640" spans="1:25" x14ac:dyDescent="0.25">
      <c r="A1640" s="283">
        <v>1566</v>
      </c>
      <c r="B1640" s="283"/>
      <c r="D1640" s="284">
        <v>42521</v>
      </c>
      <c r="E1640" s="284"/>
      <c r="F1640" s="284"/>
      <c r="G1640" s="284"/>
      <c r="I1640" s="285" t="s">
        <v>224</v>
      </c>
      <c r="J1640" s="285"/>
      <c r="K1640" s="285"/>
      <c r="L1640" s="285"/>
      <c r="M1640" s="61">
        <v>33</v>
      </c>
      <c r="N1640" s="253">
        <v>1613.03</v>
      </c>
      <c r="O1640" s="61">
        <v>100</v>
      </c>
      <c r="P1640" s="286">
        <v>28.51</v>
      </c>
      <c r="Q1640" s="286"/>
      <c r="R1640" s="286"/>
      <c r="S1640" s="253">
        <v>48.88</v>
      </c>
      <c r="T1640" s="253">
        <v>77.39</v>
      </c>
      <c r="V1640" s="60">
        <f t="shared" si="149"/>
        <v>54566</v>
      </c>
      <c r="W1640" s="58">
        <f t="shared" si="150"/>
        <v>1.5833333333333333</v>
      </c>
      <c r="X1640" s="58">
        <f t="shared" si="151"/>
        <v>31.416666666666668</v>
      </c>
      <c r="Y1640" s="58">
        <f t="shared" si="152"/>
        <v>31.416666666666668</v>
      </c>
    </row>
    <row r="1641" spans="1:25" x14ac:dyDescent="0.25">
      <c r="A1641" s="283">
        <v>1599</v>
      </c>
      <c r="B1641" s="283"/>
      <c r="D1641" s="284">
        <v>42704</v>
      </c>
      <c r="E1641" s="284"/>
      <c r="F1641" s="284"/>
      <c r="G1641" s="284"/>
      <c r="I1641" s="285" t="s">
        <v>224</v>
      </c>
      <c r="J1641" s="285"/>
      <c r="K1641" s="285"/>
      <c r="L1641" s="285"/>
      <c r="M1641" s="61">
        <v>33</v>
      </c>
      <c r="N1641" s="253">
        <v>566.97</v>
      </c>
      <c r="O1641" s="61">
        <v>100</v>
      </c>
      <c r="P1641" s="286">
        <v>1.43</v>
      </c>
      <c r="Q1641" s="286"/>
      <c r="R1641" s="286"/>
      <c r="S1641" s="253">
        <v>17.18</v>
      </c>
      <c r="T1641" s="253">
        <v>18.61</v>
      </c>
      <c r="V1641" s="60">
        <f t="shared" si="149"/>
        <v>54749</v>
      </c>
      <c r="W1641" s="58">
        <f t="shared" si="150"/>
        <v>1.0833333333333333</v>
      </c>
      <c r="X1641" s="58">
        <f t="shared" si="151"/>
        <v>31.916666666666668</v>
      </c>
      <c r="Y1641" s="58">
        <f t="shared" si="152"/>
        <v>31.916666666666668</v>
      </c>
    </row>
    <row r="1642" spans="1:25" x14ac:dyDescent="0.25">
      <c r="A1642" s="283">
        <v>1621</v>
      </c>
      <c r="B1642" s="283"/>
      <c r="D1642" s="284">
        <v>42825</v>
      </c>
      <c r="E1642" s="284"/>
      <c r="F1642" s="284"/>
      <c r="G1642" s="284"/>
      <c r="I1642" s="285" t="s">
        <v>224</v>
      </c>
      <c r="J1642" s="285"/>
      <c r="K1642" s="285"/>
      <c r="L1642" s="285"/>
      <c r="M1642" s="61">
        <v>33</v>
      </c>
      <c r="N1642" s="253">
        <v>127</v>
      </c>
      <c r="O1642" s="61">
        <v>100</v>
      </c>
      <c r="P1642" s="286">
        <v>0</v>
      </c>
      <c r="Q1642" s="286"/>
      <c r="R1642" s="286"/>
      <c r="S1642" s="253">
        <v>2.89</v>
      </c>
      <c r="T1642" s="253">
        <v>2.89</v>
      </c>
      <c r="V1642" s="60">
        <f t="shared" si="149"/>
        <v>54870</v>
      </c>
      <c r="W1642" s="58">
        <f t="shared" si="150"/>
        <v>0.75</v>
      </c>
      <c r="X1642" s="58">
        <f t="shared" si="151"/>
        <v>32.25</v>
      </c>
      <c r="Y1642" s="58">
        <f t="shared" si="152"/>
        <v>32.25</v>
      </c>
    </row>
    <row r="1643" spans="1:25" x14ac:dyDescent="0.25">
      <c r="A1643" s="283">
        <v>1634</v>
      </c>
      <c r="B1643" s="283"/>
      <c r="D1643" s="284">
        <v>42886</v>
      </c>
      <c r="E1643" s="284"/>
      <c r="F1643" s="284"/>
      <c r="G1643" s="284"/>
      <c r="I1643" s="285" t="s">
        <v>224</v>
      </c>
      <c r="J1643" s="285"/>
      <c r="K1643" s="285"/>
      <c r="L1643" s="285"/>
      <c r="M1643" s="61">
        <v>33</v>
      </c>
      <c r="N1643" s="253">
        <v>2448.15</v>
      </c>
      <c r="O1643" s="61">
        <v>100</v>
      </c>
      <c r="P1643" s="286">
        <v>0</v>
      </c>
      <c r="Q1643" s="286"/>
      <c r="R1643" s="286"/>
      <c r="S1643" s="253">
        <v>43.28</v>
      </c>
      <c r="T1643" s="253">
        <v>43.28</v>
      </c>
      <c r="V1643" s="60">
        <f t="shared" si="149"/>
        <v>54931</v>
      </c>
      <c r="W1643" s="58">
        <f t="shared" si="150"/>
        <v>0.58333333333333337</v>
      </c>
      <c r="X1643" s="58">
        <f t="shared" si="151"/>
        <v>32.416666666666664</v>
      </c>
      <c r="Y1643" s="58">
        <f t="shared" si="152"/>
        <v>32.416666666666664</v>
      </c>
    </row>
    <row r="1644" spans="1:25" x14ac:dyDescent="0.25">
      <c r="A1644" s="283">
        <v>1641</v>
      </c>
      <c r="B1644" s="283"/>
      <c r="D1644" s="284">
        <v>42947</v>
      </c>
      <c r="E1644" s="284"/>
      <c r="F1644" s="284"/>
      <c r="G1644" s="284"/>
      <c r="I1644" s="285" t="s">
        <v>224</v>
      </c>
      <c r="J1644" s="285"/>
      <c r="K1644" s="285"/>
      <c r="L1644" s="285"/>
      <c r="M1644" s="61">
        <v>33</v>
      </c>
      <c r="N1644" s="253">
        <v>403.59000000000003</v>
      </c>
      <c r="O1644" s="61">
        <v>100</v>
      </c>
      <c r="P1644" s="286">
        <v>0</v>
      </c>
      <c r="Q1644" s="286"/>
      <c r="R1644" s="286"/>
      <c r="S1644" s="253">
        <v>5.0999999999999996</v>
      </c>
      <c r="T1644" s="253">
        <v>5.0999999999999996</v>
      </c>
      <c r="V1644" s="60">
        <f t="shared" si="149"/>
        <v>54992</v>
      </c>
      <c r="W1644" s="58">
        <f t="shared" si="150"/>
        <v>0.41666666666666669</v>
      </c>
      <c r="X1644" s="58">
        <f t="shared" ref="X1644" si="153">IF(W1644&gt;M1644,0,M1644-W1644)</f>
        <v>32.583333333333336</v>
      </c>
      <c r="Y1644" s="58">
        <f t="shared" ref="Y1644" si="154">IF(X1644=0,0,X1644)</f>
        <v>32.583333333333336</v>
      </c>
    </row>
    <row r="1646" spans="1:25" x14ac:dyDescent="0.25">
      <c r="A1646" s="287" t="s">
        <v>267</v>
      </c>
      <c r="B1646" s="287"/>
      <c r="C1646" s="287"/>
      <c r="D1646" s="287"/>
      <c r="E1646" s="287"/>
      <c r="F1646" s="287"/>
      <c r="N1646" s="254">
        <v>176771.54</v>
      </c>
      <c r="P1646" s="288">
        <v>69834.210000000006</v>
      </c>
      <c r="Q1646" s="288"/>
      <c r="R1646" s="288"/>
      <c r="S1646" s="254">
        <v>5303.97</v>
      </c>
      <c r="T1646" s="254">
        <v>75138.180000000008</v>
      </c>
      <c r="V1646" s="62" t="s">
        <v>227</v>
      </c>
      <c r="W1646" s="63"/>
      <c r="X1646" s="64">
        <f>AVERAGE(X1580:X1644)</f>
        <v>23.54735042735043</v>
      </c>
      <c r="Y1646" s="64">
        <f>AVERAGE(Y1580:Y1644)</f>
        <v>23.54735042735043</v>
      </c>
    </row>
    <row r="1647" spans="1:25" x14ac:dyDescent="0.25">
      <c r="B1647" s="287" t="s">
        <v>228</v>
      </c>
      <c r="C1647" s="287"/>
      <c r="D1647" s="287"/>
      <c r="E1647" s="287"/>
      <c r="F1647" s="287"/>
      <c r="G1647" s="287"/>
      <c r="N1647" s="250">
        <v>0</v>
      </c>
      <c r="P1647" s="290">
        <v>0</v>
      </c>
      <c r="Q1647" s="290"/>
      <c r="R1647" s="290"/>
      <c r="S1647" s="250">
        <v>0</v>
      </c>
      <c r="T1647" s="250">
        <v>0</v>
      </c>
    </row>
    <row r="1648" spans="1:25" ht="13.5" thickBot="1" x14ac:dyDescent="0.3">
      <c r="A1648" s="287" t="s">
        <v>268</v>
      </c>
      <c r="B1648" s="287"/>
      <c r="C1648" s="287"/>
      <c r="D1648" s="287"/>
      <c r="E1648" s="287"/>
      <c r="F1648" s="287"/>
      <c r="N1648" s="289">
        <v>176771.54</v>
      </c>
      <c r="P1648" s="289">
        <v>69834.210000000006</v>
      </c>
      <c r="Q1648" s="289"/>
      <c r="R1648" s="289"/>
      <c r="S1648" s="289">
        <v>5303.97</v>
      </c>
      <c r="T1648" s="289">
        <v>75138.180000000008</v>
      </c>
    </row>
    <row r="1649" spans="1:25" ht="14.25" thickTop="1" thickBot="1" x14ac:dyDescent="0.3">
      <c r="N1649" s="289"/>
      <c r="P1649" s="289"/>
      <c r="Q1649" s="289"/>
      <c r="R1649" s="289"/>
      <c r="S1649" s="289"/>
      <c r="T1649" s="289"/>
    </row>
    <row r="1650" spans="1:25" ht="13.5" thickTop="1" x14ac:dyDescent="0.25"/>
    <row r="1652" spans="1:25" x14ac:dyDescent="0.25">
      <c r="A1652" s="287" t="s">
        <v>269</v>
      </c>
      <c r="B1652" s="287"/>
      <c r="C1652" s="287"/>
      <c r="D1652" s="287"/>
      <c r="E1652" s="287"/>
      <c r="F1652" s="287"/>
      <c r="G1652" s="287"/>
      <c r="H1652" s="287"/>
      <c r="I1652" s="287"/>
      <c r="J1652" s="287"/>
      <c r="K1652" s="287"/>
      <c r="L1652" s="287"/>
      <c r="M1652" s="287"/>
      <c r="N1652" s="287"/>
      <c r="O1652" s="287"/>
      <c r="P1652" s="287"/>
      <c r="Q1652" s="287"/>
      <c r="R1652" s="287"/>
      <c r="S1652" s="287"/>
      <c r="T1652" s="287"/>
      <c r="U1652" s="287"/>
      <c r="V1652" s="54" t="s">
        <v>220</v>
      </c>
      <c r="W1652" s="65">
        <v>43100</v>
      </c>
      <c r="X1652" s="56" t="s">
        <v>231</v>
      </c>
      <c r="Y1652" s="66" t="s">
        <v>232</v>
      </c>
    </row>
    <row r="1655" spans="1:25" x14ac:dyDescent="0.25">
      <c r="A1655" s="283">
        <v>293</v>
      </c>
      <c r="B1655" s="283"/>
      <c r="D1655" s="284">
        <v>34373</v>
      </c>
      <c r="E1655" s="284"/>
      <c r="F1655" s="284"/>
      <c r="G1655" s="284"/>
      <c r="I1655" s="285" t="s">
        <v>224</v>
      </c>
      <c r="J1655" s="285"/>
      <c r="K1655" s="285"/>
      <c r="L1655" s="285"/>
      <c r="M1655" s="61">
        <v>10</v>
      </c>
      <c r="N1655" s="253">
        <v>631</v>
      </c>
      <c r="O1655" s="61">
        <v>100</v>
      </c>
      <c r="P1655" s="286">
        <v>631</v>
      </c>
      <c r="Q1655" s="286"/>
      <c r="R1655" s="286"/>
      <c r="S1655" s="253">
        <v>0</v>
      </c>
      <c r="T1655" s="253">
        <v>631</v>
      </c>
      <c r="V1655" s="60">
        <f t="shared" ref="V1655:V1686" si="155">D1655+(M1655*365)</f>
        <v>38023</v>
      </c>
      <c r="W1655" s="58">
        <f t="shared" ref="W1655:W1686" si="156">YEARFRAC(D1655,$W$8)</f>
        <v>23.897222222222222</v>
      </c>
      <c r="X1655" s="58">
        <f t="shared" ref="X1655:X1686" si="157">IF(W1655&gt;M1655,0,M1655-W1655)</f>
        <v>0</v>
      </c>
      <c r="Y1655" s="58"/>
    </row>
    <row r="1656" spans="1:25" x14ac:dyDescent="0.25">
      <c r="A1656" s="283">
        <v>294</v>
      </c>
      <c r="B1656" s="283"/>
      <c r="D1656" s="284">
        <v>34425</v>
      </c>
      <c r="E1656" s="284"/>
      <c r="F1656" s="284"/>
      <c r="G1656" s="284"/>
      <c r="I1656" s="285" t="s">
        <v>224</v>
      </c>
      <c r="J1656" s="285"/>
      <c r="K1656" s="285"/>
      <c r="L1656" s="285"/>
      <c r="M1656" s="61">
        <v>10</v>
      </c>
      <c r="N1656" s="253">
        <v>2158</v>
      </c>
      <c r="O1656" s="61">
        <v>100</v>
      </c>
      <c r="P1656" s="286">
        <v>2158</v>
      </c>
      <c r="Q1656" s="286"/>
      <c r="R1656" s="286"/>
      <c r="S1656" s="253">
        <v>0</v>
      </c>
      <c r="T1656" s="253">
        <v>2158</v>
      </c>
      <c r="V1656" s="60">
        <f t="shared" si="155"/>
        <v>38075</v>
      </c>
      <c r="W1656" s="58">
        <f t="shared" si="156"/>
        <v>23.75</v>
      </c>
      <c r="X1656" s="58">
        <f t="shared" si="157"/>
        <v>0</v>
      </c>
      <c r="Y1656" s="58"/>
    </row>
    <row r="1657" spans="1:25" x14ac:dyDescent="0.25">
      <c r="A1657" s="283">
        <v>295</v>
      </c>
      <c r="B1657" s="283"/>
      <c r="D1657" s="284">
        <v>34516</v>
      </c>
      <c r="E1657" s="284"/>
      <c r="F1657" s="284"/>
      <c r="G1657" s="284"/>
      <c r="I1657" s="285" t="s">
        <v>224</v>
      </c>
      <c r="J1657" s="285"/>
      <c r="K1657" s="285"/>
      <c r="L1657" s="285"/>
      <c r="M1657" s="61">
        <v>10</v>
      </c>
      <c r="N1657" s="253">
        <v>2104</v>
      </c>
      <c r="O1657" s="61">
        <v>100</v>
      </c>
      <c r="P1657" s="286">
        <v>2104</v>
      </c>
      <c r="Q1657" s="286"/>
      <c r="R1657" s="286"/>
      <c r="S1657" s="253">
        <v>0</v>
      </c>
      <c r="T1657" s="253">
        <v>2104</v>
      </c>
      <c r="V1657" s="60">
        <f t="shared" si="155"/>
        <v>38166</v>
      </c>
      <c r="W1657" s="58">
        <f t="shared" si="156"/>
        <v>23.5</v>
      </c>
      <c r="X1657" s="58">
        <f t="shared" si="157"/>
        <v>0</v>
      </c>
      <c r="Y1657" s="58"/>
    </row>
    <row r="1658" spans="1:25" x14ac:dyDescent="0.25">
      <c r="A1658" s="283">
        <v>297</v>
      </c>
      <c r="B1658" s="283"/>
      <c r="D1658" s="284">
        <v>34700</v>
      </c>
      <c r="E1658" s="284"/>
      <c r="F1658" s="284"/>
      <c r="G1658" s="284"/>
      <c r="I1658" s="285" t="s">
        <v>224</v>
      </c>
      <c r="J1658" s="285"/>
      <c r="K1658" s="285"/>
      <c r="L1658" s="285"/>
      <c r="M1658" s="61">
        <v>10</v>
      </c>
      <c r="N1658" s="253">
        <v>1757</v>
      </c>
      <c r="O1658" s="61">
        <v>100</v>
      </c>
      <c r="P1658" s="286">
        <v>1757</v>
      </c>
      <c r="Q1658" s="286"/>
      <c r="R1658" s="286"/>
      <c r="S1658" s="253">
        <v>0</v>
      </c>
      <c r="T1658" s="253">
        <v>1757</v>
      </c>
      <c r="V1658" s="60">
        <f t="shared" si="155"/>
        <v>38350</v>
      </c>
      <c r="W1658" s="58">
        <f t="shared" si="156"/>
        <v>23</v>
      </c>
      <c r="X1658" s="58">
        <f t="shared" si="157"/>
        <v>0</v>
      </c>
      <c r="Y1658" s="58"/>
    </row>
    <row r="1659" spans="1:25" x14ac:dyDescent="0.25">
      <c r="A1659" s="283">
        <v>298</v>
      </c>
      <c r="B1659" s="283"/>
      <c r="D1659" s="284">
        <v>34790</v>
      </c>
      <c r="E1659" s="284"/>
      <c r="F1659" s="284"/>
      <c r="G1659" s="284"/>
      <c r="I1659" s="285" t="s">
        <v>224</v>
      </c>
      <c r="J1659" s="285"/>
      <c r="K1659" s="285"/>
      <c r="L1659" s="285"/>
      <c r="M1659" s="61">
        <v>10</v>
      </c>
      <c r="N1659" s="253">
        <v>7538</v>
      </c>
      <c r="O1659" s="61">
        <v>100</v>
      </c>
      <c r="P1659" s="286">
        <v>7538</v>
      </c>
      <c r="Q1659" s="286"/>
      <c r="R1659" s="286"/>
      <c r="S1659" s="253">
        <v>0</v>
      </c>
      <c r="T1659" s="253">
        <v>7538</v>
      </c>
      <c r="V1659" s="60">
        <f t="shared" si="155"/>
        <v>38440</v>
      </c>
      <c r="W1659" s="58">
        <f t="shared" si="156"/>
        <v>22.75</v>
      </c>
      <c r="X1659" s="58">
        <f t="shared" si="157"/>
        <v>0</v>
      </c>
      <c r="Y1659" s="58"/>
    </row>
    <row r="1660" spans="1:25" x14ac:dyDescent="0.25">
      <c r="A1660" s="283">
        <v>299</v>
      </c>
      <c r="B1660" s="283"/>
      <c r="D1660" s="284">
        <v>34973</v>
      </c>
      <c r="E1660" s="284"/>
      <c r="F1660" s="284"/>
      <c r="G1660" s="284"/>
      <c r="I1660" s="285" t="s">
        <v>224</v>
      </c>
      <c r="J1660" s="285"/>
      <c r="K1660" s="285"/>
      <c r="L1660" s="285"/>
      <c r="M1660" s="61">
        <v>10</v>
      </c>
      <c r="N1660" s="253">
        <v>1577</v>
      </c>
      <c r="O1660" s="61">
        <v>100</v>
      </c>
      <c r="P1660" s="286">
        <v>1577</v>
      </c>
      <c r="Q1660" s="286"/>
      <c r="R1660" s="286"/>
      <c r="S1660" s="253">
        <v>0</v>
      </c>
      <c r="T1660" s="253">
        <v>1577</v>
      </c>
      <c r="V1660" s="60">
        <f t="shared" si="155"/>
        <v>38623</v>
      </c>
      <c r="W1660" s="58">
        <f t="shared" si="156"/>
        <v>22.25</v>
      </c>
      <c r="X1660" s="58">
        <f t="shared" si="157"/>
        <v>0</v>
      </c>
      <c r="Y1660" s="58"/>
    </row>
    <row r="1661" spans="1:25" x14ac:dyDescent="0.25">
      <c r="A1661" s="283">
        <v>300</v>
      </c>
      <c r="B1661" s="283"/>
      <c r="D1661" s="284">
        <v>35795</v>
      </c>
      <c r="E1661" s="284"/>
      <c r="F1661" s="284"/>
      <c r="G1661" s="284"/>
      <c r="I1661" s="285" t="s">
        <v>224</v>
      </c>
      <c r="J1661" s="285"/>
      <c r="K1661" s="285"/>
      <c r="L1661" s="285"/>
      <c r="M1661" s="61">
        <v>10</v>
      </c>
      <c r="N1661" s="253">
        <v>354</v>
      </c>
      <c r="O1661" s="61">
        <v>100</v>
      </c>
      <c r="P1661" s="286">
        <v>354</v>
      </c>
      <c r="Q1661" s="286"/>
      <c r="R1661" s="286"/>
      <c r="S1661" s="253">
        <v>0</v>
      </c>
      <c r="T1661" s="253">
        <v>354</v>
      </c>
      <c r="V1661" s="60">
        <f t="shared" si="155"/>
        <v>39445</v>
      </c>
      <c r="W1661" s="58">
        <f t="shared" si="156"/>
        <v>20</v>
      </c>
      <c r="X1661" s="58">
        <f t="shared" si="157"/>
        <v>0</v>
      </c>
      <c r="Y1661" s="58"/>
    </row>
    <row r="1662" spans="1:25" x14ac:dyDescent="0.25">
      <c r="A1662" s="283">
        <v>301</v>
      </c>
      <c r="B1662" s="283"/>
      <c r="D1662" s="284">
        <v>35885</v>
      </c>
      <c r="E1662" s="284"/>
      <c r="F1662" s="284"/>
      <c r="G1662" s="284"/>
      <c r="I1662" s="285" t="s">
        <v>224</v>
      </c>
      <c r="J1662" s="285"/>
      <c r="K1662" s="285"/>
      <c r="L1662" s="285"/>
      <c r="M1662" s="61">
        <v>10</v>
      </c>
      <c r="N1662" s="253">
        <v>1074</v>
      </c>
      <c r="O1662" s="61">
        <v>100</v>
      </c>
      <c r="P1662" s="286">
        <v>1074</v>
      </c>
      <c r="Q1662" s="286"/>
      <c r="R1662" s="286"/>
      <c r="S1662" s="253">
        <v>0</v>
      </c>
      <c r="T1662" s="253">
        <v>1074</v>
      </c>
      <c r="V1662" s="60">
        <f t="shared" si="155"/>
        <v>39535</v>
      </c>
      <c r="W1662" s="58">
        <f t="shared" si="156"/>
        <v>19.75</v>
      </c>
      <c r="X1662" s="58">
        <f t="shared" si="157"/>
        <v>0</v>
      </c>
      <c r="Y1662" s="58"/>
    </row>
    <row r="1663" spans="1:25" x14ac:dyDescent="0.25">
      <c r="A1663" s="283">
        <v>342</v>
      </c>
      <c r="B1663" s="283"/>
      <c r="D1663" s="284">
        <v>36250</v>
      </c>
      <c r="E1663" s="284"/>
      <c r="F1663" s="284"/>
      <c r="G1663" s="284"/>
      <c r="I1663" s="285" t="s">
        <v>224</v>
      </c>
      <c r="J1663" s="285"/>
      <c r="K1663" s="285"/>
      <c r="L1663" s="285"/>
      <c r="M1663" s="61">
        <v>10</v>
      </c>
      <c r="N1663" s="253">
        <v>953.51</v>
      </c>
      <c r="O1663" s="61">
        <v>100</v>
      </c>
      <c r="P1663" s="286">
        <v>953.51</v>
      </c>
      <c r="Q1663" s="286"/>
      <c r="R1663" s="286"/>
      <c r="S1663" s="253">
        <v>0</v>
      </c>
      <c r="T1663" s="253">
        <v>953.51</v>
      </c>
      <c r="V1663" s="60">
        <f t="shared" si="155"/>
        <v>39900</v>
      </c>
      <c r="W1663" s="58">
        <f t="shared" si="156"/>
        <v>18.75</v>
      </c>
      <c r="X1663" s="58">
        <f t="shared" si="157"/>
        <v>0</v>
      </c>
      <c r="Y1663" s="58"/>
    </row>
    <row r="1664" spans="1:25" x14ac:dyDescent="0.25">
      <c r="A1664" s="283">
        <v>343</v>
      </c>
      <c r="B1664" s="283"/>
      <c r="D1664" s="284">
        <v>36280</v>
      </c>
      <c r="E1664" s="284"/>
      <c r="F1664" s="284"/>
      <c r="G1664" s="284"/>
      <c r="I1664" s="285" t="s">
        <v>224</v>
      </c>
      <c r="J1664" s="285"/>
      <c r="K1664" s="285"/>
      <c r="L1664" s="285"/>
      <c r="M1664" s="61">
        <v>10</v>
      </c>
      <c r="N1664" s="253">
        <v>1128.73</v>
      </c>
      <c r="O1664" s="61">
        <v>100</v>
      </c>
      <c r="P1664" s="286">
        <v>1128.73</v>
      </c>
      <c r="Q1664" s="286"/>
      <c r="R1664" s="286"/>
      <c r="S1664" s="253">
        <v>0</v>
      </c>
      <c r="T1664" s="253">
        <v>1128.73</v>
      </c>
      <c r="V1664" s="60">
        <f t="shared" si="155"/>
        <v>39930</v>
      </c>
      <c r="W1664" s="58">
        <f t="shared" si="156"/>
        <v>18.666666666666668</v>
      </c>
      <c r="X1664" s="58">
        <f t="shared" si="157"/>
        <v>0</v>
      </c>
      <c r="Y1664" s="58"/>
    </row>
    <row r="1665" spans="1:25" x14ac:dyDescent="0.25">
      <c r="A1665" s="283">
        <v>345</v>
      </c>
      <c r="B1665" s="283"/>
      <c r="D1665" s="284">
        <v>36341</v>
      </c>
      <c r="E1665" s="284"/>
      <c r="F1665" s="284"/>
      <c r="G1665" s="284"/>
      <c r="I1665" s="285" t="s">
        <v>224</v>
      </c>
      <c r="J1665" s="285"/>
      <c r="K1665" s="285"/>
      <c r="L1665" s="285"/>
      <c r="M1665" s="61">
        <v>10</v>
      </c>
      <c r="N1665" s="253">
        <v>7606.5</v>
      </c>
      <c r="O1665" s="61">
        <v>100</v>
      </c>
      <c r="P1665" s="286">
        <v>7606.5</v>
      </c>
      <c r="Q1665" s="286"/>
      <c r="R1665" s="286"/>
      <c r="S1665" s="253">
        <v>0</v>
      </c>
      <c r="T1665" s="253">
        <v>7606.5</v>
      </c>
      <c r="V1665" s="60">
        <f t="shared" si="155"/>
        <v>39991</v>
      </c>
      <c r="W1665" s="58">
        <f t="shared" si="156"/>
        <v>18.5</v>
      </c>
      <c r="X1665" s="58">
        <f t="shared" si="157"/>
        <v>0</v>
      </c>
      <c r="Y1665" s="58"/>
    </row>
    <row r="1666" spans="1:25" x14ac:dyDescent="0.25">
      <c r="A1666" s="283">
        <v>379</v>
      </c>
      <c r="B1666" s="283"/>
      <c r="D1666" s="284">
        <v>36707</v>
      </c>
      <c r="E1666" s="284"/>
      <c r="F1666" s="284"/>
      <c r="G1666" s="284"/>
      <c r="I1666" s="285" t="s">
        <v>224</v>
      </c>
      <c r="J1666" s="285"/>
      <c r="K1666" s="285"/>
      <c r="L1666" s="285"/>
      <c r="M1666" s="61">
        <v>10</v>
      </c>
      <c r="N1666" s="253">
        <v>3441.5</v>
      </c>
      <c r="O1666" s="61">
        <v>100</v>
      </c>
      <c r="P1666" s="286">
        <v>3441.5</v>
      </c>
      <c r="Q1666" s="286"/>
      <c r="R1666" s="286"/>
      <c r="S1666" s="253">
        <v>0</v>
      </c>
      <c r="T1666" s="253">
        <v>3441.5</v>
      </c>
      <c r="V1666" s="60">
        <f t="shared" si="155"/>
        <v>40357</v>
      </c>
      <c r="W1666" s="58">
        <f t="shared" si="156"/>
        <v>17.5</v>
      </c>
      <c r="X1666" s="58">
        <f t="shared" si="157"/>
        <v>0</v>
      </c>
      <c r="Y1666" s="58"/>
    </row>
    <row r="1667" spans="1:25" x14ac:dyDescent="0.25">
      <c r="A1667" s="283">
        <v>383</v>
      </c>
      <c r="B1667" s="283"/>
      <c r="D1667" s="284">
        <v>36738</v>
      </c>
      <c r="E1667" s="284"/>
      <c r="F1667" s="284"/>
      <c r="G1667" s="284"/>
      <c r="I1667" s="285" t="s">
        <v>224</v>
      </c>
      <c r="J1667" s="285"/>
      <c r="K1667" s="285"/>
      <c r="L1667" s="285"/>
      <c r="M1667" s="61">
        <v>10</v>
      </c>
      <c r="N1667" s="253">
        <v>640</v>
      </c>
      <c r="O1667" s="61">
        <v>100</v>
      </c>
      <c r="P1667" s="286">
        <v>640</v>
      </c>
      <c r="Q1667" s="286"/>
      <c r="R1667" s="286"/>
      <c r="S1667" s="253">
        <v>0</v>
      </c>
      <c r="T1667" s="253">
        <v>640</v>
      </c>
      <c r="V1667" s="60">
        <f t="shared" si="155"/>
        <v>40388</v>
      </c>
      <c r="W1667" s="58">
        <f t="shared" si="156"/>
        <v>17.416666666666668</v>
      </c>
      <c r="X1667" s="58">
        <f t="shared" si="157"/>
        <v>0</v>
      </c>
      <c r="Y1667" s="58"/>
    </row>
    <row r="1668" spans="1:25" x14ac:dyDescent="0.25">
      <c r="A1668" s="283">
        <v>399</v>
      </c>
      <c r="B1668" s="283"/>
      <c r="D1668" s="284">
        <v>36830</v>
      </c>
      <c r="E1668" s="284"/>
      <c r="F1668" s="284"/>
      <c r="G1668" s="284"/>
      <c r="I1668" s="285" t="s">
        <v>224</v>
      </c>
      <c r="J1668" s="285"/>
      <c r="K1668" s="285"/>
      <c r="L1668" s="285"/>
      <c r="M1668" s="61">
        <v>10</v>
      </c>
      <c r="N1668" s="253">
        <v>947.24</v>
      </c>
      <c r="O1668" s="61">
        <v>100</v>
      </c>
      <c r="P1668" s="286">
        <v>947.24</v>
      </c>
      <c r="Q1668" s="286"/>
      <c r="R1668" s="286"/>
      <c r="S1668" s="253">
        <v>0</v>
      </c>
      <c r="T1668" s="253">
        <v>947.24</v>
      </c>
      <c r="V1668" s="60">
        <f t="shared" si="155"/>
        <v>40480</v>
      </c>
      <c r="W1668" s="58">
        <f t="shared" si="156"/>
        <v>17.166666666666668</v>
      </c>
      <c r="X1668" s="58">
        <f t="shared" si="157"/>
        <v>0</v>
      </c>
      <c r="Y1668" s="58"/>
    </row>
    <row r="1669" spans="1:25" x14ac:dyDescent="0.25">
      <c r="A1669" s="283">
        <v>421</v>
      </c>
      <c r="B1669" s="283"/>
      <c r="D1669" s="284">
        <v>36981</v>
      </c>
      <c r="E1669" s="284"/>
      <c r="F1669" s="284"/>
      <c r="G1669" s="284"/>
      <c r="I1669" s="285" t="s">
        <v>224</v>
      </c>
      <c r="J1669" s="285"/>
      <c r="K1669" s="285"/>
      <c r="L1669" s="285"/>
      <c r="M1669" s="61">
        <v>10</v>
      </c>
      <c r="N1669" s="253">
        <v>369.07</v>
      </c>
      <c r="O1669" s="61">
        <v>100</v>
      </c>
      <c r="P1669" s="286">
        <v>369.07</v>
      </c>
      <c r="Q1669" s="286"/>
      <c r="R1669" s="286"/>
      <c r="S1669" s="253">
        <v>0</v>
      </c>
      <c r="T1669" s="253">
        <v>369.07</v>
      </c>
      <c r="V1669" s="60">
        <f t="shared" si="155"/>
        <v>40631</v>
      </c>
      <c r="W1669" s="58">
        <f t="shared" si="156"/>
        <v>16.75</v>
      </c>
      <c r="X1669" s="58">
        <f t="shared" si="157"/>
        <v>0</v>
      </c>
      <c r="Y1669" s="58"/>
    </row>
    <row r="1670" spans="1:25" x14ac:dyDescent="0.25">
      <c r="A1670" s="283">
        <v>428</v>
      </c>
      <c r="B1670" s="283"/>
      <c r="D1670" s="284">
        <v>37042</v>
      </c>
      <c r="E1670" s="284"/>
      <c r="F1670" s="284"/>
      <c r="G1670" s="284"/>
      <c r="I1670" s="285" t="s">
        <v>224</v>
      </c>
      <c r="J1670" s="285"/>
      <c r="K1670" s="285"/>
      <c r="L1670" s="285"/>
      <c r="M1670" s="61">
        <v>10</v>
      </c>
      <c r="N1670" s="253">
        <v>529.13</v>
      </c>
      <c r="O1670" s="61">
        <v>100</v>
      </c>
      <c r="P1670" s="286">
        <v>529.13</v>
      </c>
      <c r="Q1670" s="286"/>
      <c r="R1670" s="286"/>
      <c r="S1670" s="253">
        <v>0</v>
      </c>
      <c r="T1670" s="253">
        <v>529.13</v>
      </c>
      <c r="V1670" s="60">
        <f t="shared" si="155"/>
        <v>40692</v>
      </c>
      <c r="W1670" s="58">
        <f t="shared" si="156"/>
        <v>16.583333333333332</v>
      </c>
      <c r="X1670" s="58">
        <f t="shared" si="157"/>
        <v>0</v>
      </c>
      <c r="Y1670" s="58"/>
    </row>
    <row r="1671" spans="1:25" x14ac:dyDescent="0.25">
      <c r="A1671" s="283">
        <v>438</v>
      </c>
      <c r="B1671" s="283"/>
      <c r="D1671" s="284">
        <v>37103</v>
      </c>
      <c r="E1671" s="284"/>
      <c r="F1671" s="284"/>
      <c r="G1671" s="284"/>
      <c r="I1671" s="285" t="s">
        <v>224</v>
      </c>
      <c r="J1671" s="285"/>
      <c r="K1671" s="285"/>
      <c r="L1671" s="285"/>
      <c r="M1671" s="61">
        <v>10</v>
      </c>
      <c r="N1671" s="253">
        <v>313.94</v>
      </c>
      <c r="O1671" s="61">
        <v>100</v>
      </c>
      <c r="P1671" s="286">
        <v>313.94</v>
      </c>
      <c r="Q1671" s="286"/>
      <c r="R1671" s="286"/>
      <c r="S1671" s="253">
        <v>0</v>
      </c>
      <c r="T1671" s="253">
        <v>313.94</v>
      </c>
      <c r="V1671" s="60">
        <f t="shared" si="155"/>
        <v>40753</v>
      </c>
      <c r="W1671" s="58">
        <f t="shared" si="156"/>
        <v>16.416666666666668</v>
      </c>
      <c r="X1671" s="58">
        <f t="shared" si="157"/>
        <v>0</v>
      </c>
      <c r="Y1671" s="58"/>
    </row>
    <row r="1672" spans="1:25" x14ac:dyDescent="0.25">
      <c r="A1672" s="283">
        <v>448</v>
      </c>
      <c r="B1672" s="283"/>
      <c r="D1672" s="284">
        <v>37195</v>
      </c>
      <c r="E1672" s="284"/>
      <c r="F1672" s="284"/>
      <c r="G1672" s="284"/>
      <c r="I1672" s="285" t="s">
        <v>224</v>
      </c>
      <c r="J1672" s="285"/>
      <c r="K1672" s="285"/>
      <c r="L1672" s="285"/>
      <c r="M1672" s="61">
        <v>10</v>
      </c>
      <c r="N1672" s="253">
        <v>553</v>
      </c>
      <c r="O1672" s="61">
        <v>100</v>
      </c>
      <c r="P1672" s="286">
        <v>553</v>
      </c>
      <c r="Q1672" s="286"/>
      <c r="R1672" s="286"/>
      <c r="S1672" s="253">
        <v>0</v>
      </c>
      <c r="T1672" s="253">
        <v>553</v>
      </c>
      <c r="V1672" s="60">
        <f t="shared" si="155"/>
        <v>40845</v>
      </c>
      <c r="W1672" s="58">
        <f t="shared" si="156"/>
        <v>16.166666666666668</v>
      </c>
      <c r="X1672" s="58">
        <f t="shared" si="157"/>
        <v>0</v>
      </c>
      <c r="Y1672" s="58"/>
    </row>
    <row r="1673" spans="1:25" x14ac:dyDescent="0.25">
      <c r="A1673" s="283">
        <v>456</v>
      </c>
      <c r="B1673" s="283"/>
      <c r="D1673" s="284">
        <v>36922</v>
      </c>
      <c r="E1673" s="284"/>
      <c r="F1673" s="284"/>
      <c r="G1673" s="284"/>
      <c r="I1673" s="285" t="s">
        <v>224</v>
      </c>
      <c r="J1673" s="285"/>
      <c r="K1673" s="285"/>
      <c r="L1673" s="285"/>
      <c r="M1673" s="61">
        <v>10</v>
      </c>
      <c r="N1673" s="253">
        <v>7961</v>
      </c>
      <c r="O1673" s="61">
        <v>100</v>
      </c>
      <c r="P1673" s="286">
        <v>7961</v>
      </c>
      <c r="Q1673" s="286"/>
      <c r="R1673" s="286"/>
      <c r="S1673" s="253">
        <v>0</v>
      </c>
      <c r="T1673" s="253">
        <v>7961</v>
      </c>
      <c r="V1673" s="60">
        <f t="shared" si="155"/>
        <v>40572</v>
      </c>
      <c r="W1673" s="58">
        <f t="shared" si="156"/>
        <v>16.916666666666668</v>
      </c>
      <c r="X1673" s="58">
        <f t="shared" si="157"/>
        <v>0</v>
      </c>
      <c r="Y1673" s="58"/>
    </row>
    <row r="1674" spans="1:25" x14ac:dyDescent="0.25">
      <c r="A1674" s="283">
        <v>566</v>
      </c>
      <c r="B1674" s="283"/>
      <c r="D1674" s="284">
        <v>37802</v>
      </c>
      <c r="E1674" s="284"/>
      <c r="F1674" s="284"/>
      <c r="G1674" s="284"/>
      <c r="I1674" s="285" t="s">
        <v>224</v>
      </c>
      <c r="J1674" s="285"/>
      <c r="K1674" s="285"/>
      <c r="L1674" s="285"/>
      <c r="M1674" s="61">
        <v>10</v>
      </c>
      <c r="N1674" s="253">
        <v>4731.62</v>
      </c>
      <c r="O1674" s="61">
        <v>100</v>
      </c>
      <c r="P1674" s="286">
        <v>4731.62</v>
      </c>
      <c r="Q1674" s="286"/>
      <c r="R1674" s="286"/>
      <c r="S1674" s="253">
        <v>0</v>
      </c>
      <c r="T1674" s="253">
        <v>4731.62</v>
      </c>
      <c r="V1674" s="60">
        <f t="shared" si="155"/>
        <v>41452</v>
      </c>
      <c r="W1674" s="58">
        <f t="shared" si="156"/>
        <v>14.5</v>
      </c>
      <c r="X1674" s="58">
        <f t="shared" si="157"/>
        <v>0</v>
      </c>
      <c r="Y1674" s="58"/>
    </row>
    <row r="1675" spans="1:25" x14ac:dyDescent="0.25">
      <c r="A1675" s="283">
        <v>594</v>
      </c>
      <c r="B1675" s="283"/>
      <c r="D1675" s="284">
        <v>37867</v>
      </c>
      <c r="E1675" s="284"/>
      <c r="F1675" s="284"/>
      <c r="G1675" s="284"/>
      <c r="I1675" s="285" t="s">
        <v>224</v>
      </c>
      <c r="J1675" s="285"/>
      <c r="K1675" s="285"/>
      <c r="L1675" s="285"/>
      <c r="M1675" s="61">
        <v>10</v>
      </c>
      <c r="N1675" s="253">
        <v>335.1</v>
      </c>
      <c r="O1675" s="61">
        <v>100</v>
      </c>
      <c r="P1675" s="286">
        <v>335.1</v>
      </c>
      <c r="Q1675" s="286"/>
      <c r="R1675" s="286"/>
      <c r="S1675" s="253">
        <v>0</v>
      </c>
      <c r="T1675" s="253">
        <v>335.1</v>
      </c>
      <c r="V1675" s="60">
        <f t="shared" si="155"/>
        <v>41517</v>
      </c>
      <c r="W1675" s="58">
        <f t="shared" si="156"/>
        <v>14.327777777777778</v>
      </c>
      <c r="X1675" s="58">
        <f t="shared" si="157"/>
        <v>0</v>
      </c>
      <c r="Y1675" s="58"/>
    </row>
    <row r="1676" spans="1:25" x14ac:dyDescent="0.25">
      <c r="A1676" s="283">
        <v>645</v>
      </c>
      <c r="B1676" s="283"/>
      <c r="D1676" s="284">
        <v>38082</v>
      </c>
      <c r="E1676" s="284"/>
      <c r="F1676" s="284"/>
      <c r="G1676" s="284"/>
      <c r="I1676" s="285" t="s">
        <v>224</v>
      </c>
      <c r="J1676" s="285"/>
      <c r="K1676" s="285"/>
      <c r="L1676" s="285"/>
      <c r="M1676" s="61">
        <v>10</v>
      </c>
      <c r="N1676" s="253">
        <v>369.76</v>
      </c>
      <c r="O1676" s="61">
        <v>100</v>
      </c>
      <c r="P1676" s="286">
        <v>369.76</v>
      </c>
      <c r="Q1676" s="286"/>
      <c r="R1676" s="286"/>
      <c r="S1676" s="253">
        <v>0</v>
      </c>
      <c r="T1676" s="253">
        <v>369.76</v>
      </c>
      <c r="V1676" s="60">
        <f t="shared" si="155"/>
        <v>41732</v>
      </c>
      <c r="W1676" s="58">
        <f t="shared" si="156"/>
        <v>13.738888888888889</v>
      </c>
      <c r="X1676" s="58">
        <f t="shared" si="157"/>
        <v>0</v>
      </c>
      <c r="Y1676" s="58"/>
    </row>
    <row r="1677" spans="1:25" x14ac:dyDescent="0.25">
      <c r="A1677" s="283">
        <v>646</v>
      </c>
      <c r="B1677" s="283"/>
      <c r="D1677" s="284">
        <v>38093</v>
      </c>
      <c r="E1677" s="284"/>
      <c r="F1677" s="284"/>
      <c r="G1677" s="284"/>
      <c r="I1677" s="285" t="s">
        <v>224</v>
      </c>
      <c r="J1677" s="285"/>
      <c r="K1677" s="285"/>
      <c r="L1677" s="285"/>
      <c r="M1677" s="61">
        <v>10</v>
      </c>
      <c r="N1677" s="253">
        <v>2809</v>
      </c>
      <c r="O1677" s="61">
        <v>100</v>
      </c>
      <c r="P1677" s="286">
        <v>2809</v>
      </c>
      <c r="Q1677" s="286"/>
      <c r="R1677" s="286"/>
      <c r="S1677" s="253">
        <v>0</v>
      </c>
      <c r="T1677" s="253">
        <v>2809</v>
      </c>
      <c r="V1677" s="60">
        <f t="shared" si="155"/>
        <v>41743</v>
      </c>
      <c r="W1677" s="58">
        <f t="shared" si="156"/>
        <v>13.708333333333334</v>
      </c>
      <c r="X1677" s="58">
        <f t="shared" si="157"/>
        <v>0</v>
      </c>
      <c r="Y1677" s="58"/>
    </row>
    <row r="1678" spans="1:25" x14ac:dyDescent="0.25">
      <c r="A1678" s="283">
        <v>714</v>
      </c>
      <c r="B1678" s="283"/>
      <c r="D1678" s="284">
        <v>38282</v>
      </c>
      <c r="E1678" s="284"/>
      <c r="F1678" s="284"/>
      <c r="G1678" s="284"/>
      <c r="I1678" s="285" t="s">
        <v>224</v>
      </c>
      <c r="J1678" s="285"/>
      <c r="K1678" s="285"/>
      <c r="L1678" s="285"/>
      <c r="M1678" s="61">
        <v>10</v>
      </c>
      <c r="N1678" s="253">
        <v>687</v>
      </c>
      <c r="O1678" s="61">
        <v>100</v>
      </c>
      <c r="P1678" s="286">
        <v>687</v>
      </c>
      <c r="Q1678" s="286"/>
      <c r="R1678" s="286"/>
      <c r="S1678" s="253">
        <v>0</v>
      </c>
      <c r="T1678" s="253">
        <v>687</v>
      </c>
      <c r="V1678" s="60">
        <f t="shared" si="155"/>
        <v>41932</v>
      </c>
      <c r="W1678" s="58">
        <f t="shared" si="156"/>
        <v>13.191666666666666</v>
      </c>
      <c r="X1678" s="58">
        <f t="shared" si="157"/>
        <v>0</v>
      </c>
      <c r="Y1678" s="58"/>
    </row>
    <row r="1679" spans="1:25" x14ac:dyDescent="0.25">
      <c r="A1679" s="283">
        <v>757</v>
      </c>
      <c r="B1679" s="283"/>
      <c r="D1679" s="284">
        <v>38408</v>
      </c>
      <c r="E1679" s="284"/>
      <c r="F1679" s="284"/>
      <c r="G1679" s="284"/>
      <c r="I1679" s="285" t="s">
        <v>224</v>
      </c>
      <c r="J1679" s="285"/>
      <c r="K1679" s="285"/>
      <c r="L1679" s="285"/>
      <c r="M1679" s="61">
        <v>10</v>
      </c>
      <c r="N1679" s="253">
        <v>1662.88</v>
      </c>
      <c r="O1679" s="61">
        <v>100</v>
      </c>
      <c r="P1679" s="286">
        <v>1662.88</v>
      </c>
      <c r="Q1679" s="286"/>
      <c r="R1679" s="286"/>
      <c r="S1679" s="253">
        <v>0</v>
      </c>
      <c r="T1679" s="253">
        <v>1662.88</v>
      </c>
      <c r="V1679" s="60">
        <f t="shared" si="155"/>
        <v>42058</v>
      </c>
      <c r="W1679" s="58">
        <f t="shared" si="156"/>
        <v>12.85</v>
      </c>
      <c r="X1679" s="58">
        <f t="shared" si="157"/>
        <v>0</v>
      </c>
      <c r="Y1679" s="58"/>
    </row>
    <row r="1680" spans="1:25" x14ac:dyDescent="0.25">
      <c r="A1680" s="283">
        <v>793</v>
      </c>
      <c r="B1680" s="283"/>
      <c r="D1680" s="284">
        <v>38506</v>
      </c>
      <c r="E1680" s="284"/>
      <c r="F1680" s="284"/>
      <c r="G1680" s="284"/>
      <c r="I1680" s="285" t="s">
        <v>224</v>
      </c>
      <c r="J1680" s="285"/>
      <c r="K1680" s="285"/>
      <c r="L1680" s="285"/>
      <c r="M1680" s="61">
        <v>10</v>
      </c>
      <c r="N1680" s="253">
        <v>598.95000000000005</v>
      </c>
      <c r="O1680" s="61">
        <v>100</v>
      </c>
      <c r="P1680" s="286">
        <v>598.95000000000005</v>
      </c>
      <c r="Q1680" s="286"/>
      <c r="R1680" s="286"/>
      <c r="S1680" s="253">
        <v>0</v>
      </c>
      <c r="T1680" s="253">
        <v>598.95000000000005</v>
      </c>
      <c r="V1680" s="60">
        <f t="shared" si="155"/>
        <v>42156</v>
      </c>
      <c r="W1680" s="58">
        <f t="shared" si="156"/>
        <v>12.577777777777778</v>
      </c>
      <c r="X1680" s="58">
        <f t="shared" si="157"/>
        <v>0</v>
      </c>
      <c r="Y1680" s="58"/>
    </row>
    <row r="1681" spans="1:25" x14ac:dyDescent="0.25">
      <c r="A1681" s="283">
        <v>843</v>
      </c>
      <c r="B1681" s="283"/>
      <c r="D1681" s="284">
        <v>38716</v>
      </c>
      <c r="E1681" s="284"/>
      <c r="F1681" s="284"/>
      <c r="G1681" s="284"/>
      <c r="I1681" s="285" t="s">
        <v>224</v>
      </c>
      <c r="J1681" s="285"/>
      <c r="K1681" s="285"/>
      <c r="L1681" s="285"/>
      <c r="M1681" s="61">
        <v>10</v>
      </c>
      <c r="N1681" s="253">
        <v>3161.21</v>
      </c>
      <c r="O1681" s="61">
        <v>100</v>
      </c>
      <c r="P1681" s="286">
        <v>3161.21</v>
      </c>
      <c r="Q1681" s="286"/>
      <c r="R1681" s="286"/>
      <c r="S1681" s="253">
        <v>0</v>
      </c>
      <c r="T1681" s="253">
        <v>3161.21</v>
      </c>
      <c r="V1681" s="60">
        <f t="shared" si="155"/>
        <v>42366</v>
      </c>
      <c r="W1681" s="58">
        <f t="shared" si="156"/>
        <v>12</v>
      </c>
      <c r="X1681" s="58">
        <f t="shared" si="157"/>
        <v>0</v>
      </c>
      <c r="Y1681" s="58"/>
    </row>
    <row r="1682" spans="1:25" x14ac:dyDescent="0.25">
      <c r="A1682" s="283">
        <v>1051</v>
      </c>
      <c r="B1682" s="283"/>
      <c r="D1682" s="284">
        <v>39758</v>
      </c>
      <c r="E1682" s="284"/>
      <c r="F1682" s="284"/>
      <c r="G1682" s="284"/>
      <c r="I1682" s="285" t="s">
        <v>224</v>
      </c>
      <c r="J1682" s="285"/>
      <c r="K1682" s="285"/>
      <c r="L1682" s="285"/>
      <c r="M1682" s="61">
        <v>10</v>
      </c>
      <c r="N1682" s="253">
        <v>1598.92</v>
      </c>
      <c r="O1682" s="61">
        <v>100</v>
      </c>
      <c r="P1682" s="286">
        <v>1305.77</v>
      </c>
      <c r="Q1682" s="286"/>
      <c r="R1682" s="286"/>
      <c r="S1682" s="253">
        <v>159.88999999999999</v>
      </c>
      <c r="T1682" s="253">
        <v>1465.66</v>
      </c>
      <c r="V1682" s="60">
        <f t="shared" si="155"/>
        <v>43408</v>
      </c>
      <c r="W1682" s="58">
        <f t="shared" si="156"/>
        <v>9.1527777777777786</v>
      </c>
      <c r="X1682" s="58">
        <f t="shared" si="157"/>
        <v>0.84722222222222143</v>
      </c>
      <c r="Y1682" s="58">
        <f t="shared" ref="Y1682:Y1726" si="158">IF(X1682=0,0,X1682)</f>
        <v>0.84722222222222143</v>
      </c>
    </row>
    <row r="1683" spans="1:25" x14ac:dyDescent="0.25">
      <c r="A1683" s="283">
        <v>1161</v>
      </c>
      <c r="B1683" s="283"/>
      <c r="D1683" s="284">
        <v>40238</v>
      </c>
      <c r="E1683" s="284"/>
      <c r="F1683" s="284"/>
      <c r="G1683" s="284"/>
      <c r="I1683" s="285" t="s">
        <v>224</v>
      </c>
      <c r="J1683" s="285"/>
      <c r="K1683" s="285"/>
      <c r="L1683" s="285"/>
      <c r="M1683" s="61">
        <v>10</v>
      </c>
      <c r="N1683" s="253">
        <v>519</v>
      </c>
      <c r="O1683" s="61">
        <v>100</v>
      </c>
      <c r="P1683" s="286">
        <v>354.65000000000003</v>
      </c>
      <c r="Q1683" s="286"/>
      <c r="R1683" s="286"/>
      <c r="S1683" s="253">
        <v>51.9</v>
      </c>
      <c r="T1683" s="253">
        <v>406.55</v>
      </c>
      <c r="V1683" s="60">
        <f t="shared" si="155"/>
        <v>43888</v>
      </c>
      <c r="W1683" s="58">
        <f t="shared" si="156"/>
        <v>7.833333333333333</v>
      </c>
      <c r="X1683" s="58">
        <f t="shared" si="157"/>
        <v>2.166666666666667</v>
      </c>
      <c r="Y1683" s="58">
        <f t="shared" si="158"/>
        <v>2.166666666666667</v>
      </c>
    </row>
    <row r="1684" spans="1:25" x14ac:dyDescent="0.25">
      <c r="A1684" s="283">
        <v>1231</v>
      </c>
      <c r="B1684" s="283"/>
      <c r="D1684" s="284">
        <v>40679</v>
      </c>
      <c r="E1684" s="284"/>
      <c r="F1684" s="284"/>
      <c r="G1684" s="284"/>
      <c r="I1684" s="285" t="s">
        <v>224</v>
      </c>
      <c r="J1684" s="285"/>
      <c r="K1684" s="285"/>
      <c r="L1684" s="285"/>
      <c r="M1684" s="61">
        <v>10</v>
      </c>
      <c r="N1684" s="253">
        <v>3752.62</v>
      </c>
      <c r="O1684" s="61">
        <v>100</v>
      </c>
      <c r="P1684" s="286">
        <v>2126.4699999999998</v>
      </c>
      <c r="Q1684" s="286"/>
      <c r="R1684" s="286"/>
      <c r="S1684" s="253">
        <v>375.26</v>
      </c>
      <c r="T1684" s="253">
        <v>2501.73</v>
      </c>
      <c r="V1684" s="60">
        <f t="shared" si="155"/>
        <v>44329</v>
      </c>
      <c r="W1684" s="58">
        <f t="shared" si="156"/>
        <v>6.625</v>
      </c>
      <c r="X1684" s="58">
        <f t="shared" si="157"/>
        <v>3.375</v>
      </c>
      <c r="Y1684" s="58">
        <f t="shared" si="158"/>
        <v>3.375</v>
      </c>
    </row>
    <row r="1685" spans="1:25" x14ac:dyDescent="0.25">
      <c r="A1685" s="283">
        <v>1261</v>
      </c>
      <c r="B1685" s="283"/>
      <c r="D1685" s="284">
        <v>40819</v>
      </c>
      <c r="E1685" s="284"/>
      <c r="F1685" s="284"/>
      <c r="G1685" s="284"/>
      <c r="I1685" s="285" t="s">
        <v>224</v>
      </c>
      <c r="J1685" s="285"/>
      <c r="K1685" s="285"/>
      <c r="L1685" s="285"/>
      <c r="M1685" s="61">
        <v>10</v>
      </c>
      <c r="N1685" s="253">
        <v>250.54</v>
      </c>
      <c r="O1685" s="61">
        <v>100</v>
      </c>
      <c r="P1685" s="286">
        <v>131.51</v>
      </c>
      <c r="Q1685" s="286"/>
      <c r="R1685" s="286"/>
      <c r="S1685" s="253">
        <v>25.05</v>
      </c>
      <c r="T1685" s="253">
        <v>156.56</v>
      </c>
      <c r="V1685" s="60">
        <f t="shared" si="155"/>
        <v>44469</v>
      </c>
      <c r="W1685" s="58">
        <f t="shared" si="156"/>
        <v>6.2444444444444445</v>
      </c>
      <c r="X1685" s="58">
        <f t="shared" si="157"/>
        <v>3.7555555555555555</v>
      </c>
      <c r="Y1685" s="58">
        <f t="shared" si="158"/>
        <v>3.7555555555555555</v>
      </c>
    </row>
    <row r="1686" spans="1:25" x14ac:dyDescent="0.25">
      <c r="A1686" s="283">
        <v>1269</v>
      </c>
      <c r="B1686" s="283"/>
      <c r="D1686" s="284">
        <v>40850</v>
      </c>
      <c r="E1686" s="284"/>
      <c r="F1686" s="284"/>
      <c r="G1686" s="284"/>
      <c r="I1686" s="285" t="s">
        <v>224</v>
      </c>
      <c r="J1686" s="285"/>
      <c r="K1686" s="285"/>
      <c r="L1686" s="285"/>
      <c r="M1686" s="61">
        <v>10</v>
      </c>
      <c r="N1686" s="253">
        <v>450</v>
      </c>
      <c r="O1686" s="61">
        <v>100</v>
      </c>
      <c r="P1686" s="286">
        <v>232.5</v>
      </c>
      <c r="Q1686" s="286"/>
      <c r="R1686" s="286"/>
      <c r="S1686" s="253">
        <v>45</v>
      </c>
      <c r="T1686" s="253">
        <v>277.5</v>
      </c>
      <c r="V1686" s="60">
        <f t="shared" si="155"/>
        <v>44500</v>
      </c>
      <c r="W1686" s="58">
        <f t="shared" si="156"/>
        <v>6.1611111111111114</v>
      </c>
      <c r="X1686" s="58">
        <f t="shared" si="157"/>
        <v>3.8388888888888886</v>
      </c>
      <c r="Y1686" s="58">
        <f t="shared" si="158"/>
        <v>3.8388888888888886</v>
      </c>
    </row>
    <row r="1687" spans="1:25" x14ac:dyDescent="0.25">
      <c r="A1687" s="283">
        <v>1281</v>
      </c>
      <c r="B1687" s="283"/>
      <c r="D1687" s="284">
        <v>40914</v>
      </c>
      <c r="E1687" s="284"/>
      <c r="F1687" s="284"/>
      <c r="G1687" s="284"/>
      <c r="I1687" s="285" t="s">
        <v>224</v>
      </c>
      <c r="J1687" s="285"/>
      <c r="K1687" s="285"/>
      <c r="L1687" s="285"/>
      <c r="M1687" s="61">
        <v>10</v>
      </c>
      <c r="N1687" s="253">
        <v>85</v>
      </c>
      <c r="O1687" s="61">
        <v>100</v>
      </c>
      <c r="P1687" s="286">
        <v>42.5</v>
      </c>
      <c r="Q1687" s="286"/>
      <c r="R1687" s="286"/>
      <c r="S1687" s="253">
        <v>8.5</v>
      </c>
      <c r="T1687" s="253">
        <v>51</v>
      </c>
      <c r="V1687" s="60">
        <f t="shared" ref="V1687:V1718" si="159">D1687+(M1687*365)</f>
        <v>44564</v>
      </c>
      <c r="W1687" s="58">
        <f t="shared" ref="W1687:W1718" si="160">YEARFRAC(D1687,$W$8)</f>
        <v>5.9861111111111107</v>
      </c>
      <c r="X1687" s="58">
        <f t="shared" ref="X1687:X1718" si="161">IF(W1687&gt;M1687,0,M1687-W1687)</f>
        <v>4.0138888888888893</v>
      </c>
      <c r="Y1687" s="58">
        <f t="shared" si="158"/>
        <v>4.0138888888888893</v>
      </c>
    </row>
    <row r="1688" spans="1:25" x14ac:dyDescent="0.25">
      <c r="A1688" s="283">
        <v>1289</v>
      </c>
      <c r="B1688" s="283"/>
      <c r="D1688" s="284">
        <v>40974</v>
      </c>
      <c r="E1688" s="284"/>
      <c r="F1688" s="284"/>
      <c r="G1688" s="284"/>
      <c r="I1688" s="285" t="s">
        <v>224</v>
      </c>
      <c r="J1688" s="285"/>
      <c r="K1688" s="285"/>
      <c r="L1688" s="285"/>
      <c r="M1688" s="61">
        <v>10</v>
      </c>
      <c r="N1688" s="253">
        <v>25.37</v>
      </c>
      <c r="O1688" s="61">
        <v>100</v>
      </c>
      <c r="P1688" s="286">
        <v>12.280000000000001</v>
      </c>
      <c r="Q1688" s="286"/>
      <c r="R1688" s="286"/>
      <c r="S1688" s="253">
        <v>2.54</v>
      </c>
      <c r="T1688" s="253">
        <v>14.82</v>
      </c>
      <c r="V1688" s="60">
        <f t="shared" si="159"/>
        <v>44624</v>
      </c>
      <c r="W1688" s="58">
        <f t="shared" si="160"/>
        <v>5.8194444444444446</v>
      </c>
      <c r="X1688" s="58">
        <f t="shared" si="161"/>
        <v>4.1805555555555554</v>
      </c>
      <c r="Y1688" s="58">
        <f t="shared" si="158"/>
        <v>4.1805555555555554</v>
      </c>
    </row>
    <row r="1689" spans="1:25" x14ac:dyDescent="0.25">
      <c r="A1689" s="283">
        <v>1307</v>
      </c>
      <c r="B1689" s="283"/>
      <c r="D1689" s="284">
        <v>41067</v>
      </c>
      <c r="E1689" s="284"/>
      <c r="F1689" s="284"/>
      <c r="G1689" s="284"/>
      <c r="I1689" s="285" t="s">
        <v>224</v>
      </c>
      <c r="J1689" s="285"/>
      <c r="K1689" s="285"/>
      <c r="L1689" s="285"/>
      <c r="M1689" s="61">
        <v>10</v>
      </c>
      <c r="N1689" s="253">
        <v>256.29000000000002</v>
      </c>
      <c r="O1689" s="61">
        <v>100</v>
      </c>
      <c r="P1689" s="286">
        <v>117.47</v>
      </c>
      <c r="Q1689" s="286"/>
      <c r="R1689" s="286"/>
      <c r="S1689" s="253">
        <v>25.63</v>
      </c>
      <c r="T1689" s="253">
        <v>143.1</v>
      </c>
      <c r="V1689" s="60">
        <f t="shared" si="159"/>
        <v>44717</v>
      </c>
      <c r="W1689" s="58">
        <f t="shared" si="160"/>
        <v>5.5666666666666664</v>
      </c>
      <c r="X1689" s="58">
        <f t="shared" si="161"/>
        <v>4.4333333333333336</v>
      </c>
      <c r="Y1689" s="58">
        <f t="shared" si="158"/>
        <v>4.4333333333333336</v>
      </c>
    </row>
    <row r="1690" spans="1:25" x14ac:dyDescent="0.25">
      <c r="A1690" s="283">
        <v>1320</v>
      </c>
      <c r="B1690" s="283"/>
      <c r="D1690" s="284">
        <v>41124</v>
      </c>
      <c r="E1690" s="284"/>
      <c r="F1690" s="284"/>
      <c r="G1690" s="284"/>
      <c r="I1690" s="285" t="s">
        <v>224</v>
      </c>
      <c r="J1690" s="285"/>
      <c r="K1690" s="285"/>
      <c r="L1690" s="285"/>
      <c r="M1690" s="61">
        <v>10</v>
      </c>
      <c r="N1690" s="253">
        <v>690.15</v>
      </c>
      <c r="O1690" s="61">
        <v>100</v>
      </c>
      <c r="P1690" s="286">
        <v>304.83999999999997</v>
      </c>
      <c r="Q1690" s="286"/>
      <c r="R1690" s="286"/>
      <c r="S1690" s="253">
        <v>69.02</v>
      </c>
      <c r="T1690" s="253">
        <v>373.86</v>
      </c>
      <c r="V1690" s="60">
        <f t="shared" si="159"/>
        <v>44774</v>
      </c>
      <c r="W1690" s="58">
        <f t="shared" si="160"/>
        <v>5.4111111111111114</v>
      </c>
      <c r="X1690" s="58">
        <f t="shared" si="161"/>
        <v>4.5888888888888886</v>
      </c>
      <c r="Y1690" s="58">
        <f t="shared" si="158"/>
        <v>4.5888888888888886</v>
      </c>
    </row>
    <row r="1691" spans="1:25" x14ac:dyDescent="0.25">
      <c r="A1691" s="283">
        <v>1321</v>
      </c>
      <c r="B1691" s="283"/>
      <c r="D1691" s="284">
        <v>41124</v>
      </c>
      <c r="E1691" s="284"/>
      <c r="F1691" s="284"/>
      <c r="G1691" s="284"/>
      <c r="I1691" s="285" t="s">
        <v>224</v>
      </c>
      <c r="J1691" s="285"/>
      <c r="K1691" s="285"/>
      <c r="L1691" s="285"/>
      <c r="M1691" s="61">
        <v>10</v>
      </c>
      <c r="N1691" s="253">
        <v>1735.17</v>
      </c>
      <c r="O1691" s="61">
        <v>100</v>
      </c>
      <c r="P1691" s="286">
        <v>766.38</v>
      </c>
      <c r="Q1691" s="286"/>
      <c r="R1691" s="286"/>
      <c r="S1691" s="253">
        <v>173.52</v>
      </c>
      <c r="T1691" s="253">
        <v>939.9</v>
      </c>
      <c r="V1691" s="60">
        <f t="shared" si="159"/>
        <v>44774</v>
      </c>
      <c r="W1691" s="58">
        <f t="shared" si="160"/>
        <v>5.4111111111111114</v>
      </c>
      <c r="X1691" s="58">
        <f t="shared" si="161"/>
        <v>4.5888888888888886</v>
      </c>
      <c r="Y1691" s="58">
        <f t="shared" si="158"/>
        <v>4.5888888888888886</v>
      </c>
    </row>
    <row r="1692" spans="1:25" x14ac:dyDescent="0.25">
      <c r="A1692" s="283">
        <v>1322</v>
      </c>
      <c r="B1692" s="283"/>
      <c r="D1692" s="284">
        <v>41134</v>
      </c>
      <c r="E1692" s="284"/>
      <c r="F1692" s="284"/>
      <c r="G1692" s="284"/>
      <c r="I1692" s="285" t="s">
        <v>224</v>
      </c>
      <c r="J1692" s="285"/>
      <c r="K1692" s="285"/>
      <c r="L1692" s="285"/>
      <c r="M1692" s="61">
        <v>10</v>
      </c>
      <c r="N1692" s="253">
        <v>1380.3</v>
      </c>
      <c r="O1692" s="61">
        <v>100</v>
      </c>
      <c r="P1692" s="286">
        <v>609.63</v>
      </c>
      <c r="Q1692" s="286"/>
      <c r="R1692" s="286"/>
      <c r="S1692" s="253">
        <v>138.03</v>
      </c>
      <c r="T1692" s="253">
        <v>747.66</v>
      </c>
      <c r="V1692" s="60">
        <f t="shared" si="159"/>
        <v>44784</v>
      </c>
      <c r="W1692" s="58">
        <f t="shared" si="160"/>
        <v>5.3833333333333337</v>
      </c>
      <c r="X1692" s="58">
        <f t="shared" si="161"/>
        <v>4.6166666666666663</v>
      </c>
      <c r="Y1692" s="58">
        <f t="shared" si="158"/>
        <v>4.6166666666666663</v>
      </c>
    </row>
    <row r="1693" spans="1:25" x14ac:dyDescent="0.25">
      <c r="A1693" s="283">
        <v>1330</v>
      </c>
      <c r="B1693" s="283"/>
      <c r="D1693" s="284">
        <v>41158</v>
      </c>
      <c r="E1693" s="284"/>
      <c r="F1693" s="284"/>
      <c r="G1693" s="284"/>
      <c r="I1693" s="285" t="s">
        <v>224</v>
      </c>
      <c r="J1693" s="285"/>
      <c r="K1693" s="285"/>
      <c r="L1693" s="285"/>
      <c r="M1693" s="61">
        <v>10</v>
      </c>
      <c r="N1693" s="253">
        <v>75.959999999999994</v>
      </c>
      <c r="O1693" s="61">
        <v>100</v>
      </c>
      <c r="P1693" s="286">
        <v>32.93</v>
      </c>
      <c r="Q1693" s="286"/>
      <c r="R1693" s="286"/>
      <c r="S1693" s="253">
        <v>7.6000000000000005</v>
      </c>
      <c r="T1693" s="253">
        <v>40.53</v>
      </c>
      <c r="V1693" s="60">
        <f t="shared" si="159"/>
        <v>44808</v>
      </c>
      <c r="W1693" s="58">
        <f t="shared" si="160"/>
        <v>5.3194444444444446</v>
      </c>
      <c r="X1693" s="58">
        <f t="shared" si="161"/>
        <v>4.6805555555555554</v>
      </c>
      <c r="Y1693" s="58">
        <f t="shared" si="158"/>
        <v>4.6805555555555554</v>
      </c>
    </row>
    <row r="1694" spans="1:25" x14ac:dyDescent="0.25">
      <c r="A1694" s="283">
        <v>1337</v>
      </c>
      <c r="B1694" s="283"/>
      <c r="D1694" s="284">
        <v>41185</v>
      </c>
      <c r="E1694" s="284"/>
      <c r="F1694" s="284"/>
      <c r="G1694" s="284"/>
      <c r="I1694" s="285" t="s">
        <v>224</v>
      </c>
      <c r="J1694" s="285"/>
      <c r="K1694" s="285"/>
      <c r="L1694" s="285"/>
      <c r="M1694" s="61">
        <v>10</v>
      </c>
      <c r="N1694" s="253">
        <v>176.32</v>
      </c>
      <c r="O1694" s="61">
        <v>100</v>
      </c>
      <c r="P1694" s="286">
        <v>74.930000000000007</v>
      </c>
      <c r="Q1694" s="286"/>
      <c r="R1694" s="286"/>
      <c r="S1694" s="253">
        <v>17.63</v>
      </c>
      <c r="T1694" s="253">
        <v>92.56</v>
      </c>
      <c r="V1694" s="60">
        <f t="shared" si="159"/>
        <v>44835</v>
      </c>
      <c r="W1694" s="58">
        <f t="shared" si="160"/>
        <v>5.2444444444444445</v>
      </c>
      <c r="X1694" s="58">
        <f t="shared" si="161"/>
        <v>4.7555555555555555</v>
      </c>
      <c r="Y1694" s="58">
        <f t="shared" si="158"/>
        <v>4.7555555555555555</v>
      </c>
    </row>
    <row r="1695" spans="1:25" x14ac:dyDescent="0.25">
      <c r="A1695" s="283">
        <v>1345</v>
      </c>
      <c r="B1695" s="283"/>
      <c r="D1695" s="284">
        <v>41218</v>
      </c>
      <c r="E1695" s="284"/>
      <c r="F1695" s="284"/>
      <c r="G1695" s="284"/>
      <c r="I1695" s="285" t="s">
        <v>224</v>
      </c>
      <c r="J1695" s="285"/>
      <c r="K1695" s="285"/>
      <c r="L1695" s="285"/>
      <c r="M1695" s="61">
        <v>10</v>
      </c>
      <c r="N1695" s="253">
        <v>282.49</v>
      </c>
      <c r="O1695" s="61">
        <v>100</v>
      </c>
      <c r="P1695" s="286">
        <v>117.71000000000001</v>
      </c>
      <c r="Q1695" s="286"/>
      <c r="R1695" s="286"/>
      <c r="S1695" s="253">
        <v>28.25</v>
      </c>
      <c r="T1695" s="253">
        <v>145.96</v>
      </c>
      <c r="V1695" s="60">
        <f t="shared" si="159"/>
        <v>44868</v>
      </c>
      <c r="W1695" s="58">
        <f t="shared" si="160"/>
        <v>5.1555555555555559</v>
      </c>
      <c r="X1695" s="58">
        <f t="shared" si="161"/>
        <v>4.8444444444444441</v>
      </c>
      <c r="Y1695" s="58">
        <f t="shared" si="158"/>
        <v>4.8444444444444441</v>
      </c>
    </row>
    <row r="1696" spans="1:25" x14ac:dyDescent="0.25">
      <c r="A1696" s="283">
        <v>1346</v>
      </c>
      <c r="B1696" s="283"/>
      <c r="D1696" s="284">
        <v>41218</v>
      </c>
      <c r="E1696" s="284"/>
      <c r="F1696" s="284"/>
      <c r="G1696" s="284"/>
      <c r="I1696" s="285" t="s">
        <v>224</v>
      </c>
      <c r="J1696" s="285"/>
      <c r="K1696" s="285"/>
      <c r="L1696" s="285"/>
      <c r="M1696" s="61">
        <v>10</v>
      </c>
      <c r="N1696" s="253">
        <v>752</v>
      </c>
      <c r="O1696" s="61">
        <v>100</v>
      </c>
      <c r="P1696" s="286">
        <v>313.33</v>
      </c>
      <c r="Q1696" s="286"/>
      <c r="R1696" s="286"/>
      <c r="S1696" s="253">
        <v>75.2</v>
      </c>
      <c r="T1696" s="253">
        <v>388.53000000000003</v>
      </c>
      <c r="V1696" s="60">
        <f t="shared" si="159"/>
        <v>44868</v>
      </c>
      <c r="W1696" s="58">
        <f t="shared" si="160"/>
        <v>5.1555555555555559</v>
      </c>
      <c r="X1696" s="58">
        <f t="shared" si="161"/>
        <v>4.8444444444444441</v>
      </c>
      <c r="Y1696" s="58">
        <f t="shared" si="158"/>
        <v>4.8444444444444441</v>
      </c>
    </row>
    <row r="1697" spans="1:25" x14ac:dyDescent="0.25">
      <c r="A1697" s="283">
        <v>1359</v>
      </c>
      <c r="B1697" s="283"/>
      <c r="D1697" s="284">
        <v>41274</v>
      </c>
      <c r="E1697" s="284"/>
      <c r="F1697" s="284"/>
      <c r="G1697" s="284"/>
      <c r="I1697" s="285" t="s">
        <v>224</v>
      </c>
      <c r="J1697" s="285"/>
      <c r="K1697" s="285"/>
      <c r="L1697" s="285"/>
      <c r="M1697" s="61">
        <v>10</v>
      </c>
      <c r="N1697" s="253">
        <v>690.15</v>
      </c>
      <c r="O1697" s="61">
        <v>100</v>
      </c>
      <c r="P1697" s="286">
        <v>276.08</v>
      </c>
      <c r="Q1697" s="286"/>
      <c r="R1697" s="286"/>
      <c r="S1697" s="253">
        <v>69.02</v>
      </c>
      <c r="T1697" s="253">
        <v>345.1</v>
      </c>
      <c r="V1697" s="60">
        <f t="shared" si="159"/>
        <v>44924</v>
      </c>
      <c r="W1697" s="58">
        <f t="shared" si="160"/>
        <v>5</v>
      </c>
      <c r="X1697" s="58">
        <f t="shared" si="161"/>
        <v>5</v>
      </c>
      <c r="Y1697" s="58">
        <f t="shared" si="158"/>
        <v>5</v>
      </c>
    </row>
    <row r="1698" spans="1:25" x14ac:dyDescent="0.25">
      <c r="A1698" s="283">
        <v>1360</v>
      </c>
      <c r="B1698" s="283"/>
      <c r="D1698" s="284">
        <v>41274</v>
      </c>
      <c r="E1698" s="284"/>
      <c r="F1698" s="284"/>
      <c r="G1698" s="284"/>
      <c r="I1698" s="285" t="s">
        <v>224</v>
      </c>
      <c r="J1698" s="285"/>
      <c r="K1698" s="285"/>
      <c r="L1698" s="285"/>
      <c r="M1698" s="61">
        <v>10</v>
      </c>
      <c r="N1698" s="253">
        <v>2990.98</v>
      </c>
      <c r="O1698" s="61">
        <v>100</v>
      </c>
      <c r="P1698" s="286">
        <v>1196.4000000000001</v>
      </c>
      <c r="Q1698" s="286"/>
      <c r="R1698" s="286"/>
      <c r="S1698" s="253">
        <v>299.10000000000002</v>
      </c>
      <c r="T1698" s="253">
        <v>1495.5</v>
      </c>
      <c r="V1698" s="60">
        <f t="shared" si="159"/>
        <v>44924</v>
      </c>
      <c r="W1698" s="58">
        <f t="shared" si="160"/>
        <v>5</v>
      </c>
      <c r="X1698" s="58">
        <f t="shared" si="161"/>
        <v>5</v>
      </c>
      <c r="Y1698" s="58">
        <f t="shared" si="158"/>
        <v>5</v>
      </c>
    </row>
    <row r="1699" spans="1:25" x14ac:dyDescent="0.25">
      <c r="A1699" s="283">
        <v>1361</v>
      </c>
      <c r="B1699" s="283"/>
      <c r="D1699" s="284">
        <v>41274</v>
      </c>
      <c r="E1699" s="284"/>
      <c r="F1699" s="284"/>
      <c r="G1699" s="284"/>
      <c r="I1699" s="285" t="s">
        <v>224</v>
      </c>
      <c r="J1699" s="285"/>
      <c r="K1699" s="285"/>
      <c r="L1699" s="285"/>
      <c r="M1699" s="61">
        <v>10</v>
      </c>
      <c r="N1699" s="253">
        <v>2039.8700000000001</v>
      </c>
      <c r="O1699" s="61">
        <v>100</v>
      </c>
      <c r="P1699" s="286">
        <v>815.96</v>
      </c>
      <c r="Q1699" s="286"/>
      <c r="R1699" s="286"/>
      <c r="S1699" s="253">
        <v>203.99</v>
      </c>
      <c r="T1699" s="253">
        <v>1019.95</v>
      </c>
      <c r="V1699" s="60">
        <f t="shared" si="159"/>
        <v>44924</v>
      </c>
      <c r="W1699" s="58">
        <f t="shared" si="160"/>
        <v>5</v>
      </c>
      <c r="X1699" s="58">
        <f t="shared" si="161"/>
        <v>5</v>
      </c>
      <c r="Y1699" s="58">
        <f t="shared" si="158"/>
        <v>5</v>
      </c>
    </row>
    <row r="1700" spans="1:25" x14ac:dyDescent="0.25">
      <c r="A1700" s="283">
        <v>1368</v>
      </c>
      <c r="B1700" s="283"/>
      <c r="D1700" s="284">
        <v>41278</v>
      </c>
      <c r="E1700" s="284"/>
      <c r="F1700" s="284"/>
      <c r="G1700" s="284"/>
      <c r="I1700" s="285" t="s">
        <v>224</v>
      </c>
      <c r="J1700" s="285"/>
      <c r="K1700" s="285"/>
      <c r="L1700" s="285"/>
      <c r="M1700" s="61">
        <v>10</v>
      </c>
      <c r="N1700" s="253">
        <v>717.5</v>
      </c>
      <c r="O1700" s="61">
        <v>100</v>
      </c>
      <c r="P1700" s="286">
        <v>287</v>
      </c>
      <c r="Q1700" s="286"/>
      <c r="R1700" s="286"/>
      <c r="S1700" s="253">
        <v>71.75</v>
      </c>
      <c r="T1700" s="253">
        <v>358.75</v>
      </c>
      <c r="V1700" s="60">
        <f t="shared" si="159"/>
        <v>44928</v>
      </c>
      <c r="W1700" s="58">
        <f t="shared" si="160"/>
        <v>4.9916666666666663</v>
      </c>
      <c r="X1700" s="58">
        <f t="shared" si="161"/>
        <v>5.0083333333333337</v>
      </c>
      <c r="Y1700" s="58">
        <f t="shared" si="158"/>
        <v>5.0083333333333337</v>
      </c>
    </row>
    <row r="1701" spans="1:25" x14ac:dyDescent="0.25">
      <c r="A1701" s="283">
        <v>1378</v>
      </c>
      <c r="B1701" s="283"/>
      <c r="D1701" s="284">
        <v>41339</v>
      </c>
      <c r="E1701" s="284"/>
      <c r="F1701" s="284"/>
      <c r="G1701" s="284"/>
      <c r="I1701" s="285" t="s">
        <v>224</v>
      </c>
      <c r="J1701" s="285"/>
      <c r="K1701" s="285"/>
      <c r="L1701" s="285"/>
      <c r="M1701" s="61">
        <v>10</v>
      </c>
      <c r="N1701" s="253">
        <v>2187</v>
      </c>
      <c r="O1701" s="61">
        <v>100</v>
      </c>
      <c r="P1701" s="286">
        <v>838.35</v>
      </c>
      <c r="Q1701" s="286"/>
      <c r="R1701" s="286"/>
      <c r="S1701" s="253">
        <v>218.70000000000002</v>
      </c>
      <c r="T1701" s="253">
        <v>1057.05</v>
      </c>
      <c r="V1701" s="60">
        <f t="shared" si="159"/>
        <v>44989</v>
      </c>
      <c r="W1701" s="58">
        <f t="shared" si="160"/>
        <v>4.8194444444444446</v>
      </c>
      <c r="X1701" s="58">
        <f t="shared" si="161"/>
        <v>5.1805555555555554</v>
      </c>
      <c r="Y1701" s="58">
        <f t="shared" si="158"/>
        <v>5.1805555555555554</v>
      </c>
    </row>
    <row r="1702" spans="1:25" x14ac:dyDescent="0.25">
      <c r="A1702" s="283">
        <v>1387</v>
      </c>
      <c r="B1702" s="283"/>
      <c r="D1702" s="284">
        <v>41394</v>
      </c>
      <c r="E1702" s="284"/>
      <c r="F1702" s="284"/>
      <c r="G1702" s="284"/>
      <c r="I1702" s="285" t="s">
        <v>224</v>
      </c>
      <c r="J1702" s="285"/>
      <c r="K1702" s="285"/>
      <c r="L1702" s="285"/>
      <c r="M1702" s="61">
        <v>10</v>
      </c>
      <c r="N1702" s="253">
        <v>441.21000000000004</v>
      </c>
      <c r="O1702" s="61">
        <v>100</v>
      </c>
      <c r="P1702" s="286">
        <v>161.77000000000001</v>
      </c>
      <c r="Q1702" s="286"/>
      <c r="R1702" s="286"/>
      <c r="S1702" s="253">
        <v>44.12</v>
      </c>
      <c r="T1702" s="253">
        <v>205.89000000000001</v>
      </c>
      <c r="V1702" s="60">
        <f t="shared" si="159"/>
        <v>45044</v>
      </c>
      <c r="W1702" s="58">
        <f t="shared" si="160"/>
        <v>4.666666666666667</v>
      </c>
      <c r="X1702" s="58">
        <f t="shared" si="161"/>
        <v>5.333333333333333</v>
      </c>
      <c r="Y1702" s="58">
        <f t="shared" si="158"/>
        <v>5.333333333333333</v>
      </c>
    </row>
    <row r="1703" spans="1:25" x14ac:dyDescent="0.25">
      <c r="A1703" s="283">
        <v>1395</v>
      </c>
      <c r="B1703" s="283"/>
      <c r="D1703" s="284">
        <v>41425</v>
      </c>
      <c r="E1703" s="284"/>
      <c r="F1703" s="284"/>
      <c r="G1703" s="284"/>
      <c r="I1703" s="285" t="s">
        <v>224</v>
      </c>
      <c r="J1703" s="285"/>
      <c r="K1703" s="285"/>
      <c r="L1703" s="285"/>
      <c r="M1703" s="61">
        <v>10</v>
      </c>
      <c r="N1703" s="253">
        <v>3946</v>
      </c>
      <c r="O1703" s="61">
        <v>100</v>
      </c>
      <c r="P1703" s="286">
        <v>1413.98</v>
      </c>
      <c r="Q1703" s="286"/>
      <c r="R1703" s="286"/>
      <c r="S1703" s="253">
        <v>394.6</v>
      </c>
      <c r="T1703" s="253">
        <v>1808.58</v>
      </c>
      <c r="V1703" s="60">
        <f t="shared" si="159"/>
        <v>45075</v>
      </c>
      <c r="W1703" s="58">
        <f t="shared" si="160"/>
        <v>4.583333333333333</v>
      </c>
      <c r="X1703" s="58">
        <f t="shared" si="161"/>
        <v>5.416666666666667</v>
      </c>
      <c r="Y1703" s="58">
        <f t="shared" si="158"/>
        <v>5.416666666666667</v>
      </c>
    </row>
    <row r="1704" spans="1:25" x14ac:dyDescent="0.25">
      <c r="A1704" s="283">
        <v>1405</v>
      </c>
      <c r="B1704" s="283"/>
      <c r="D1704" s="284">
        <v>41486</v>
      </c>
      <c r="E1704" s="284"/>
      <c r="F1704" s="284"/>
      <c r="G1704" s="284"/>
      <c r="I1704" s="285" t="s">
        <v>224</v>
      </c>
      <c r="J1704" s="285"/>
      <c r="K1704" s="285"/>
      <c r="L1704" s="285"/>
      <c r="M1704" s="61">
        <v>10</v>
      </c>
      <c r="N1704" s="253">
        <v>158.66999999999999</v>
      </c>
      <c r="O1704" s="61">
        <v>100</v>
      </c>
      <c r="P1704" s="286">
        <v>54.22</v>
      </c>
      <c r="Q1704" s="286"/>
      <c r="R1704" s="286"/>
      <c r="S1704" s="253">
        <v>15.870000000000001</v>
      </c>
      <c r="T1704" s="253">
        <v>70.09</v>
      </c>
      <c r="V1704" s="60">
        <f t="shared" si="159"/>
        <v>45136</v>
      </c>
      <c r="W1704" s="58">
        <f t="shared" si="160"/>
        <v>4.416666666666667</v>
      </c>
      <c r="X1704" s="58">
        <f t="shared" si="161"/>
        <v>5.583333333333333</v>
      </c>
      <c r="Y1704" s="58">
        <f t="shared" si="158"/>
        <v>5.583333333333333</v>
      </c>
    </row>
    <row r="1705" spans="1:25" x14ac:dyDescent="0.25">
      <c r="A1705" s="283">
        <v>1421</v>
      </c>
      <c r="B1705" s="283"/>
      <c r="D1705" s="284">
        <v>41578</v>
      </c>
      <c r="E1705" s="284"/>
      <c r="F1705" s="284"/>
      <c r="G1705" s="284"/>
      <c r="I1705" s="285" t="s">
        <v>224</v>
      </c>
      <c r="J1705" s="285"/>
      <c r="K1705" s="285"/>
      <c r="L1705" s="285"/>
      <c r="M1705" s="61">
        <v>10</v>
      </c>
      <c r="N1705" s="253">
        <v>28.34</v>
      </c>
      <c r="O1705" s="61">
        <v>100</v>
      </c>
      <c r="P1705" s="286">
        <v>8.9600000000000009</v>
      </c>
      <c r="Q1705" s="286"/>
      <c r="R1705" s="286"/>
      <c r="S1705" s="253">
        <v>2.83</v>
      </c>
      <c r="T1705" s="253">
        <v>11.790000000000001</v>
      </c>
      <c r="V1705" s="60">
        <f t="shared" si="159"/>
        <v>45228</v>
      </c>
      <c r="W1705" s="58">
        <f t="shared" si="160"/>
        <v>4.166666666666667</v>
      </c>
      <c r="X1705" s="58">
        <f t="shared" si="161"/>
        <v>5.833333333333333</v>
      </c>
      <c r="Y1705" s="58">
        <f t="shared" si="158"/>
        <v>5.833333333333333</v>
      </c>
    </row>
    <row r="1706" spans="1:25" x14ac:dyDescent="0.25">
      <c r="A1706" s="283">
        <v>1426</v>
      </c>
      <c r="B1706" s="283"/>
      <c r="D1706" s="284">
        <v>41608</v>
      </c>
      <c r="E1706" s="284"/>
      <c r="F1706" s="284"/>
      <c r="G1706" s="284"/>
      <c r="I1706" s="285" t="s">
        <v>224</v>
      </c>
      <c r="J1706" s="285"/>
      <c r="K1706" s="285"/>
      <c r="L1706" s="285"/>
      <c r="M1706" s="61">
        <v>10</v>
      </c>
      <c r="N1706" s="253">
        <v>7387.5</v>
      </c>
      <c r="O1706" s="61">
        <v>100</v>
      </c>
      <c r="P1706" s="286">
        <v>2277.81</v>
      </c>
      <c r="Q1706" s="286"/>
      <c r="R1706" s="286"/>
      <c r="S1706" s="253">
        <v>738.75</v>
      </c>
      <c r="T1706" s="253">
        <v>3016.56</v>
      </c>
      <c r="V1706" s="60">
        <f t="shared" si="159"/>
        <v>45258</v>
      </c>
      <c r="W1706" s="58">
        <f t="shared" si="160"/>
        <v>4.083333333333333</v>
      </c>
      <c r="X1706" s="58">
        <f t="shared" si="161"/>
        <v>5.916666666666667</v>
      </c>
      <c r="Y1706" s="58">
        <f t="shared" si="158"/>
        <v>5.916666666666667</v>
      </c>
    </row>
    <row r="1707" spans="1:25" x14ac:dyDescent="0.25">
      <c r="A1707" s="283">
        <v>1437</v>
      </c>
      <c r="B1707" s="283"/>
      <c r="D1707" s="284">
        <v>41547</v>
      </c>
      <c r="E1707" s="284"/>
      <c r="F1707" s="284"/>
      <c r="G1707" s="284"/>
      <c r="I1707" s="285" t="s">
        <v>224</v>
      </c>
      <c r="J1707" s="285"/>
      <c r="K1707" s="285"/>
      <c r="L1707" s="285"/>
      <c r="M1707" s="61">
        <v>10</v>
      </c>
      <c r="N1707" s="253">
        <v>1429.79</v>
      </c>
      <c r="O1707" s="61">
        <v>100</v>
      </c>
      <c r="P1707" s="286">
        <v>464.69</v>
      </c>
      <c r="Q1707" s="286"/>
      <c r="R1707" s="286"/>
      <c r="S1707" s="253">
        <v>142.97999999999999</v>
      </c>
      <c r="T1707" s="253">
        <v>607.66999999999996</v>
      </c>
      <c r="V1707" s="60">
        <f t="shared" si="159"/>
        <v>45197</v>
      </c>
      <c r="W1707" s="58">
        <f t="shared" si="160"/>
        <v>4.25</v>
      </c>
      <c r="X1707" s="58">
        <f t="shared" si="161"/>
        <v>5.75</v>
      </c>
      <c r="Y1707" s="58">
        <f t="shared" si="158"/>
        <v>5.75</v>
      </c>
    </row>
    <row r="1708" spans="1:25" x14ac:dyDescent="0.25">
      <c r="A1708" s="283">
        <v>1438</v>
      </c>
      <c r="B1708" s="283"/>
      <c r="D1708" s="284">
        <v>41639</v>
      </c>
      <c r="E1708" s="284"/>
      <c r="F1708" s="284"/>
      <c r="G1708" s="284"/>
      <c r="I1708" s="285" t="s">
        <v>224</v>
      </c>
      <c r="J1708" s="285"/>
      <c r="K1708" s="285"/>
      <c r="L1708" s="285"/>
      <c r="M1708" s="61">
        <v>10</v>
      </c>
      <c r="N1708" s="253">
        <v>3011.37</v>
      </c>
      <c r="O1708" s="61">
        <v>100</v>
      </c>
      <c r="P1708" s="286">
        <v>903.42000000000007</v>
      </c>
      <c r="Q1708" s="286"/>
      <c r="R1708" s="286"/>
      <c r="S1708" s="253">
        <v>301.14</v>
      </c>
      <c r="T1708" s="253">
        <v>1204.56</v>
      </c>
      <c r="V1708" s="60">
        <f t="shared" si="159"/>
        <v>45289</v>
      </c>
      <c r="W1708" s="58">
        <f t="shared" si="160"/>
        <v>4</v>
      </c>
      <c r="X1708" s="58">
        <f t="shared" si="161"/>
        <v>6</v>
      </c>
      <c r="Y1708" s="58">
        <f t="shared" si="158"/>
        <v>6</v>
      </c>
    </row>
    <row r="1709" spans="1:25" x14ac:dyDescent="0.25">
      <c r="A1709" s="283">
        <v>1442</v>
      </c>
      <c r="B1709" s="283"/>
      <c r="D1709" s="284">
        <v>41670</v>
      </c>
      <c r="E1709" s="284"/>
      <c r="F1709" s="284"/>
      <c r="G1709" s="284"/>
      <c r="I1709" s="285" t="s">
        <v>224</v>
      </c>
      <c r="J1709" s="285"/>
      <c r="K1709" s="285"/>
      <c r="L1709" s="285"/>
      <c r="M1709" s="61">
        <v>10</v>
      </c>
      <c r="N1709" s="253">
        <v>441.5</v>
      </c>
      <c r="O1709" s="61">
        <v>100</v>
      </c>
      <c r="P1709" s="286">
        <v>128.77000000000001</v>
      </c>
      <c r="Q1709" s="286"/>
      <c r="R1709" s="286"/>
      <c r="S1709" s="253">
        <v>44.15</v>
      </c>
      <c r="T1709" s="253">
        <v>172.92000000000002</v>
      </c>
      <c r="V1709" s="60">
        <f t="shared" si="159"/>
        <v>45320</v>
      </c>
      <c r="W1709" s="58">
        <f t="shared" si="160"/>
        <v>3.9166666666666665</v>
      </c>
      <c r="X1709" s="58">
        <f t="shared" si="161"/>
        <v>6.0833333333333339</v>
      </c>
      <c r="Y1709" s="58">
        <f t="shared" si="158"/>
        <v>6.0833333333333339</v>
      </c>
    </row>
    <row r="1710" spans="1:25" x14ac:dyDescent="0.25">
      <c r="A1710" s="283">
        <v>1447</v>
      </c>
      <c r="B1710" s="283"/>
      <c r="D1710" s="284">
        <v>41698</v>
      </c>
      <c r="E1710" s="284"/>
      <c r="F1710" s="284"/>
      <c r="G1710" s="284"/>
      <c r="I1710" s="285" t="s">
        <v>224</v>
      </c>
      <c r="J1710" s="285"/>
      <c r="K1710" s="285"/>
      <c r="L1710" s="285"/>
      <c r="M1710" s="61">
        <v>10</v>
      </c>
      <c r="N1710" s="253">
        <v>634.48</v>
      </c>
      <c r="O1710" s="61">
        <v>100</v>
      </c>
      <c r="P1710" s="286">
        <v>179.77</v>
      </c>
      <c r="Q1710" s="286"/>
      <c r="R1710" s="286"/>
      <c r="S1710" s="253">
        <v>63.45</v>
      </c>
      <c r="T1710" s="253">
        <v>243.22</v>
      </c>
      <c r="V1710" s="60">
        <f t="shared" si="159"/>
        <v>45348</v>
      </c>
      <c r="W1710" s="58">
        <f t="shared" si="160"/>
        <v>3.8361111111111112</v>
      </c>
      <c r="X1710" s="58">
        <f t="shared" si="161"/>
        <v>6.1638888888888888</v>
      </c>
      <c r="Y1710" s="58">
        <f t="shared" si="158"/>
        <v>6.1638888888888888</v>
      </c>
    </row>
    <row r="1711" spans="1:25" x14ac:dyDescent="0.25">
      <c r="A1711" s="283">
        <v>1453</v>
      </c>
      <c r="B1711" s="283"/>
      <c r="D1711" s="284">
        <v>41729</v>
      </c>
      <c r="E1711" s="284"/>
      <c r="F1711" s="284"/>
      <c r="G1711" s="284"/>
      <c r="I1711" s="285" t="s">
        <v>224</v>
      </c>
      <c r="J1711" s="285"/>
      <c r="K1711" s="285"/>
      <c r="L1711" s="285"/>
      <c r="M1711" s="61">
        <v>10</v>
      </c>
      <c r="N1711" s="253">
        <v>408.75</v>
      </c>
      <c r="O1711" s="61">
        <v>100</v>
      </c>
      <c r="P1711" s="286">
        <v>112.42</v>
      </c>
      <c r="Q1711" s="286"/>
      <c r="R1711" s="286"/>
      <c r="S1711" s="253">
        <v>40.880000000000003</v>
      </c>
      <c r="T1711" s="253">
        <v>153.30000000000001</v>
      </c>
      <c r="V1711" s="60">
        <f t="shared" si="159"/>
        <v>45379</v>
      </c>
      <c r="W1711" s="58">
        <f t="shared" si="160"/>
        <v>3.75</v>
      </c>
      <c r="X1711" s="58">
        <f t="shared" si="161"/>
        <v>6.25</v>
      </c>
      <c r="Y1711" s="58">
        <f t="shared" si="158"/>
        <v>6.25</v>
      </c>
    </row>
    <row r="1712" spans="1:25" x14ac:dyDescent="0.25">
      <c r="A1712" s="283">
        <v>1457</v>
      </c>
      <c r="B1712" s="283"/>
      <c r="D1712" s="284">
        <v>41759</v>
      </c>
      <c r="E1712" s="284"/>
      <c r="F1712" s="284"/>
      <c r="G1712" s="284"/>
      <c r="I1712" s="285" t="s">
        <v>224</v>
      </c>
      <c r="J1712" s="285"/>
      <c r="K1712" s="285"/>
      <c r="L1712" s="285"/>
      <c r="M1712" s="61">
        <v>10</v>
      </c>
      <c r="N1712" s="253">
        <v>290.98</v>
      </c>
      <c r="O1712" s="61">
        <v>100</v>
      </c>
      <c r="P1712" s="286">
        <v>77.599999999999994</v>
      </c>
      <c r="Q1712" s="286"/>
      <c r="R1712" s="286"/>
      <c r="S1712" s="253">
        <v>29.1</v>
      </c>
      <c r="T1712" s="253">
        <v>106.7</v>
      </c>
      <c r="V1712" s="60">
        <f t="shared" si="159"/>
        <v>45409</v>
      </c>
      <c r="W1712" s="58">
        <f t="shared" si="160"/>
        <v>3.6666666666666665</v>
      </c>
      <c r="X1712" s="58">
        <f t="shared" si="161"/>
        <v>6.3333333333333339</v>
      </c>
      <c r="Y1712" s="58">
        <f t="shared" si="158"/>
        <v>6.3333333333333339</v>
      </c>
    </row>
    <row r="1713" spans="1:25" x14ac:dyDescent="0.25">
      <c r="A1713" s="283">
        <v>1466</v>
      </c>
      <c r="B1713" s="283"/>
      <c r="D1713" s="284">
        <v>41820</v>
      </c>
      <c r="E1713" s="284"/>
      <c r="F1713" s="284"/>
      <c r="G1713" s="284"/>
      <c r="I1713" s="285" t="s">
        <v>224</v>
      </c>
      <c r="J1713" s="285"/>
      <c r="K1713" s="285"/>
      <c r="L1713" s="285"/>
      <c r="M1713" s="61">
        <v>10</v>
      </c>
      <c r="N1713" s="253">
        <v>4784.82</v>
      </c>
      <c r="O1713" s="61">
        <v>100</v>
      </c>
      <c r="P1713" s="286">
        <v>1196.2</v>
      </c>
      <c r="Q1713" s="286"/>
      <c r="R1713" s="286"/>
      <c r="S1713" s="253">
        <v>478.48</v>
      </c>
      <c r="T1713" s="253">
        <v>1674.68</v>
      </c>
      <c r="V1713" s="60">
        <f t="shared" si="159"/>
        <v>45470</v>
      </c>
      <c r="W1713" s="58">
        <f t="shared" si="160"/>
        <v>3.5</v>
      </c>
      <c r="X1713" s="58">
        <f t="shared" si="161"/>
        <v>6.5</v>
      </c>
      <c r="Y1713" s="58">
        <f t="shared" si="158"/>
        <v>6.5</v>
      </c>
    </row>
    <row r="1714" spans="1:25" x14ac:dyDescent="0.25">
      <c r="A1714" s="283">
        <v>1480</v>
      </c>
      <c r="B1714" s="283"/>
      <c r="D1714" s="284">
        <v>41912</v>
      </c>
      <c r="E1714" s="284"/>
      <c r="F1714" s="284"/>
      <c r="G1714" s="284"/>
      <c r="I1714" s="285" t="s">
        <v>224</v>
      </c>
      <c r="J1714" s="285"/>
      <c r="K1714" s="285"/>
      <c r="L1714" s="285"/>
      <c r="M1714" s="61">
        <v>10</v>
      </c>
      <c r="N1714" s="253">
        <v>187.25</v>
      </c>
      <c r="O1714" s="61">
        <v>100</v>
      </c>
      <c r="P1714" s="286">
        <v>42.14</v>
      </c>
      <c r="Q1714" s="286"/>
      <c r="R1714" s="286"/>
      <c r="S1714" s="253">
        <v>18.73</v>
      </c>
      <c r="T1714" s="253">
        <v>60.870000000000005</v>
      </c>
      <c r="V1714" s="60">
        <f t="shared" si="159"/>
        <v>45562</v>
      </c>
      <c r="W1714" s="58">
        <f t="shared" si="160"/>
        <v>3.25</v>
      </c>
      <c r="X1714" s="58">
        <f t="shared" si="161"/>
        <v>6.75</v>
      </c>
      <c r="Y1714" s="58">
        <f t="shared" si="158"/>
        <v>6.75</v>
      </c>
    </row>
    <row r="1715" spans="1:25" x14ac:dyDescent="0.25">
      <c r="A1715" s="283">
        <v>1535</v>
      </c>
      <c r="B1715" s="283"/>
      <c r="D1715" s="284">
        <v>42308</v>
      </c>
      <c r="E1715" s="284"/>
      <c r="F1715" s="284"/>
      <c r="G1715" s="284"/>
      <c r="I1715" s="285" t="s">
        <v>224</v>
      </c>
      <c r="J1715" s="285"/>
      <c r="K1715" s="285"/>
      <c r="L1715" s="285"/>
      <c r="M1715" s="61">
        <v>10</v>
      </c>
      <c r="N1715" s="253">
        <v>311.93</v>
      </c>
      <c r="O1715" s="61">
        <v>100</v>
      </c>
      <c r="P1715" s="286">
        <v>36.39</v>
      </c>
      <c r="Q1715" s="286"/>
      <c r="R1715" s="286"/>
      <c r="S1715" s="253">
        <v>31.19</v>
      </c>
      <c r="T1715" s="253">
        <v>67.58</v>
      </c>
      <c r="V1715" s="60">
        <f t="shared" si="159"/>
        <v>45958</v>
      </c>
      <c r="W1715" s="58">
        <f t="shared" si="160"/>
        <v>2.1666666666666665</v>
      </c>
      <c r="X1715" s="58">
        <f t="shared" si="161"/>
        <v>7.8333333333333339</v>
      </c>
      <c r="Y1715" s="58">
        <f t="shared" si="158"/>
        <v>7.8333333333333339</v>
      </c>
    </row>
    <row r="1716" spans="1:25" x14ac:dyDescent="0.25">
      <c r="A1716" s="283">
        <v>1540</v>
      </c>
      <c r="B1716" s="283"/>
      <c r="D1716" s="284">
        <v>42338</v>
      </c>
      <c r="E1716" s="284"/>
      <c r="F1716" s="284"/>
      <c r="G1716" s="284"/>
      <c r="I1716" s="285" t="s">
        <v>224</v>
      </c>
      <c r="J1716" s="285"/>
      <c r="K1716" s="285"/>
      <c r="L1716" s="285"/>
      <c r="M1716" s="61">
        <v>10</v>
      </c>
      <c r="N1716" s="253">
        <v>780.03</v>
      </c>
      <c r="O1716" s="61">
        <v>100</v>
      </c>
      <c r="P1716" s="286">
        <v>25.61</v>
      </c>
      <c r="Q1716" s="286"/>
      <c r="R1716" s="286"/>
      <c r="S1716" s="253">
        <v>23.64</v>
      </c>
      <c r="T1716" s="253">
        <v>49.25</v>
      </c>
      <c r="V1716" s="60">
        <f t="shared" si="159"/>
        <v>45988</v>
      </c>
      <c r="W1716" s="58">
        <f t="shared" si="160"/>
        <v>2.0833333333333335</v>
      </c>
      <c r="X1716" s="58">
        <f t="shared" si="161"/>
        <v>7.9166666666666661</v>
      </c>
      <c r="Y1716" s="58">
        <f t="shared" si="158"/>
        <v>7.9166666666666661</v>
      </c>
    </row>
    <row r="1717" spans="1:25" x14ac:dyDescent="0.25">
      <c r="A1717" s="283">
        <v>1548</v>
      </c>
      <c r="B1717" s="283"/>
      <c r="D1717" s="284">
        <v>42429</v>
      </c>
      <c r="E1717" s="284"/>
      <c r="F1717" s="284"/>
      <c r="G1717" s="284"/>
      <c r="I1717" s="285" t="s">
        <v>224</v>
      </c>
      <c r="J1717" s="285"/>
      <c r="K1717" s="285"/>
      <c r="L1717" s="285"/>
      <c r="M1717" s="61">
        <v>10</v>
      </c>
      <c r="N1717" s="253">
        <v>19.25</v>
      </c>
      <c r="O1717" s="61">
        <v>100</v>
      </c>
      <c r="P1717" s="286">
        <v>0.48</v>
      </c>
      <c r="Q1717" s="286"/>
      <c r="R1717" s="286"/>
      <c r="S1717" s="253">
        <v>0.57999999999999996</v>
      </c>
      <c r="T1717" s="253">
        <v>1.06</v>
      </c>
      <c r="V1717" s="60">
        <f t="shared" si="159"/>
        <v>46079</v>
      </c>
      <c r="W1717" s="58">
        <f t="shared" si="160"/>
        <v>1.836111111111111</v>
      </c>
      <c r="X1717" s="58">
        <f t="shared" si="161"/>
        <v>8.1638888888888896</v>
      </c>
      <c r="Y1717" s="58">
        <f t="shared" si="158"/>
        <v>8.1638888888888896</v>
      </c>
    </row>
    <row r="1718" spans="1:25" x14ac:dyDescent="0.25">
      <c r="A1718" s="283">
        <v>1556</v>
      </c>
      <c r="B1718" s="283"/>
      <c r="D1718" s="284">
        <v>42460</v>
      </c>
      <c r="E1718" s="284"/>
      <c r="F1718" s="284"/>
      <c r="G1718" s="284"/>
      <c r="I1718" s="285" t="s">
        <v>224</v>
      </c>
      <c r="J1718" s="285"/>
      <c r="K1718" s="285"/>
      <c r="L1718" s="285"/>
      <c r="M1718" s="61">
        <v>10</v>
      </c>
      <c r="N1718" s="253">
        <v>5502.09</v>
      </c>
      <c r="O1718" s="61">
        <v>100</v>
      </c>
      <c r="P1718" s="286">
        <v>125.05</v>
      </c>
      <c r="Q1718" s="286"/>
      <c r="R1718" s="286"/>
      <c r="S1718" s="253">
        <v>166.73</v>
      </c>
      <c r="T1718" s="253">
        <v>291.77999999999997</v>
      </c>
      <c r="V1718" s="60">
        <f t="shared" si="159"/>
        <v>46110</v>
      </c>
      <c r="W1718" s="58">
        <f t="shared" si="160"/>
        <v>1.75</v>
      </c>
      <c r="X1718" s="58">
        <f t="shared" si="161"/>
        <v>8.25</v>
      </c>
      <c r="Y1718" s="58">
        <f t="shared" si="158"/>
        <v>8.25</v>
      </c>
    </row>
    <row r="1719" spans="1:25" x14ac:dyDescent="0.25">
      <c r="A1719" s="283">
        <v>1561</v>
      </c>
      <c r="B1719" s="283"/>
      <c r="D1719" s="284">
        <v>42490</v>
      </c>
      <c r="E1719" s="284"/>
      <c r="F1719" s="284"/>
      <c r="G1719" s="284"/>
      <c r="I1719" s="285" t="s">
        <v>224</v>
      </c>
      <c r="J1719" s="285"/>
      <c r="K1719" s="285"/>
      <c r="L1719" s="285"/>
      <c r="M1719" s="61">
        <v>10</v>
      </c>
      <c r="N1719" s="253">
        <v>217.18</v>
      </c>
      <c r="O1719" s="61">
        <v>100</v>
      </c>
      <c r="P1719" s="286">
        <v>4.3899999999999997</v>
      </c>
      <c r="Q1719" s="286"/>
      <c r="R1719" s="286"/>
      <c r="S1719" s="253">
        <v>6.58</v>
      </c>
      <c r="T1719" s="253">
        <v>10.97</v>
      </c>
      <c r="V1719" s="60">
        <f t="shared" ref="V1719:V1726" si="162">D1719+(M1719*365)</f>
        <v>46140</v>
      </c>
      <c r="W1719" s="58">
        <f t="shared" ref="W1719:W1726" si="163">YEARFRAC(D1719,$W$8)</f>
        <v>1.6666666666666667</v>
      </c>
      <c r="X1719" s="58">
        <f t="shared" ref="X1719:X1726" si="164">IF(W1719&gt;M1719,0,M1719-W1719)</f>
        <v>8.3333333333333339</v>
      </c>
      <c r="Y1719" s="58">
        <f t="shared" si="158"/>
        <v>8.3333333333333339</v>
      </c>
    </row>
    <row r="1720" spans="1:25" x14ac:dyDescent="0.25">
      <c r="A1720" s="283">
        <v>1569</v>
      </c>
      <c r="B1720" s="283"/>
      <c r="D1720" s="284">
        <v>42551</v>
      </c>
      <c r="E1720" s="284"/>
      <c r="F1720" s="284"/>
      <c r="G1720" s="284"/>
      <c r="I1720" s="285" t="s">
        <v>224</v>
      </c>
      <c r="J1720" s="285"/>
      <c r="K1720" s="285"/>
      <c r="L1720" s="285"/>
      <c r="M1720" s="61">
        <v>10</v>
      </c>
      <c r="N1720" s="253">
        <v>0.73</v>
      </c>
      <c r="O1720" s="61">
        <v>100</v>
      </c>
      <c r="P1720" s="286">
        <v>0.01</v>
      </c>
      <c r="Q1720" s="286"/>
      <c r="R1720" s="286"/>
      <c r="S1720" s="253">
        <v>0.02</v>
      </c>
      <c r="T1720" s="253">
        <v>0.03</v>
      </c>
      <c r="V1720" s="60">
        <f t="shared" si="162"/>
        <v>46201</v>
      </c>
      <c r="W1720" s="58">
        <f t="shared" si="163"/>
        <v>1.5</v>
      </c>
      <c r="X1720" s="58">
        <f t="shared" si="164"/>
        <v>8.5</v>
      </c>
      <c r="Y1720" s="58">
        <f t="shared" si="158"/>
        <v>8.5</v>
      </c>
    </row>
    <row r="1721" spans="1:25" x14ac:dyDescent="0.25">
      <c r="A1721" s="283">
        <v>1576</v>
      </c>
      <c r="B1721" s="283"/>
      <c r="D1721" s="284">
        <v>42582</v>
      </c>
      <c r="E1721" s="284"/>
      <c r="F1721" s="284"/>
      <c r="G1721" s="284"/>
      <c r="I1721" s="285" t="s">
        <v>224</v>
      </c>
      <c r="J1721" s="285"/>
      <c r="K1721" s="285"/>
      <c r="L1721" s="285"/>
      <c r="M1721" s="61">
        <v>10</v>
      </c>
      <c r="N1721" s="253">
        <v>202.67000000000002</v>
      </c>
      <c r="O1721" s="61">
        <v>100</v>
      </c>
      <c r="P1721" s="286">
        <v>2.56</v>
      </c>
      <c r="Q1721" s="286"/>
      <c r="R1721" s="286"/>
      <c r="S1721" s="253">
        <v>6.1400000000000006</v>
      </c>
      <c r="T1721" s="253">
        <v>8.6999999999999993</v>
      </c>
      <c r="V1721" s="60">
        <f t="shared" si="162"/>
        <v>46232</v>
      </c>
      <c r="W1721" s="58">
        <f t="shared" si="163"/>
        <v>1.4166666666666667</v>
      </c>
      <c r="X1721" s="58">
        <f t="shared" si="164"/>
        <v>8.5833333333333339</v>
      </c>
      <c r="Y1721" s="58">
        <f t="shared" si="158"/>
        <v>8.5833333333333339</v>
      </c>
    </row>
    <row r="1722" spans="1:25" x14ac:dyDescent="0.25">
      <c r="A1722" s="283">
        <v>1582</v>
      </c>
      <c r="B1722" s="283"/>
      <c r="D1722" s="284">
        <v>42613</v>
      </c>
      <c r="E1722" s="284"/>
      <c r="F1722" s="284"/>
      <c r="G1722" s="284"/>
      <c r="I1722" s="285" t="s">
        <v>224</v>
      </c>
      <c r="J1722" s="285"/>
      <c r="K1722" s="285"/>
      <c r="L1722" s="285"/>
      <c r="M1722" s="61">
        <v>10</v>
      </c>
      <c r="N1722" s="253">
        <v>1071.51</v>
      </c>
      <c r="O1722" s="61">
        <v>100</v>
      </c>
      <c r="P1722" s="286">
        <v>10.82</v>
      </c>
      <c r="Q1722" s="286"/>
      <c r="R1722" s="286"/>
      <c r="S1722" s="253">
        <v>32.47</v>
      </c>
      <c r="T1722" s="253">
        <v>43.29</v>
      </c>
      <c r="V1722" s="60">
        <f t="shared" si="162"/>
        <v>46263</v>
      </c>
      <c r="W1722" s="58">
        <f t="shared" si="163"/>
        <v>1.3333333333333333</v>
      </c>
      <c r="X1722" s="58">
        <f t="shared" si="164"/>
        <v>8.6666666666666661</v>
      </c>
      <c r="Y1722" s="58">
        <f t="shared" si="158"/>
        <v>8.6666666666666661</v>
      </c>
    </row>
    <row r="1723" spans="1:25" x14ac:dyDescent="0.25">
      <c r="A1723" s="283">
        <v>1604</v>
      </c>
      <c r="B1723" s="283"/>
      <c r="D1723" s="284">
        <v>42735</v>
      </c>
      <c r="E1723" s="284"/>
      <c r="F1723" s="284"/>
      <c r="G1723" s="284"/>
      <c r="I1723" s="285" t="s">
        <v>224</v>
      </c>
      <c r="J1723" s="285"/>
      <c r="K1723" s="285"/>
      <c r="L1723" s="285"/>
      <c r="M1723" s="61">
        <v>10</v>
      </c>
      <c r="N1723" s="253">
        <v>50</v>
      </c>
      <c r="O1723" s="61">
        <v>100</v>
      </c>
      <c r="P1723" s="286">
        <v>0</v>
      </c>
      <c r="Q1723" s="286"/>
      <c r="R1723" s="286"/>
      <c r="S1723" s="253">
        <v>1.52</v>
      </c>
      <c r="T1723" s="253">
        <v>1.52</v>
      </c>
      <c r="V1723" s="60">
        <f t="shared" si="162"/>
        <v>46385</v>
      </c>
      <c r="W1723" s="58">
        <f t="shared" si="163"/>
        <v>1</v>
      </c>
      <c r="X1723" s="58">
        <f t="shared" si="164"/>
        <v>9</v>
      </c>
      <c r="Y1723" s="58">
        <f t="shared" si="158"/>
        <v>9</v>
      </c>
    </row>
    <row r="1724" spans="1:25" x14ac:dyDescent="0.25">
      <c r="A1724" s="283">
        <v>1605</v>
      </c>
      <c r="B1724" s="283"/>
      <c r="D1724" s="284">
        <v>42674</v>
      </c>
      <c r="E1724" s="284"/>
      <c r="F1724" s="284"/>
      <c r="G1724" s="284"/>
      <c r="I1724" s="285" t="s">
        <v>224</v>
      </c>
      <c r="J1724" s="285"/>
      <c r="K1724" s="285"/>
      <c r="L1724" s="285"/>
      <c r="M1724" s="61">
        <v>10</v>
      </c>
      <c r="N1724" s="253">
        <v>11.77</v>
      </c>
      <c r="O1724" s="61">
        <v>100</v>
      </c>
      <c r="P1724" s="286">
        <v>0.06</v>
      </c>
      <c r="Q1724" s="286"/>
      <c r="R1724" s="286"/>
      <c r="S1724" s="253">
        <v>0.36</v>
      </c>
      <c r="T1724" s="253">
        <v>0.42</v>
      </c>
      <c r="V1724" s="60">
        <f t="shared" si="162"/>
        <v>46324</v>
      </c>
      <c r="W1724" s="58">
        <f t="shared" si="163"/>
        <v>1.1666666666666667</v>
      </c>
      <c r="X1724" s="58">
        <f t="shared" si="164"/>
        <v>8.8333333333333339</v>
      </c>
      <c r="Y1724" s="58">
        <f t="shared" si="158"/>
        <v>8.8333333333333339</v>
      </c>
    </row>
    <row r="1725" spans="1:25" x14ac:dyDescent="0.25">
      <c r="A1725" s="283">
        <v>1623</v>
      </c>
      <c r="B1725" s="283"/>
      <c r="D1725" s="284">
        <v>42825</v>
      </c>
      <c r="E1725" s="284"/>
      <c r="F1725" s="284"/>
      <c r="G1725" s="284"/>
      <c r="I1725" s="285" t="s">
        <v>224</v>
      </c>
      <c r="J1725" s="285"/>
      <c r="K1725" s="285"/>
      <c r="L1725" s="285"/>
      <c r="M1725" s="61">
        <v>10</v>
      </c>
      <c r="N1725" s="253">
        <v>1346.26</v>
      </c>
      <c r="O1725" s="61">
        <v>100</v>
      </c>
      <c r="P1725" s="286">
        <v>0</v>
      </c>
      <c r="Q1725" s="286"/>
      <c r="R1725" s="286"/>
      <c r="S1725" s="253">
        <v>30.6</v>
      </c>
      <c r="T1725" s="253">
        <v>30.6</v>
      </c>
      <c r="V1725" s="60">
        <f t="shared" si="162"/>
        <v>46475</v>
      </c>
      <c r="W1725" s="58">
        <f t="shared" si="163"/>
        <v>0.75</v>
      </c>
      <c r="X1725" s="58">
        <f t="shared" si="164"/>
        <v>9.25</v>
      </c>
      <c r="Y1725" s="58">
        <f t="shared" si="158"/>
        <v>9.25</v>
      </c>
    </row>
    <row r="1726" spans="1:25" x14ac:dyDescent="0.25">
      <c r="A1726" s="283">
        <v>1645</v>
      </c>
      <c r="B1726" s="283"/>
      <c r="D1726" s="284">
        <v>42978</v>
      </c>
      <c r="E1726" s="284"/>
      <c r="F1726" s="284"/>
      <c r="G1726" s="284"/>
      <c r="I1726" s="285" t="s">
        <v>224</v>
      </c>
      <c r="J1726" s="285"/>
      <c r="K1726" s="285"/>
      <c r="L1726" s="285"/>
      <c r="M1726" s="61">
        <v>10</v>
      </c>
      <c r="N1726" s="253">
        <v>224.59</v>
      </c>
      <c r="O1726" s="61">
        <v>100</v>
      </c>
      <c r="P1726" s="286">
        <v>0</v>
      </c>
      <c r="Q1726" s="286"/>
      <c r="R1726" s="286"/>
      <c r="S1726" s="253">
        <v>2.27</v>
      </c>
      <c r="T1726" s="253">
        <v>2.27</v>
      </c>
      <c r="V1726" s="60">
        <f t="shared" si="162"/>
        <v>46628</v>
      </c>
      <c r="W1726" s="58">
        <f t="shared" si="163"/>
        <v>0.33333333333333331</v>
      </c>
      <c r="X1726" s="58">
        <f t="shared" si="164"/>
        <v>9.6666666666666661</v>
      </c>
      <c r="Y1726" s="58">
        <f t="shared" si="158"/>
        <v>9.6666666666666661</v>
      </c>
    </row>
    <row r="1728" spans="1:25" x14ac:dyDescent="0.25">
      <c r="A1728" s="287" t="s">
        <v>270</v>
      </c>
      <c r="B1728" s="287"/>
      <c r="C1728" s="287"/>
      <c r="D1728" s="287"/>
      <c r="E1728" s="287"/>
      <c r="F1728" s="287"/>
      <c r="N1728" s="254">
        <v>109536.44</v>
      </c>
      <c r="P1728" s="288">
        <v>73175.95</v>
      </c>
      <c r="Q1728" s="288"/>
      <c r="R1728" s="288"/>
      <c r="S1728" s="254">
        <v>4682.76</v>
      </c>
      <c r="T1728" s="254">
        <v>77858.710000000006</v>
      </c>
      <c r="V1728" s="62" t="s">
        <v>227</v>
      </c>
      <c r="W1728" s="63"/>
      <c r="X1728" s="64">
        <f>AVERAGE(X1655:X1726)</f>
        <v>3.6893132716049388</v>
      </c>
      <c r="Y1728" s="64">
        <f>AVERAGE(Y1655:Y1726)</f>
        <v>5.9029012345679019</v>
      </c>
    </row>
    <row r="1729" spans="1:25" x14ac:dyDescent="0.25">
      <c r="B1729" s="287" t="s">
        <v>228</v>
      </c>
      <c r="C1729" s="287"/>
      <c r="D1729" s="287"/>
      <c r="E1729" s="287"/>
      <c r="F1729" s="287"/>
      <c r="G1729" s="287"/>
      <c r="N1729" s="250">
        <v>0</v>
      </c>
      <c r="P1729" s="290">
        <v>0</v>
      </c>
      <c r="Q1729" s="290"/>
      <c r="R1729" s="290"/>
      <c r="S1729" s="250">
        <v>0</v>
      </c>
      <c r="T1729" s="250">
        <v>0</v>
      </c>
    </row>
    <row r="1730" spans="1:25" ht="13.5" thickBot="1" x14ac:dyDescent="0.3">
      <c r="A1730" s="287" t="s">
        <v>271</v>
      </c>
      <c r="B1730" s="287"/>
      <c r="C1730" s="287"/>
      <c r="D1730" s="287"/>
      <c r="E1730" s="287"/>
      <c r="F1730" s="287"/>
      <c r="N1730" s="289">
        <v>109536.44</v>
      </c>
      <c r="P1730" s="289">
        <v>73175.95</v>
      </c>
      <c r="Q1730" s="289"/>
      <c r="R1730" s="289"/>
      <c r="S1730" s="289">
        <v>4682.76</v>
      </c>
      <c r="T1730" s="289">
        <v>77858.710000000006</v>
      </c>
    </row>
    <row r="1731" spans="1:25" ht="14.25" thickTop="1" thickBot="1" x14ac:dyDescent="0.3">
      <c r="N1731" s="289"/>
      <c r="P1731" s="289"/>
      <c r="Q1731" s="289"/>
      <c r="R1731" s="289"/>
      <c r="S1731" s="289"/>
      <c r="T1731" s="289"/>
    </row>
    <row r="1732" spans="1:25" ht="13.5" thickTop="1" x14ac:dyDescent="0.25"/>
    <row r="1733" spans="1:25" x14ac:dyDescent="0.25">
      <c r="A1733" s="287" t="s">
        <v>195</v>
      </c>
      <c r="B1733" s="287"/>
      <c r="C1733" s="287"/>
      <c r="D1733" s="287"/>
      <c r="E1733" s="287"/>
      <c r="F1733" s="287"/>
      <c r="G1733" s="287"/>
      <c r="H1733" s="287"/>
      <c r="I1733" s="287"/>
      <c r="J1733" s="287"/>
      <c r="K1733" s="287"/>
      <c r="L1733" s="287"/>
      <c r="M1733" s="287"/>
      <c r="N1733" s="287"/>
      <c r="O1733" s="287"/>
      <c r="P1733" s="287"/>
      <c r="Q1733" s="287"/>
      <c r="R1733" s="287"/>
      <c r="S1733" s="287"/>
      <c r="T1733" s="287"/>
      <c r="U1733" s="287"/>
      <c r="V1733" s="54" t="s">
        <v>220</v>
      </c>
      <c r="W1733" s="65">
        <v>43100</v>
      </c>
      <c r="X1733" s="56" t="s">
        <v>231</v>
      </c>
      <c r="Y1733" s="66" t="s">
        <v>232</v>
      </c>
    </row>
    <row r="1736" spans="1:25" x14ac:dyDescent="0.25">
      <c r="A1736" s="283">
        <v>81</v>
      </c>
      <c r="B1736" s="283"/>
      <c r="D1736" s="284">
        <v>33604</v>
      </c>
      <c r="E1736" s="284"/>
      <c r="F1736" s="284"/>
      <c r="G1736" s="284"/>
      <c r="I1736" s="285" t="s">
        <v>272</v>
      </c>
      <c r="J1736" s="285"/>
      <c r="K1736" s="285"/>
      <c r="L1736" s="285"/>
      <c r="M1736" s="61">
        <v>0</v>
      </c>
      <c r="N1736" s="253">
        <v>390</v>
      </c>
      <c r="O1736" s="61">
        <v>100</v>
      </c>
      <c r="P1736" s="286">
        <v>0</v>
      </c>
      <c r="Q1736" s="286"/>
      <c r="R1736" s="286"/>
      <c r="S1736" s="253">
        <v>0</v>
      </c>
      <c r="T1736" s="253">
        <v>0</v>
      </c>
      <c r="V1736" s="60">
        <f>D1736+(M1736*365)</f>
        <v>33604</v>
      </c>
      <c r="W1736" s="58">
        <f>YEARFRAC(D1736,$W$8)</f>
        <v>26</v>
      </c>
      <c r="X1736" s="58">
        <f>IF(W1736&gt;M1736,0,M1736-W1736)</f>
        <v>0</v>
      </c>
      <c r="Y1736" s="58">
        <f>IF(X1736=0,0,X1736)</f>
        <v>0</v>
      </c>
    </row>
    <row r="1738" spans="1:25" x14ac:dyDescent="0.25">
      <c r="A1738" s="287" t="s">
        <v>273</v>
      </c>
      <c r="B1738" s="287"/>
      <c r="C1738" s="287"/>
      <c r="D1738" s="287"/>
      <c r="E1738" s="287"/>
      <c r="F1738" s="287"/>
      <c r="N1738" s="254">
        <v>390</v>
      </c>
      <c r="P1738" s="288">
        <v>0</v>
      </c>
      <c r="Q1738" s="288"/>
      <c r="R1738" s="288"/>
      <c r="S1738" s="254">
        <v>0</v>
      </c>
      <c r="T1738" s="254">
        <v>0</v>
      </c>
      <c r="V1738" s="62" t="s">
        <v>227</v>
      </c>
      <c r="W1738" s="63"/>
      <c r="X1738" s="64">
        <f>AVERAGE(X1736)</f>
        <v>0</v>
      </c>
      <c r="Y1738" s="64">
        <f>AVERAGE(Y1736)</f>
        <v>0</v>
      </c>
    </row>
    <row r="1739" spans="1:25" x14ac:dyDescent="0.25">
      <c r="B1739" s="287" t="s">
        <v>228</v>
      </c>
      <c r="C1739" s="287"/>
      <c r="D1739" s="287"/>
      <c r="E1739" s="287"/>
      <c r="F1739" s="287"/>
      <c r="G1739" s="287"/>
      <c r="N1739" s="250">
        <v>0</v>
      </c>
      <c r="P1739" s="290">
        <v>0</v>
      </c>
      <c r="Q1739" s="290"/>
      <c r="R1739" s="290"/>
      <c r="S1739" s="250">
        <v>0</v>
      </c>
      <c r="T1739" s="250">
        <v>0</v>
      </c>
    </row>
    <row r="1740" spans="1:25" ht="13.5" thickBot="1" x14ac:dyDescent="0.3">
      <c r="A1740" s="287" t="s">
        <v>274</v>
      </c>
      <c r="B1740" s="287"/>
      <c r="C1740" s="287"/>
      <c r="D1740" s="287"/>
      <c r="E1740" s="287"/>
      <c r="F1740" s="287"/>
      <c r="N1740" s="289">
        <v>390</v>
      </c>
      <c r="P1740" s="289">
        <v>0</v>
      </c>
      <c r="Q1740" s="289"/>
      <c r="R1740" s="289"/>
      <c r="S1740" s="289">
        <v>0</v>
      </c>
      <c r="T1740" s="289">
        <v>0</v>
      </c>
    </row>
    <row r="1741" spans="1:25" ht="14.25" thickTop="1" thickBot="1" x14ac:dyDescent="0.3">
      <c r="N1741" s="289"/>
      <c r="P1741" s="289"/>
      <c r="Q1741" s="289"/>
      <c r="R1741" s="289"/>
      <c r="S1741" s="289"/>
      <c r="T1741" s="289"/>
    </row>
    <row r="1742" spans="1:25" ht="13.5" thickTop="1" x14ac:dyDescent="0.25"/>
    <row r="1743" spans="1:25" ht="25.5" x14ac:dyDescent="0.25">
      <c r="A1743" s="287" t="s">
        <v>275</v>
      </c>
      <c r="B1743" s="287"/>
      <c r="C1743" s="287"/>
      <c r="D1743" s="287"/>
      <c r="E1743" s="287"/>
      <c r="F1743" s="287"/>
      <c r="G1743" s="287"/>
      <c r="H1743" s="287"/>
      <c r="I1743" s="287"/>
      <c r="J1743" s="287"/>
      <c r="K1743" s="287"/>
      <c r="L1743" s="287"/>
      <c r="M1743" s="287"/>
      <c r="N1743" s="287"/>
      <c r="O1743" s="287"/>
      <c r="P1743" s="287"/>
      <c r="Q1743" s="287"/>
      <c r="R1743" s="287"/>
      <c r="S1743" s="287"/>
      <c r="T1743" s="287"/>
      <c r="U1743" s="287"/>
      <c r="V1743" s="54" t="s">
        <v>220</v>
      </c>
      <c r="W1743" s="65">
        <v>43100</v>
      </c>
      <c r="X1743" s="56" t="s">
        <v>276</v>
      </c>
      <c r="Y1743" s="66" t="s">
        <v>232</v>
      </c>
    </row>
    <row r="1746" spans="1:25" x14ac:dyDescent="0.25">
      <c r="A1746" s="283">
        <v>304</v>
      </c>
      <c r="B1746" s="283"/>
      <c r="D1746" s="284">
        <v>32509</v>
      </c>
      <c r="E1746" s="284"/>
      <c r="F1746" s="284"/>
      <c r="G1746" s="284"/>
      <c r="I1746" s="285" t="s">
        <v>272</v>
      </c>
      <c r="J1746" s="285"/>
      <c r="K1746" s="285"/>
      <c r="L1746" s="285"/>
      <c r="M1746" s="61">
        <v>33</v>
      </c>
      <c r="N1746" s="253">
        <v>1395342</v>
      </c>
      <c r="O1746" s="61">
        <v>100</v>
      </c>
      <c r="P1746" s="286">
        <v>769835.52000000002</v>
      </c>
      <c r="Q1746" s="286"/>
      <c r="R1746" s="286"/>
      <c r="S1746" s="253">
        <v>0</v>
      </c>
      <c r="T1746" s="253">
        <v>769835.52000000002</v>
      </c>
      <c r="V1746" s="60">
        <f>D1746+(M1746*365)</f>
        <v>44554</v>
      </c>
      <c r="W1746" s="58">
        <f>YEARFRAC(D1746,$W$8)</f>
        <v>29</v>
      </c>
      <c r="X1746" s="58">
        <f>IF(W1746&gt;M1746,0,M1746-W1746)</f>
        <v>4</v>
      </c>
      <c r="Y1746" s="58">
        <f>IF(X1746=0,0,X1746)</f>
        <v>4</v>
      </c>
    </row>
    <row r="1747" spans="1:25" x14ac:dyDescent="0.25">
      <c r="A1747" s="283">
        <v>1143</v>
      </c>
      <c r="B1747" s="283"/>
      <c r="D1747" s="284">
        <v>39995</v>
      </c>
      <c r="E1747" s="284"/>
      <c r="F1747" s="284"/>
      <c r="G1747" s="284"/>
      <c r="I1747" s="285" t="s">
        <v>224</v>
      </c>
      <c r="J1747" s="285"/>
      <c r="K1747" s="285"/>
      <c r="L1747" s="285"/>
      <c r="M1747" s="61">
        <v>33</v>
      </c>
      <c r="N1747" s="253">
        <v>-769835.52000000002</v>
      </c>
      <c r="O1747" s="61">
        <v>100</v>
      </c>
      <c r="P1747" s="286">
        <v>-384917.78</v>
      </c>
      <c r="Q1747" s="286"/>
      <c r="R1747" s="286"/>
      <c r="S1747" s="253">
        <v>-51322.37</v>
      </c>
      <c r="T1747" s="253">
        <v>-436240.15</v>
      </c>
      <c r="V1747" s="60">
        <f>D1747+(M1747*365)</f>
        <v>52040</v>
      </c>
      <c r="W1747" s="58">
        <f>YEARFRAC(D1747,$W$8)</f>
        <v>8.5</v>
      </c>
      <c r="X1747" s="58">
        <f>IF(W1747&gt;M1747,0,M1747-W1747)</f>
        <v>24.5</v>
      </c>
      <c r="Y1747" s="58">
        <f>IF(X1747=0,0,X1747)</f>
        <v>24.5</v>
      </c>
    </row>
    <row r="1748" spans="1:25" x14ac:dyDescent="0.25">
      <c r="A1748" s="283">
        <v>1144</v>
      </c>
      <c r="B1748" s="283"/>
      <c r="D1748" s="284">
        <v>39995</v>
      </c>
      <c r="E1748" s="284"/>
      <c r="F1748" s="284"/>
      <c r="G1748" s="284"/>
      <c r="I1748" s="285" t="s">
        <v>272</v>
      </c>
      <c r="J1748" s="285"/>
      <c r="K1748" s="285"/>
      <c r="L1748" s="285"/>
      <c r="M1748" s="61">
        <v>0</v>
      </c>
      <c r="N1748" s="253">
        <v>769835.52000000002</v>
      </c>
      <c r="O1748" s="61">
        <v>100</v>
      </c>
      <c r="P1748" s="286">
        <v>0</v>
      </c>
      <c r="Q1748" s="286"/>
      <c r="R1748" s="286"/>
      <c r="S1748" s="253">
        <v>0</v>
      </c>
      <c r="T1748" s="253">
        <v>0</v>
      </c>
      <c r="V1748" s="60">
        <f>D1748+(M1748*365)</f>
        <v>39995</v>
      </c>
      <c r="W1748" s="58">
        <f>YEARFRAC(D1748,$W$8)</f>
        <v>8.5</v>
      </c>
      <c r="X1748" s="58">
        <f>IF(W1748&gt;M1748,0,M1748-W1748)</f>
        <v>0</v>
      </c>
      <c r="Y1748" s="58"/>
    </row>
    <row r="1750" spans="1:25" x14ac:dyDescent="0.25">
      <c r="A1750" s="287" t="s">
        <v>277</v>
      </c>
      <c r="B1750" s="287"/>
      <c r="C1750" s="287"/>
      <c r="D1750" s="287"/>
      <c r="E1750" s="287"/>
      <c r="F1750" s="287"/>
      <c r="N1750" s="254">
        <v>1395342</v>
      </c>
      <c r="P1750" s="288">
        <v>384917.74</v>
      </c>
      <c r="Q1750" s="288"/>
      <c r="R1750" s="288"/>
      <c r="S1750" s="254">
        <v>-51322.37</v>
      </c>
      <c r="T1750" s="254">
        <v>333595.37</v>
      </c>
      <c r="V1750" s="62" t="s">
        <v>227</v>
      </c>
      <c r="W1750" s="63"/>
      <c r="X1750" s="64">
        <f>AVERAGE(X1746:X1748)</f>
        <v>9.5</v>
      </c>
      <c r="Y1750" s="64">
        <f>AVERAGE(Y1746:Y1748)</f>
        <v>14.25</v>
      </c>
    </row>
    <row r="1751" spans="1:25" x14ac:dyDescent="0.25">
      <c r="B1751" s="287" t="s">
        <v>228</v>
      </c>
      <c r="C1751" s="287"/>
      <c r="D1751" s="287"/>
      <c r="E1751" s="287"/>
      <c r="F1751" s="287"/>
      <c r="G1751" s="287"/>
      <c r="N1751" s="250">
        <v>0</v>
      </c>
      <c r="P1751" s="290">
        <v>0</v>
      </c>
      <c r="Q1751" s="290"/>
      <c r="R1751" s="290"/>
      <c r="S1751" s="250">
        <v>0</v>
      </c>
      <c r="T1751" s="250">
        <v>0</v>
      </c>
    </row>
    <row r="1752" spans="1:25" ht="13.5" thickBot="1" x14ac:dyDescent="0.3">
      <c r="A1752" s="287" t="s">
        <v>278</v>
      </c>
      <c r="B1752" s="287"/>
      <c r="C1752" s="287"/>
      <c r="D1752" s="287"/>
      <c r="E1752" s="287"/>
      <c r="F1752" s="287"/>
      <c r="N1752" s="289">
        <v>1395342</v>
      </c>
      <c r="P1752" s="289">
        <v>384917.74</v>
      </c>
      <c r="Q1752" s="289"/>
      <c r="R1752" s="289"/>
      <c r="S1752" s="289">
        <v>-51322.37</v>
      </c>
      <c r="T1752" s="289">
        <v>333595.37</v>
      </c>
    </row>
    <row r="1753" spans="1:25" ht="14.25" thickTop="1" thickBot="1" x14ac:dyDescent="0.3">
      <c r="N1753" s="289"/>
      <c r="P1753" s="289"/>
      <c r="Q1753" s="289"/>
      <c r="R1753" s="289"/>
      <c r="S1753" s="289"/>
      <c r="T1753" s="289"/>
    </row>
    <row r="1754" spans="1:25" ht="13.5" thickTop="1" x14ac:dyDescent="0.25">
      <c r="A1754" s="295"/>
      <c r="B1754" s="295"/>
      <c r="C1754" s="295"/>
      <c r="D1754" s="295"/>
      <c r="E1754" s="295"/>
      <c r="F1754" s="295"/>
      <c r="G1754" s="295"/>
      <c r="H1754" s="295"/>
      <c r="I1754" s="295"/>
      <c r="J1754" s="295"/>
      <c r="K1754" s="295"/>
      <c r="L1754" s="295"/>
      <c r="M1754" s="295"/>
      <c r="N1754" s="295"/>
      <c r="O1754" s="295"/>
      <c r="P1754" s="295"/>
      <c r="Q1754" s="295"/>
      <c r="R1754" s="295"/>
      <c r="S1754" s="295"/>
      <c r="T1754" s="295"/>
    </row>
    <row r="1755" spans="1:25" x14ac:dyDescent="0.25">
      <c r="A1755" s="287" t="s">
        <v>279</v>
      </c>
      <c r="B1755" s="287"/>
      <c r="C1755" s="287"/>
      <c r="D1755" s="287"/>
      <c r="E1755" s="287"/>
      <c r="F1755" s="287"/>
      <c r="N1755" s="251">
        <v>11837579.83</v>
      </c>
      <c r="P1755" s="291">
        <v>6849618.8799999999</v>
      </c>
      <c r="Q1755" s="291"/>
      <c r="R1755" s="291"/>
      <c r="S1755" s="251">
        <v>205586.93</v>
      </c>
      <c r="T1755" s="251">
        <v>7055205.8100000005</v>
      </c>
    </row>
    <row r="1756" spans="1:25" x14ac:dyDescent="0.25">
      <c r="B1756" s="287" t="s">
        <v>228</v>
      </c>
      <c r="C1756" s="287"/>
      <c r="D1756" s="287"/>
      <c r="E1756" s="287"/>
      <c r="F1756" s="287"/>
      <c r="G1756" s="287"/>
      <c r="N1756" s="250">
        <v>0</v>
      </c>
      <c r="P1756" s="290">
        <v>0</v>
      </c>
      <c r="Q1756" s="290"/>
      <c r="R1756" s="290"/>
      <c r="S1756" s="250">
        <v>0</v>
      </c>
      <c r="T1756" s="250">
        <v>0</v>
      </c>
    </row>
    <row r="1757" spans="1:25" x14ac:dyDescent="0.25">
      <c r="A1757" s="287" t="s">
        <v>280</v>
      </c>
      <c r="B1757" s="287"/>
      <c r="C1757" s="287"/>
      <c r="D1757" s="287"/>
      <c r="E1757" s="287"/>
      <c r="F1757" s="287"/>
      <c r="N1757" s="251">
        <v>11837579.83</v>
      </c>
      <c r="P1757" s="291">
        <v>6849618.8799999999</v>
      </c>
      <c r="Q1757" s="291"/>
      <c r="R1757" s="291"/>
      <c r="S1757" s="251">
        <v>205586.93</v>
      </c>
      <c r="T1757" s="251">
        <v>7055205.8100000005</v>
      </c>
    </row>
    <row r="1758" spans="1:25" ht="13.5" thickBot="1" x14ac:dyDescent="0.3">
      <c r="A1758" s="292"/>
      <c r="B1758" s="292"/>
      <c r="C1758" s="292"/>
      <c r="D1758" s="292"/>
      <c r="E1758" s="292"/>
      <c r="F1758" s="292"/>
      <c r="G1758" s="292"/>
      <c r="H1758" s="292"/>
      <c r="I1758" s="292"/>
      <c r="J1758" s="292"/>
      <c r="K1758" s="292"/>
      <c r="L1758" s="292"/>
      <c r="M1758" s="292"/>
      <c r="N1758" s="292"/>
      <c r="O1758" s="292"/>
      <c r="P1758" s="292"/>
      <c r="Q1758" s="292"/>
      <c r="R1758" s="292"/>
      <c r="S1758" s="292"/>
      <c r="T1758" s="292"/>
    </row>
    <row r="1759" spans="1:25" ht="13.5" thickTop="1" x14ac:dyDescent="0.25"/>
    <row r="1760" spans="1:25" s="53" customFormat="1" x14ac:dyDescent="0.25">
      <c r="A1760" s="293"/>
      <c r="B1760" s="293"/>
      <c r="C1760" s="293"/>
      <c r="D1760" s="293"/>
      <c r="E1760" s="293"/>
      <c r="F1760" s="293"/>
      <c r="G1760" s="293"/>
      <c r="H1760" s="293"/>
      <c r="I1760" s="293"/>
      <c r="J1760" s="293"/>
      <c r="K1760" s="293"/>
      <c r="L1760" s="293"/>
      <c r="M1760" s="293"/>
      <c r="N1760" s="293"/>
      <c r="O1760" s="293"/>
      <c r="P1760" s="293"/>
      <c r="Q1760" s="293"/>
      <c r="R1760" s="293"/>
      <c r="S1760" s="293"/>
      <c r="T1760" s="293"/>
      <c r="V1760" s="67"/>
    </row>
    <row r="1761" spans="12:22" s="53" customFormat="1" x14ac:dyDescent="0.25">
      <c r="L1761" s="294"/>
      <c r="M1761" s="294"/>
      <c r="N1761" s="294"/>
      <c r="O1761" s="294"/>
      <c r="V1761" s="67"/>
    </row>
    <row r="1762" spans="12:22" s="53" customFormat="1" x14ac:dyDescent="0.25">
      <c r="V1762" s="67"/>
    </row>
  </sheetData>
  <mergeCells count="6610">
    <mergeCell ref="B1756:G1756"/>
    <mergeCell ref="P1756:R1756"/>
    <mergeCell ref="A1752:F1752"/>
    <mergeCell ref="N1752:N1753"/>
    <mergeCell ref="A1757:F1757"/>
    <mergeCell ref="P1757:R1757"/>
    <mergeCell ref="A1758:T1758"/>
    <mergeCell ref="A1760:T1760"/>
    <mergeCell ref="L1761:O1761"/>
    <mergeCell ref="A1743:U1743"/>
    <mergeCell ref="A1746:B1746"/>
    <mergeCell ref="D1746:G1746"/>
    <mergeCell ref="I1746:L1746"/>
    <mergeCell ref="P1746:R1746"/>
    <mergeCell ref="A1747:B1747"/>
    <mergeCell ref="D1747:G1747"/>
    <mergeCell ref="I1747:L1747"/>
    <mergeCell ref="P1747:R1747"/>
    <mergeCell ref="A1748:B1748"/>
    <mergeCell ref="D1748:G1748"/>
    <mergeCell ref="I1748:L1748"/>
    <mergeCell ref="P1748:R1748"/>
    <mergeCell ref="P1752:R1753"/>
    <mergeCell ref="S1752:S1753"/>
    <mergeCell ref="A1750:F1750"/>
    <mergeCell ref="P1750:R1750"/>
    <mergeCell ref="B1751:G1751"/>
    <mergeCell ref="P1751:R1751"/>
    <mergeCell ref="T1752:T1753"/>
    <mergeCell ref="A1754:T1754"/>
    <mergeCell ref="A1755:F1755"/>
    <mergeCell ref="P1755:R1755"/>
    <mergeCell ref="B1729:G1729"/>
    <mergeCell ref="P1729:R1729"/>
    <mergeCell ref="A1730:F1730"/>
    <mergeCell ref="N1730:N1731"/>
    <mergeCell ref="P1730:R1731"/>
    <mergeCell ref="S1730:S1731"/>
    <mergeCell ref="T1730:T1731"/>
    <mergeCell ref="A1733:U1733"/>
    <mergeCell ref="A1736:B1736"/>
    <mergeCell ref="D1736:G1736"/>
    <mergeCell ref="I1736:L1736"/>
    <mergeCell ref="P1736:R1736"/>
    <mergeCell ref="P1740:R1741"/>
    <mergeCell ref="S1740:S1741"/>
    <mergeCell ref="A1738:F1738"/>
    <mergeCell ref="P1738:R1738"/>
    <mergeCell ref="B1739:G1739"/>
    <mergeCell ref="P1739:R1739"/>
    <mergeCell ref="T1740:T1741"/>
    <mergeCell ref="A1740:F1740"/>
    <mergeCell ref="N1740:N1741"/>
    <mergeCell ref="A1723:B1723"/>
    <mergeCell ref="D1723:G1723"/>
    <mergeCell ref="I1723:L1723"/>
    <mergeCell ref="P1723:R1723"/>
    <mergeCell ref="A1724:B1724"/>
    <mergeCell ref="D1724:G1724"/>
    <mergeCell ref="I1724:L1724"/>
    <mergeCell ref="P1724:R1724"/>
    <mergeCell ref="A1725:B1725"/>
    <mergeCell ref="D1725:G1725"/>
    <mergeCell ref="I1725:L1725"/>
    <mergeCell ref="P1725:R1725"/>
    <mergeCell ref="A1726:B1726"/>
    <mergeCell ref="D1726:G1726"/>
    <mergeCell ref="I1726:L1726"/>
    <mergeCell ref="P1726:R1726"/>
    <mergeCell ref="A1728:F1728"/>
    <mergeCell ref="P1728:R1728"/>
    <mergeCell ref="A1718:B1718"/>
    <mergeCell ref="D1718:G1718"/>
    <mergeCell ref="I1718:L1718"/>
    <mergeCell ref="P1718:R1718"/>
    <mergeCell ref="A1719:B1719"/>
    <mergeCell ref="D1719:G1719"/>
    <mergeCell ref="I1719:L1719"/>
    <mergeCell ref="P1719:R1719"/>
    <mergeCell ref="A1720:B1720"/>
    <mergeCell ref="D1720:G1720"/>
    <mergeCell ref="I1720:L1720"/>
    <mergeCell ref="P1720:R1720"/>
    <mergeCell ref="A1721:B1721"/>
    <mergeCell ref="D1721:G1721"/>
    <mergeCell ref="I1721:L1721"/>
    <mergeCell ref="P1721:R1721"/>
    <mergeCell ref="A1722:B1722"/>
    <mergeCell ref="D1722:G1722"/>
    <mergeCell ref="I1722:L1722"/>
    <mergeCell ref="P1722:R1722"/>
    <mergeCell ref="A1713:B1713"/>
    <mergeCell ref="D1713:G1713"/>
    <mergeCell ref="I1713:L1713"/>
    <mergeCell ref="P1713:R1713"/>
    <mergeCell ref="A1714:B1714"/>
    <mergeCell ref="D1714:G1714"/>
    <mergeCell ref="I1714:L1714"/>
    <mergeCell ref="P1714:R1714"/>
    <mergeCell ref="A1715:B1715"/>
    <mergeCell ref="D1715:G1715"/>
    <mergeCell ref="I1715:L1715"/>
    <mergeCell ref="P1715:R1715"/>
    <mergeCell ref="A1716:B1716"/>
    <mergeCell ref="D1716:G1716"/>
    <mergeCell ref="I1716:L1716"/>
    <mergeCell ref="P1716:R1716"/>
    <mergeCell ref="A1717:B1717"/>
    <mergeCell ref="D1717:G1717"/>
    <mergeCell ref="I1717:L1717"/>
    <mergeCell ref="P1717:R1717"/>
    <mergeCell ref="A1708:B1708"/>
    <mergeCell ref="D1708:G1708"/>
    <mergeCell ref="I1708:L1708"/>
    <mergeCell ref="P1708:R1708"/>
    <mergeCell ref="A1709:B1709"/>
    <mergeCell ref="D1709:G1709"/>
    <mergeCell ref="I1709:L1709"/>
    <mergeCell ref="P1709:R1709"/>
    <mergeCell ref="A1710:B1710"/>
    <mergeCell ref="D1710:G1710"/>
    <mergeCell ref="I1710:L1710"/>
    <mergeCell ref="P1710:R1710"/>
    <mergeCell ref="A1711:B1711"/>
    <mergeCell ref="D1711:G1711"/>
    <mergeCell ref="I1711:L1711"/>
    <mergeCell ref="P1711:R1711"/>
    <mergeCell ref="A1712:B1712"/>
    <mergeCell ref="D1712:G1712"/>
    <mergeCell ref="I1712:L1712"/>
    <mergeCell ref="P1712:R1712"/>
    <mergeCell ref="A1703:B1703"/>
    <mergeCell ref="D1703:G1703"/>
    <mergeCell ref="I1703:L1703"/>
    <mergeCell ref="P1703:R1703"/>
    <mergeCell ref="A1705:B1705"/>
    <mergeCell ref="D1705:G1705"/>
    <mergeCell ref="I1705:L1705"/>
    <mergeCell ref="P1705:R1705"/>
    <mergeCell ref="A1704:B1704"/>
    <mergeCell ref="D1704:G1704"/>
    <mergeCell ref="I1704:L1704"/>
    <mergeCell ref="P1704:R1704"/>
    <mergeCell ref="A1706:B1706"/>
    <mergeCell ref="D1706:G1706"/>
    <mergeCell ref="I1706:L1706"/>
    <mergeCell ref="P1706:R1706"/>
    <mergeCell ref="A1707:B1707"/>
    <mergeCell ref="D1707:G1707"/>
    <mergeCell ref="I1707:L1707"/>
    <mergeCell ref="P1707:R1707"/>
    <mergeCell ref="A1698:B1698"/>
    <mergeCell ref="D1698:G1698"/>
    <mergeCell ref="I1698:L1698"/>
    <mergeCell ref="P1698:R1698"/>
    <mergeCell ref="A1699:B1699"/>
    <mergeCell ref="D1699:G1699"/>
    <mergeCell ref="I1699:L1699"/>
    <mergeCell ref="P1699:R1699"/>
    <mergeCell ref="A1700:B1700"/>
    <mergeCell ref="D1700:G1700"/>
    <mergeCell ref="I1700:L1700"/>
    <mergeCell ref="P1700:R1700"/>
    <mergeCell ref="A1701:B1701"/>
    <mergeCell ref="D1701:G1701"/>
    <mergeCell ref="I1701:L1701"/>
    <mergeCell ref="P1701:R1701"/>
    <mergeCell ref="A1702:B1702"/>
    <mergeCell ref="D1702:G1702"/>
    <mergeCell ref="I1702:L1702"/>
    <mergeCell ref="P1702:R1702"/>
    <mergeCell ref="A1693:B1693"/>
    <mergeCell ref="D1693:G1693"/>
    <mergeCell ref="I1693:L1693"/>
    <mergeCell ref="P1693:R1693"/>
    <mergeCell ref="A1694:B1694"/>
    <mergeCell ref="D1694:G1694"/>
    <mergeCell ref="I1694:L1694"/>
    <mergeCell ref="P1694:R1694"/>
    <mergeCell ref="A1695:B1695"/>
    <mergeCell ref="D1695:G1695"/>
    <mergeCell ref="I1695:L1695"/>
    <mergeCell ref="P1695:R1695"/>
    <mergeCell ref="A1696:B1696"/>
    <mergeCell ref="D1696:G1696"/>
    <mergeCell ref="I1696:L1696"/>
    <mergeCell ref="P1696:R1696"/>
    <mergeCell ref="A1697:B1697"/>
    <mergeCell ref="D1697:G1697"/>
    <mergeCell ref="I1697:L1697"/>
    <mergeCell ref="P1697:R1697"/>
    <mergeCell ref="A1688:B1688"/>
    <mergeCell ref="D1688:G1688"/>
    <mergeCell ref="I1688:L1688"/>
    <mergeCell ref="P1688:R1688"/>
    <mergeCell ref="A1689:B1689"/>
    <mergeCell ref="D1689:G1689"/>
    <mergeCell ref="I1689:L1689"/>
    <mergeCell ref="P1689:R1689"/>
    <mergeCell ref="A1690:B1690"/>
    <mergeCell ref="D1690:G1690"/>
    <mergeCell ref="I1690:L1690"/>
    <mergeCell ref="P1690:R1690"/>
    <mergeCell ref="A1691:B1691"/>
    <mergeCell ref="D1691:G1691"/>
    <mergeCell ref="I1691:L1691"/>
    <mergeCell ref="P1691:R1691"/>
    <mergeCell ref="A1692:B1692"/>
    <mergeCell ref="D1692:G1692"/>
    <mergeCell ref="I1692:L1692"/>
    <mergeCell ref="P1692:R1692"/>
    <mergeCell ref="A1683:B1683"/>
    <mergeCell ref="D1683:G1683"/>
    <mergeCell ref="I1683:L1683"/>
    <mergeCell ref="P1683:R1683"/>
    <mergeCell ref="A1684:B1684"/>
    <mergeCell ref="D1684:G1684"/>
    <mergeCell ref="I1684:L1684"/>
    <mergeCell ref="P1684:R1684"/>
    <mergeCell ref="A1685:B1685"/>
    <mergeCell ref="D1685:G1685"/>
    <mergeCell ref="I1685:L1685"/>
    <mergeCell ref="P1685:R1685"/>
    <mergeCell ref="A1686:B1686"/>
    <mergeCell ref="D1686:G1686"/>
    <mergeCell ref="I1686:L1686"/>
    <mergeCell ref="P1686:R1686"/>
    <mergeCell ref="A1687:B1687"/>
    <mergeCell ref="D1687:G1687"/>
    <mergeCell ref="I1687:L1687"/>
    <mergeCell ref="P1687:R1687"/>
    <mergeCell ref="A1678:B1678"/>
    <mergeCell ref="D1678:G1678"/>
    <mergeCell ref="I1678:L1678"/>
    <mergeCell ref="P1678:R1678"/>
    <mergeCell ref="A1679:B1679"/>
    <mergeCell ref="D1679:G1679"/>
    <mergeCell ref="I1679:L1679"/>
    <mergeCell ref="P1679:R1679"/>
    <mergeCell ref="A1680:B1680"/>
    <mergeCell ref="D1680:G1680"/>
    <mergeCell ref="I1680:L1680"/>
    <mergeCell ref="P1680:R1680"/>
    <mergeCell ref="A1681:B1681"/>
    <mergeCell ref="D1681:G1681"/>
    <mergeCell ref="I1681:L1681"/>
    <mergeCell ref="P1681:R1681"/>
    <mergeCell ref="A1682:B1682"/>
    <mergeCell ref="D1682:G1682"/>
    <mergeCell ref="I1682:L1682"/>
    <mergeCell ref="P1682:R1682"/>
    <mergeCell ref="A1673:B1673"/>
    <mergeCell ref="D1673:G1673"/>
    <mergeCell ref="I1673:L1673"/>
    <mergeCell ref="P1673:R1673"/>
    <mergeCell ref="A1674:B1674"/>
    <mergeCell ref="D1674:G1674"/>
    <mergeCell ref="I1674:L1674"/>
    <mergeCell ref="P1674:R1674"/>
    <mergeCell ref="A1675:B1675"/>
    <mergeCell ref="D1675:G1675"/>
    <mergeCell ref="I1675:L1675"/>
    <mergeCell ref="P1675:R1675"/>
    <mergeCell ref="A1676:B1676"/>
    <mergeCell ref="D1676:G1676"/>
    <mergeCell ref="I1676:L1676"/>
    <mergeCell ref="P1676:R1676"/>
    <mergeCell ref="A1677:B1677"/>
    <mergeCell ref="D1677:G1677"/>
    <mergeCell ref="I1677:L1677"/>
    <mergeCell ref="P1677:R1677"/>
    <mergeCell ref="A1668:B1668"/>
    <mergeCell ref="D1668:G1668"/>
    <mergeCell ref="I1668:L1668"/>
    <mergeCell ref="P1668:R1668"/>
    <mergeCell ref="A1669:B1669"/>
    <mergeCell ref="D1669:G1669"/>
    <mergeCell ref="I1669:L1669"/>
    <mergeCell ref="P1669:R1669"/>
    <mergeCell ref="A1670:B1670"/>
    <mergeCell ref="D1670:G1670"/>
    <mergeCell ref="I1670:L1670"/>
    <mergeCell ref="P1670:R1670"/>
    <mergeCell ref="A1671:B1671"/>
    <mergeCell ref="D1671:G1671"/>
    <mergeCell ref="I1671:L1671"/>
    <mergeCell ref="P1671:R1671"/>
    <mergeCell ref="A1672:B1672"/>
    <mergeCell ref="D1672:G1672"/>
    <mergeCell ref="I1672:L1672"/>
    <mergeCell ref="P1672:R1672"/>
    <mergeCell ref="A1663:B1663"/>
    <mergeCell ref="D1663:G1663"/>
    <mergeCell ref="I1663:L1663"/>
    <mergeCell ref="P1663:R1663"/>
    <mergeCell ref="A1664:B1664"/>
    <mergeCell ref="D1664:G1664"/>
    <mergeCell ref="I1664:L1664"/>
    <mergeCell ref="P1664:R1664"/>
    <mergeCell ref="A1665:B1665"/>
    <mergeCell ref="D1665:G1665"/>
    <mergeCell ref="I1665:L1665"/>
    <mergeCell ref="P1665:R1665"/>
    <mergeCell ref="A1666:B1666"/>
    <mergeCell ref="D1666:G1666"/>
    <mergeCell ref="I1666:L1666"/>
    <mergeCell ref="P1666:R1666"/>
    <mergeCell ref="A1667:B1667"/>
    <mergeCell ref="D1667:G1667"/>
    <mergeCell ref="I1667:L1667"/>
    <mergeCell ref="P1667:R1667"/>
    <mergeCell ref="A1658:B1658"/>
    <mergeCell ref="D1658:G1658"/>
    <mergeCell ref="I1658:L1658"/>
    <mergeCell ref="P1658:R1658"/>
    <mergeCell ref="A1659:B1659"/>
    <mergeCell ref="D1659:G1659"/>
    <mergeCell ref="I1659:L1659"/>
    <mergeCell ref="P1659:R1659"/>
    <mergeCell ref="A1660:B1660"/>
    <mergeCell ref="D1660:G1660"/>
    <mergeCell ref="I1660:L1660"/>
    <mergeCell ref="P1660:R1660"/>
    <mergeCell ref="A1661:B1661"/>
    <mergeCell ref="D1661:G1661"/>
    <mergeCell ref="I1661:L1661"/>
    <mergeCell ref="P1661:R1661"/>
    <mergeCell ref="A1662:B1662"/>
    <mergeCell ref="D1662:G1662"/>
    <mergeCell ref="I1662:L1662"/>
    <mergeCell ref="P1662:R1662"/>
    <mergeCell ref="S1648:S1649"/>
    <mergeCell ref="T1648:T1649"/>
    <mergeCell ref="B1647:G1647"/>
    <mergeCell ref="P1647:R1647"/>
    <mergeCell ref="A1648:F1648"/>
    <mergeCell ref="N1648:N1649"/>
    <mergeCell ref="P1648:R1649"/>
    <mergeCell ref="A1652:U1652"/>
    <mergeCell ref="A1655:B1655"/>
    <mergeCell ref="D1655:G1655"/>
    <mergeCell ref="I1655:L1655"/>
    <mergeCell ref="P1655:R1655"/>
    <mergeCell ref="A1656:B1656"/>
    <mergeCell ref="D1656:G1656"/>
    <mergeCell ref="I1656:L1656"/>
    <mergeCell ref="P1656:R1656"/>
    <mergeCell ref="A1657:B1657"/>
    <mergeCell ref="D1657:G1657"/>
    <mergeCell ref="I1657:L1657"/>
    <mergeCell ref="P1657:R1657"/>
    <mergeCell ref="A1641:B1641"/>
    <mergeCell ref="D1641:G1641"/>
    <mergeCell ref="I1641:L1641"/>
    <mergeCell ref="P1641:R1641"/>
    <mergeCell ref="A1642:B1642"/>
    <mergeCell ref="D1642:G1642"/>
    <mergeCell ref="I1642:L1642"/>
    <mergeCell ref="P1642:R1642"/>
    <mergeCell ref="A1643:B1643"/>
    <mergeCell ref="D1643:G1643"/>
    <mergeCell ref="I1643:L1643"/>
    <mergeCell ref="P1643:R1643"/>
    <mergeCell ref="A1644:B1644"/>
    <mergeCell ref="D1644:G1644"/>
    <mergeCell ref="I1644:L1644"/>
    <mergeCell ref="P1644:R1644"/>
    <mergeCell ref="A1646:F1646"/>
    <mergeCell ref="P1646:R1646"/>
    <mergeCell ref="A1636:B1636"/>
    <mergeCell ref="D1636:G1636"/>
    <mergeCell ref="I1636:L1636"/>
    <mergeCell ref="P1636:R1636"/>
    <mergeCell ref="A1637:B1637"/>
    <mergeCell ref="D1637:G1637"/>
    <mergeCell ref="I1637:L1637"/>
    <mergeCell ref="P1637:R1637"/>
    <mergeCell ref="A1638:B1638"/>
    <mergeCell ref="D1638:G1638"/>
    <mergeCell ref="I1638:L1638"/>
    <mergeCell ref="P1638:R1638"/>
    <mergeCell ref="A1639:B1639"/>
    <mergeCell ref="D1639:G1639"/>
    <mergeCell ref="I1639:L1639"/>
    <mergeCell ref="P1639:R1639"/>
    <mergeCell ref="A1640:B1640"/>
    <mergeCell ref="D1640:G1640"/>
    <mergeCell ref="I1640:L1640"/>
    <mergeCell ref="P1640:R1640"/>
    <mergeCell ref="A1631:B1631"/>
    <mergeCell ref="D1631:G1631"/>
    <mergeCell ref="I1631:L1631"/>
    <mergeCell ref="P1631:R1631"/>
    <mergeCell ref="A1632:B1632"/>
    <mergeCell ref="D1632:G1632"/>
    <mergeCell ref="I1632:L1632"/>
    <mergeCell ref="P1632:R1632"/>
    <mergeCell ref="A1633:B1633"/>
    <mergeCell ref="D1633:G1633"/>
    <mergeCell ref="I1633:L1633"/>
    <mergeCell ref="P1633:R1633"/>
    <mergeCell ref="A1634:B1634"/>
    <mergeCell ref="D1634:G1634"/>
    <mergeCell ref="I1634:L1634"/>
    <mergeCell ref="P1634:R1634"/>
    <mergeCell ref="A1635:B1635"/>
    <mergeCell ref="D1635:G1635"/>
    <mergeCell ref="I1635:L1635"/>
    <mergeCell ref="P1635:R1635"/>
    <mergeCell ref="A1626:B1626"/>
    <mergeCell ref="D1626:G1626"/>
    <mergeCell ref="I1626:L1626"/>
    <mergeCell ref="P1626:R1626"/>
    <mergeCell ref="A1627:B1627"/>
    <mergeCell ref="D1627:G1627"/>
    <mergeCell ref="I1627:L1627"/>
    <mergeCell ref="P1627:R1627"/>
    <mergeCell ref="A1628:B1628"/>
    <mergeCell ref="D1628:G1628"/>
    <mergeCell ref="I1628:L1628"/>
    <mergeCell ref="P1628:R1628"/>
    <mergeCell ref="A1629:B1629"/>
    <mergeCell ref="D1629:G1629"/>
    <mergeCell ref="I1629:L1629"/>
    <mergeCell ref="P1629:R1629"/>
    <mergeCell ref="A1630:B1630"/>
    <mergeCell ref="D1630:G1630"/>
    <mergeCell ref="I1630:L1630"/>
    <mergeCell ref="P1630:R1630"/>
    <mergeCell ref="A1621:B1621"/>
    <mergeCell ref="D1621:G1621"/>
    <mergeCell ref="I1621:L1621"/>
    <mergeCell ref="P1621:R1621"/>
    <mergeCell ref="A1622:B1622"/>
    <mergeCell ref="D1622:G1622"/>
    <mergeCell ref="I1622:L1622"/>
    <mergeCell ref="P1622:R1622"/>
    <mergeCell ref="A1623:B1623"/>
    <mergeCell ref="D1623:G1623"/>
    <mergeCell ref="I1623:L1623"/>
    <mergeCell ref="P1623:R1623"/>
    <mergeCell ref="A1624:B1624"/>
    <mergeCell ref="D1624:G1624"/>
    <mergeCell ref="I1624:L1624"/>
    <mergeCell ref="P1624:R1624"/>
    <mergeCell ref="A1625:B1625"/>
    <mergeCell ref="D1625:G1625"/>
    <mergeCell ref="I1625:L1625"/>
    <mergeCell ref="P1625:R1625"/>
    <mergeCell ref="A1616:B1616"/>
    <mergeCell ref="D1616:G1616"/>
    <mergeCell ref="I1616:L1616"/>
    <mergeCell ref="P1616:R1616"/>
    <mergeCell ref="A1617:B1617"/>
    <mergeCell ref="D1617:G1617"/>
    <mergeCell ref="I1617:L1617"/>
    <mergeCell ref="P1617:R1617"/>
    <mergeCell ref="A1618:B1618"/>
    <mergeCell ref="D1618:G1618"/>
    <mergeCell ref="I1618:L1618"/>
    <mergeCell ref="P1618:R1618"/>
    <mergeCell ref="A1619:B1619"/>
    <mergeCell ref="D1619:G1619"/>
    <mergeCell ref="I1619:L1619"/>
    <mergeCell ref="P1619:R1619"/>
    <mergeCell ref="A1620:B1620"/>
    <mergeCell ref="D1620:G1620"/>
    <mergeCell ref="I1620:L1620"/>
    <mergeCell ref="P1620:R1620"/>
    <mergeCell ref="A1611:B1611"/>
    <mergeCell ref="D1611:G1611"/>
    <mergeCell ref="I1611:L1611"/>
    <mergeCell ref="P1611:R1611"/>
    <mergeCell ref="A1612:B1612"/>
    <mergeCell ref="D1612:G1612"/>
    <mergeCell ref="I1612:L1612"/>
    <mergeCell ref="P1612:R1612"/>
    <mergeCell ref="A1613:B1613"/>
    <mergeCell ref="D1613:G1613"/>
    <mergeCell ref="I1613:L1613"/>
    <mergeCell ref="P1613:R1613"/>
    <mergeCell ref="A1614:B1614"/>
    <mergeCell ref="D1614:G1614"/>
    <mergeCell ref="I1614:L1614"/>
    <mergeCell ref="P1614:R1614"/>
    <mergeCell ref="A1615:B1615"/>
    <mergeCell ref="D1615:G1615"/>
    <mergeCell ref="I1615:L1615"/>
    <mergeCell ref="P1615:R1615"/>
    <mergeCell ref="A1606:B1606"/>
    <mergeCell ref="D1606:G1606"/>
    <mergeCell ref="I1606:L1606"/>
    <mergeCell ref="P1606:R1606"/>
    <mergeCell ref="A1607:B1607"/>
    <mergeCell ref="D1607:G1607"/>
    <mergeCell ref="I1607:L1607"/>
    <mergeCell ref="P1607:R1607"/>
    <mergeCell ref="A1608:B1608"/>
    <mergeCell ref="D1608:G1608"/>
    <mergeCell ref="I1608:L1608"/>
    <mergeCell ref="P1608:R1608"/>
    <mergeCell ref="A1609:B1609"/>
    <mergeCell ref="D1609:G1609"/>
    <mergeCell ref="I1609:L1609"/>
    <mergeCell ref="P1609:R1609"/>
    <mergeCell ref="A1610:B1610"/>
    <mergeCell ref="D1610:G1610"/>
    <mergeCell ref="I1610:L1610"/>
    <mergeCell ref="P1610:R1610"/>
    <mergeCell ref="A1601:B1601"/>
    <mergeCell ref="D1601:G1601"/>
    <mergeCell ref="I1601:L1601"/>
    <mergeCell ref="P1601:R1601"/>
    <mergeCell ref="A1602:B1602"/>
    <mergeCell ref="D1602:G1602"/>
    <mergeCell ref="I1602:L1602"/>
    <mergeCell ref="P1602:R1602"/>
    <mergeCell ref="A1603:B1603"/>
    <mergeCell ref="D1603:G1603"/>
    <mergeCell ref="I1603:L1603"/>
    <mergeCell ref="P1603:R1603"/>
    <mergeCell ref="A1604:B1604"/>
    <mergeCell ref="D1604:G1604"/>
    <mergeCell ref="I1604:L1604"/>
    <mergeCell ref="P1604:R1604"/>
    <mergeCell ref="A1605:B1605"/>
    <mergeCell ref="D1605:G1605"/>
    <mergeCell ref="I1605:L1605"/>
    <mergeCell ref="P1605:R1605"/>
    <mergeCell ref="A1598:B1598"/>
    <mergeCell ref="D1598:G1598"/>
    <mergeCell ref="I1598:L1598"/>
    <mergeCell ref="P1598:R1598"/>
    <mergeCell ref="A1595:B1595"/>
    <mergeCell ref="D1595:G1595"/>
    <mergeCell ref="I1595:L1595"/>
    <mergeCell ref="P1595:R1595"/>
    <mergeCell ref="A1599:B1599"/>
    <mergeCell ref="D1599:G1599"/>
    <mergeCell ref="I1599:L1599"/>
    <mergeCell ref="P1599:R1599"/>
    <mergeCell ref="A1597:B1597"/>
    <mergeCell ref="D1597:G1597"/>
    <mergeCell ref="I1597:L1597"/>
    <mergeCell ref="P1597:R1597"/>
    <mergeCell ref="A1600:B1600"/>
    <mergeCell ref="D1600:G1600"/>
    <mergeCell ref="I1600:L1600"/>
    <mergeCell ref="P1600:R1600"/>
    <mergeCell ref="A1592:B1592"/>
    <mergeCell ref="D1592:G1592"/>
    <mergeCell ref="I1592:L1592"/>
    <mergeCell ref="P1592:R1592"/>
    <mergeCell ref="A1589:B1589"/>
    <mergeCell ref="D1589:G1589"/>
    <mergeCell ref="I1589:L1589"/>
    <mergeCell ref="P1589:R1589"/>
    <mergeCell ref="A1594:B1594"/>
    <mergeCell ref="D1594:G1594"/>
    <mergeCell ref="I1594:L1594"/>
    <mergeCell ref="P1594:R1594"/>
    <mergeCell ref="A1591:B1591"/>
    <mergeCell ref="D1591:G1591"/>
    <mergeCell ref="I1591:L1591"/>
    <mergeCell ref="P1591:R1591"/>
    <mergeCell ref="A1596:B1596"/>
    <mergeCell ref="D1596:G1596"/>
    <mergeCell ref="I1596:L1596"/>
    <mergeCell ref="P1596:R1596"/>
    <mergeCell ref="A1593:B1593"/>
    <mergeCell ref="D1593:G1593"/>
    <mergeCell ref="I1593:L1593"/>
    <mergeCell ref="P1593:R1593"/>
    <mergeCell ref="A1586:B1586"/>
    <mergeCell ref="D1586:G1586"/>
    <mergeCell ref="I1586:L1586"/>
    <mergeCell ref="P1586:R1586"/>
    <mergeCell ref="A1583:B1583"/>
    <mergeCell ref="D1583:G1583"/>
    <mergeCell ref="I1583:L1583"/>
    <mergeCell ref="P1583:R1583"/>
    <mergeCell ref="A1588:B1588"/>
    <mergeCell ref="D1588:G1588"/>
    <mergeCell ref="I1588:L1588"/>
    <mergeCell ref="P1588:R1588"/>
    <mergeCell ref="A1585:B1585"/>
    <mergeCell ref="D1585:G1585"/>
    <mergeCell ref="I1585:L1585"/>
    <mergeCell ref="P1585:R1585"/>
    <mergeCell ref="A1590:B1590"/>
    <mergeCell ref="D1590:G1590"/>
    <mergeCell ref="I1590:L1590"/>
    <mergeCell ref="P1590:R1590"/>
    <mergeCell ref="A1587:B1587"/>
    <mergeCell ref="D1587:G1587"/>
    <mergeCell ref="I1587:L1587"/>
    <mergeCell ref="P1587:R1587"/>
    <mergeCell ref="P1580:R1580"/>
    <mergeCell ref="A1574:F1574"/>
    <mergeCell ref="N1574:N1575"/>
    <mergeCell ref="P1574:R1575"/>
    <mergeCell ref="A1582:B1582"/>
    <mergeCell ref="D1582:G1582"/>
    <mergeCell ref="I1582:L1582"/>
    <mergeCell ref="P1582:R1582"/>
    <mergeCell ref="T1574:T1575"/>
    <mergeCell ref="A1577:U1577"/>
    <mergeCell ref="A1580:B1580"/>
    <mergeCell ref="D1580:G1580"/>
    <mergeCell ref="I1580:L1580"/>
    <mergeCell ref="A1584:B1584"/>
    <mergeCell ref="D1584:G1584"/>
    <mergeCell ref="I1584:L1584"/>
    <mergeCell ref="P1584:R1584"/>
    <mergeCell ref="A1581:B1581"/>
    <mergeCell ref="D1581:G1581"/>
    <mergeCell ref="I1581:L1581"/>
    <mergeCell ref="P1581:R1581"/>
    <mergeCell ref="A1568:B1568"/>
    <mergeCell ref="D1568:G1568"/>
    <mergeCell ref="I1568:L1568"/>
    <mergeCell ref="P1568:R1568"/>
    <mergeCell ref="A1569:B1569"/>
    <mergeCell ref="D1569:G1569"/>
    <mergeCell ref="I1569:L1569"/>
    <mergeCell ref="P1569:R1569"/>
    <mergeCell ref="A1570:B1570"/>
    <mergeCell ref="D1570:G1570"/>
    <mergeCell ref="I1570:L1570"/>
    <mergeCell ref="P1570:R1570"/>
    <mergeCell ref="S1574:S1575"/>
    <mergeCell ref="A1572:F1572"/>
    <mergeCell ref="P1572:R1572"/>
    <mergeCell ref="B1573:G1573"/>
    <mergeCell ref="P1573:R1573"/>
    <mergeCell ref="A1563:B1563"/>
    <mergeCell ref="D1563:G1563"/>
    <mergeCell ref="I1563:L1563"/>
    <mergeCell ref="P1563:R1563"/>
    <mergeCell ref="A1564:B1564"/>
    <mergeCell ref="D1564:G1564"/>
    <mergeCell ref="I1564:L1564"/>
    <mergeCell ref="P1564:R1564"/>
    <mergeCell ref="A1565:B1565"/>
    <mergeCell ref="D1565:G1565"/>
    <mergeCell ref="I1565:L1565"/>
    <mergeCell ref="P1565:R1565"/>
    <mergeCell ref="A1566:B1566"/>
    <mergeCell ref="D1566:G1566"/>
    <mergeCell ref="I1566:L1566"/>
    <mergeCell ref="P1566:R1566"/>
    <mergeCell ref="A1567:B1567"/>
    <mergeCell ref="D1567:G1567"/>
    <mergeCell ref="I1567:L1567"/>
    <mergeCell ref="P1567:R1567"/>
    <mergeCell ref="A1558:B1558"/>
    <mergeCell ref="D1558:G1558"/>
    <mergeCell ref="I1558:L1558"/>
    <mergeCell ref="P1558:R1558"/>
    <mergeCell ref="A1559:B1559"/>
    <mergeCell ref="D1559:G1559"/>
    <mergeCell ref="I1559:L1559"/>
    <mergeCell ref="P1559:R1559"/>
    <mergeCell ref="A1560:B1560"/>
    <mergeCell ref="D1560:G1560"/>
    <mergeCell ref="I1560:L1560"/>
    <mergeCell ref="P1560:R1560"/>
    <mergeCell ref="A1561:B1561"/>
    <mergeCell ref="D1561:G1561"/>
    <mergeCell ref="I1561:L1561"/>
    <mergeCell ref="P1561:R1561"/>
    <mergeCell ref="A1562:B1562"/>
    <mergeCell ref="D1562:G1562"/>
    <mergeCell ref="I1562:L1562"/>
    <mergeCell ref="P1562:R1562"/>
    <mergeCell ref="A1553:B1553"/>
    <mergeCell ref="D1553:G1553"/>
    <mergeCell ref="I1553:L1553"/>
    <mergeCell ref="P1553:R1553"/>
    <mergeCell ref="A1554:B1554"/>
    <mergeCell ref="D1554:G1554"/>
    <mergeCell ref="I1554:L1554"/>
    <mergeCell ref="P1554:R1554"/>
    <mergeCell ref="A1555:B1555"/>
    <mergeCell ref="D1555:G1555"/>
    <mergeCell ref="I1555:L1555"/>
    <mergeCell ref="P1555:R1555"/>
    <mergeCell ref="A1556:B1556"/>
    <mergeCell ref="D1556:G1556"/>
    <mergeCell ref="I1556:L1556"/>
    <mergeCell ref="P1556:R1556"/>
    <mergeCell ref="A1557:B1557"/>
    <mergeCell ref="D1557:G1557"/>
    <mergeCell ref="I1557:L1557"/>
    <mergeCell ref="P1557:R1557"/>
    <mergeCell ref="A1548:B1548"/>
    <mergeCell ref="D1548:G1548"/>
    <mergeCell ref="I1548:L1548"/>
    <mergeCell ref="P1548:R1548"/>
    <mergeCell ref="A1549:B1549"/>
    <mergeCell ref="D1549:G1549"/>
    <mergeCell ref="I1549:L1549"/>
    <mergeCell ref="P1549:R1549"/>
    <mergeCell ref="A1550:B1550"/>
    <mergeCell ref="D1550:G1550"/>
    <mergeCell ref="I1550:L1550"/>
    <mergeCell ref="P1550:R1550"/>
    <mergeCell ref="A1551:B1551"/>
    <mergeCell ref="D1551:G1551"/>
    <mergeCell ref="I1551:L1551"/>
    <mergeCell ref="P1551:R1551"/>
    <mergeCell ref="A1552:B1552"/>
    <mergeCell ref="D1552:G1552"/>
    <mergeCell ref="I1552:L1552"/>
    <mergeCell ref="P1552:R1552"/>
    <mergeCell ref="A1543:B1543"/>
    <mergeCell ref="D1543:G1543"/>
    <mergeCell ref="I1543:L1543"/>
    <mergeCell ref="P1543:R1543"/>
    <mergeCell ref="A1544:B1544"/>
    <mergeCell ref="D1544:G1544"/>
    <mergeCell ref="I1544:L1544"/>
    <mergeCell ref="P1544:R1544"/>
    <mergeCell ref="A1546:B1546"/>
    <mergeCell ref="D1546:G1546"/>
    <mergeCell ref="I1546:L1546"/>
    <mergeCell ref="P1546:R1546"/>
    <mergeCell ref="A1545:B1545"/>
    <mergeCell ref="D1545:G1545"/>
    <mergeCell ref="I1545:L1545"/>
    <mergeCell ref="P1545:R1545"/>
    <mergeCell ref="A1547:B1547"/>
    <mergeCell ref="D1547:G1547"/>
    <mergeCell ref="I1547:L1547"/>
    <mergeCell ref="P1547:R1547"/>
    <mergeCell ref="A1538:B1538"/>
    <mergeCell ref="D1538:G1538"/>
    <mergeCell ref="I1538:L1538"/>
    <mergeCell ref="P1538:R1538"/>
    <mergeCell ref="A1539:B1539"/>
    <mergeCell ref="D1539:G1539"/>
    <mergeCell ref="I1539:L1539"/>
    <mergeCell ref="P1539:R1539"/>
    <mergeCell ref="A1540:B1540"/>
    <mergeCell ref="D1540:G1540"/>
    <mergeCell ref="I1540:L1540"/>
    <mergeCell ref="P1540:R1540"/>
    <mergeCell ref="A1541:B1541"/>
    <mergeCell ref="D1541:G1541"/>
    <mergeCell ref="I1541:L1541"/>
    <mergeCell ref="P1541:R1541"/>
    <mergeCell ref="A1542:B1542"/>
    <mergeCell ref="D1542:G1542"/>
    <mergeCell ref="I1542:L1542"/>
    <mergeCell ref="P1542:R1542"/>
    <mergeCell ref="A1533:B1533"/>
    <mergeCell ref="D1533:G1533"/>
    <mergeCell ref="I1533:L1533"/>
    <mergeCell ref="P1533:R1533"/>
    <mergeCell ref="A1534:B1534"/>
    <mergeCell ref="D1534:G1534"/>
    <mergeCell ref="I1534:L1534"/>
    <mergeCell ref="P1534:R1534"/>
    <mergeCell ref="A1535:B1535"/>
    <mergeCell ref="D1535:G1535"/>
    <mergeCell ref="I1535:L1535"/>
    <mergeCell ref="P1535:R1535"/>
    <mergeCell ref="A1536:B1536"/>
    <mergeCell ref="D1536:G1536"/>
    <mergeCell ref="I1536:L1536"/>
    <mergeCell ref="P1536:R1536"/>
    <mergeCell ref="A1537:B1537"/>
    <mergeCell ref="D1537:G1537"/>
    <mergeCell ref="I1537:L1537"/>
    <mergeCell ref="P1537:R1537"/>
    <mergeCell ref="A1528:B1528"/>
    <mergeCell ref="D1528:G1528"/>
    <mergeCell ref="I1528:L1528"/>
    <mergeCell ref="P1528:R1528"/>
    <mergeCell ref="A1529:B1529"/>
    <mergeCell ref="D1529:G1529"/>
    <mergeCell ref="I1529:L1529"/>
    <mergeCell ref="P1529:R1529"/>
    <mergeCell ref="A1530:B1530"/>
    <mergeCell ref="D1530:G1530"/>
    <mergeCell ref="I1530:L1530"/>
    <mergeCell ref="P1530:R1530"/>
    <mergeCell ref="A1531:B1531"/>
    <mergeCell ref="D1531:G1531"/>
    <mergeCell ref="I1531:L1531"/>
    <mergeCell ref="P1531:R1531"/>
    <mergeCell ref="A1532:B1532"/>
    <mergeCell ref="D1532:G1532"/>
    <mergeCell ref="I1532:L1532"/>
    <mergeCell ref="P1532:R1532"/>
    <mergeCell ref="A1523:B1523"/>
    <mergeCell ref="D1523:G1523"/>
    <mergeCell ref="I1523:L1523"/>
    <mergeCell ref="P1523:R1523"/>
    <mergeCell ref="A1524:B1524"/>
    <mergeCell ref="D1524:G1524"/>
    <mergeCell ref="I1524:L1524"/>
    <mergeCell ref="P1524:R1524"/>
    <mergeCell ref="A1525:B1525"/>
    <mergeCell ref="D1525:G1525"/>
    <mergeCell ref="I1525:L1525"/>
    <mergeCell ref="P1525:R1525"/>
    <mergeCell ref="A1526:B1526"/>
    <mergeCell ref="D1526:G1526"/>
    <mergeCell ref="I1526:L1526"/>
    <mergeCell ref="P1526:R1526"/>
    <mergeCell ref="A1527:B1527"/>
    <mergeCell ref="D1527:G1527"/>
    <mergeCell ref="I1527:L1527"/>
    <mergeCell ref="P1527:R1527"/>
    <mergeCell ref="A1518:B1518"/>
    <mergeCell ref="D1518:G1518"/>
    <mergeCell ref="I1518:L1518"/>
    <mergeCell ref="P1518:R1518"/>
    <mergeCell ref="A1519:B1519"/>
    <mergeCell ref="D1519:G1519"/>
    <mergeCell ref="I1519:L1519"/>
    <mergeCell ref="P1519:R1519"/>
    <mergeCell ref="A1520:B1520"/>
    <mergeCell ref="D1520:G1520"/>
    <mergeCell ref="I1520:L1520"/>
    <mergeCell ref="P1520:R1520"/>
    <mergeCell ref="A1521:B1521"/>
    <mergeCell ref="D1521:G1521"/>
    <mergeCell ref="I1521:L1521"/>
    <mergeCell ref="P1521:R1521"/>
    <mergeCell ref="A1522:B1522"/>
    <mergeCell ref="D1522:G1522"/>
    <mergeCell ref="I1522:L1522"/>
    <mergeCell ref="P1522:R1522"/>
    <mergeCell ref="A1513:B1513"/>
    <mergeCell ref="D1513:G1513"/>
    <mergeCell ref="I1513:L1513"/>
    <mergeCell ref="P1513:R1513"/>
    <mergeCell ref="A1514:B1514"/>
    <mergeCell ref="D1514:G1514"/>
    <mergeCell ref="I1514:L1514"/>
    <mergeCell ref="P1514:R1514"/>
    <mergeCell ref="A1515:B1515"/>
    <mergeCell ref="D1515:G1515"/>
    <mergeCell ref="I1515:L1515"/>
    <mergeCell ref="P1515:R1515"/>
    <mergeCell ref="A1516:B1516"/>
    <mergeCell ref="D1516:G1516"/>
    <mergeCell ref="I1516:L1516"/>
    <mergeCell ref="P1516:R1516"/>
    <mergeCell ref="A1517:B1517"/>
    <mergeCell ref="D1517:G1517"/>
    <mergeCell ref="I1517:L1517"/>
    <mergeCell ref="P1517:R1517"/>
    <mergeCell ref="A1508:B1508"/>
    <mergeCell ref="D1508:G1508"/>
    <mergeCell ref="I1508:L1508"/>
    <mergeCell ref="P1508:R1508"/>
    <mergeCell ref="A1509:B1509"/>
    <mergeCell ref="D1509:G1509"/>
    <mergeCell ref="I1509:L1509"/>
    <mergeCell ref="P1509:R1509"/>
    <mergeCell ref="A1510:B1510"/>
    <mergeCell ref="D1510:G1510"/>
    <mergeCell ref="I1510:L1510"/>
    <mergeCell ref="P1510:R1510"/>
    <mergeCell ref="A1511:B1511"/>
    <mergeCell ref="D1511:G1511"/>
    <mergeCell ref="I1511:L1511"/>
    <mergeCell ref="P1511:R1511"/>
    <mergeCell ref="A1512:B1512"/>
    <mergeCell ref="D1512:G1512"/>
    <mergeCell ref="I1512:L1512"/>
    <mergeCell ref="P1512:R1512"/>
    <mergeCell ref="A1503:B1503"/>
    <mergeCell ref="D1503:G1503"/>
    <mergeCell ref="I1503:L1503"/>
    <mergeCell ref="P1503:R1503"/>
    <mergeCell ref="A1504:B1504"/>
    <mergeCell ref="D1504:G1504"/>
    <mergeCell ref="I1504:L1504"/>
    <mergeCell ref="P1504:R1504"/>
    <mergeCell ref="A1505:B1505"/>
    <mergeCell ref="D1505:G1505"/>
    <mergeCell ref="I1505:L1505"/>
    <mergeCell ref="P1505:R1505"/>
    <mergeCell ref="A1506:B1506"/>
    <mergeCell ref="D1506:G1506"/>
    <mergeCell ref="I1506:L1506"/>
    <mergeCell ref="P1506:R1506"/>
    <mergeCell ref="A1507:B1507"/>
    <mergeCell ref="D1507:G1507"/>
    <mergeCell ref="I1507:L1507"/>
    <mergeCell ref="P1507:R1507"/>
    <mergeCell ref="A1498:B1498"/>
    <mergeCell ref="D1498:G1498"/>
    <mergeCell ref="I1498:L1498"/>
    <mergeCell ref="P1498:R1498"/>
    <mergeCell ref="A1499:B1499"/>
    <mergeCell ref="D1499:G1499"/>
    <mergeCell ref="I1499:L1499"/>
    <mergeCell ref="P1499:R1499"/>
    <mergeCell ref="A1500:B1500"/>
    <mergeCell ref="D1500:G1500"/>
    <mergeCell ref="I1500:L1500"/>
    <mergeCell ref="P1500:R1500"/>
    <mergeCell ref="A1501:B1501"/>
    <mergeCell ref="D1501:G1501"/>
    <mergeCell ref="I1501:L1501"/>
    <mergeCell ref="P1501:R1501"/>
    <mergeCell ref="A1502:B1502"/>
    <mergeCell ref="D1502:G1502"/>
    <mergeCell ref="I1502:L1502"/>
    <mergeCell ref="P1502:R1502"/>
    <mergeCell ref="A1493:B1493"/>
    <mergeCell ref="D1493:G1493"/>
    <mergeCell ref="I1493:L1493"/>
    <mergeCell ref="P1493:R1493"/>
    <mergeCell ref="A1494:B1494"/>
    <mergeCell ref="D1494:G1494"/>
    <mergeCell ref="I1494:L1494"/>
    <mergeCell ref="P1494:R1494"/>
    <mergeCell ref="A1496:B1496"/>
    <mergeCell ref="D1496:G1496"/>
    <mergeCell ref="I1496:L1496"/>
    <mergeCell ref="P1496:R1496"/>
    <mergeCell ref="A1495:B1495"/>
    <mergeCell ref="D1495:G1495"/>
    <mergeCell ref="I1495:L1495"/>
    <mergeCell ref="P1495:R1495"/>
    <mergeCell ref="A1497:B1497"/>
    <mergeCell ref="D1497:G1497"/>
    <mergeCell ref="I1497:L1497"/>
    <mergeCell ref="P1497:R1497"/>
    <mergeCell ref="A1488:B1488"/>
    <mergeCell ref="D1488:G1488"/>
    <mergeCell ref="I1488:L1488"/>
    <mergeCell ref="P1488:R1488"/>
    <mergeCell ref="A1489:B1489"/>
    <mergeCell ref="D1489:G1489"/>
    <mergeCell ref="I1489:L1489"/>
    <mergeCell ref="P1489:R1489"/>
    <mergeCell ref="A1490:B1490"/>
    <mergeCell ref="D1490:G1490"/>
    <mergeCell ref="I1490:L1490"/>
    <mergeCell ref="P1490:R1490"/>
    <mergeCell ref="A1491:B1491"/>
    <mergeCell ref="D1491:G1491"/>
    <mergeCell ref="I1491:L1491"/>
    <mergeCell ref="P1491:R1491"/>
    <mergeCell ref="A1492:B1492"/>
    <mergeCell ref="D1492:G1492"/>
    <mergeCell ref="I1492:L1492"/>
    <mergeCell ref="P1492:R1492"/>
    <mergeCell ref="A1483:B1483"/>
    <mergeCell ref="D1483:G1483"/>
    <mergeCell ref="I1483:L1483"/>
    <mergeCell ref="P1483:R1483"/>
    <mergeCell ref="A1484:B1484"/>
    <mergeCell ref="D1484:G1484"/>
    <mergeCell ref="I1484:L1484"/>
    <mergeCell ref="P1484:R1484"/>
    <mergeCell ref="A1485:B1485"/>
    <mergeCell ref="D1485:G1485"/>
    <mergeCell ref="I1485:L1485"/>
    <mergeCell ref="P1485:R1485"/>
    <mergeCell ref="A1486:B1486"/>
    <mergeCell ref="D1486:G1486"/>
    <mergeCell ref="I1486:L1486"/>
    <mergeCell ref="P1486:R1486"/>
    <mergeCell ref="A1487:B1487"/>
    <mergeCell ref="D1487:G1487"/>
    <mergeCell ref="I1487:L1487"/>
    <mergeCell ref="P1487:R1487"/>
    <mergeCell ref="A1478:B1478"/>
    <mergeCell ref="D1478:G1478"/>
    <mergeCell ref="I1478:L1478"/>
    <mergeCell ref="P1478:R1478"/>
    <mergeCell ref="A1479:B1479"/>
    <mergeCell ref="D1479:G1479"/>
    <mergeCell ref="I1479:L1479"/>
    <mergeCell ref="P1479:R1479"/>
    <mergeCell ref="A1480:B1480"/>
    <mergeCell ref="D1480:G1480"/>
    <mergeCell ref="I1480:L1480"/>
    <mergeCell ref="P1480:R1480"/>
    <mergeCell ref="A1481:B1481"/>
    <mergeCell ref="D1481:G1481"/>
    <mergeCell ref="I1481:L1481"/>
    <mergeCell ref="P1481:R1481"/>
    <mergeCell ref="A1482:B1482"/>
    <mergeCell ref="D1482:G1482"/>
    <mergeCell ref="I1482:L1482"/>
    <mergeCell ref="P1482:R1482"/>
    <mergeCell ref="A1473:B1473"/>
    <mergeCell ref="D1473:G1473"/>
    <mergeCell ref="I1473:L1473"/>
    <mergeCell ref="P1473:R1473"/>
    <mergeCell ref="A1474:B1474"/>
    <mergeCell ref="D1474:G1474"/>
    <mergeCell ref="I1474:L1474"/>
    <mergeCell ref="P1474:R1474"/>
    <mergeCell ref="A1475:B1475"/>
    <mergeCell ref="D1475:G1475"/>
    <mergeCell ref="I1475:L1475"/>
    <mergeCell ref="P1475:R1475"/>
    <mergeCell ref="A1476:B1476"/>
    <mergeCell ref="D1476:G1476"/>
    <mergeCell ref="I1476:L1476"/>
    <mergeCell ref="P1476:R1476"/>
    <mergeCell ref="A1477:B1477"/>
    <mergeCell ref="D1477:G1477"/>
    <mergeCell ref="I1477:L1477"/>
    <mergeCell ref="P1477:R1477"/>
    <mergeCell ref="A1468:B1468"/>
    <mergeCell ref="D1468:G1468"/>
    <mergeCell ref="I1468:L1468"/>
    <mergeCell ref="P1468:R1468"/>
    <mergeCell ref="A1469:B1469"/>
    <mergeCell ref="D1469:G1469"/>
    <mergeCell ref="I1469:L1469"/>
    <mergeCell ref="P1469:R1469"/>
    <mergeCell ref="A1470:B1470"/>
    <mergeCell ref="D1470:G1470"/>
    <mergeCell ref="I1470:L1470"/>
    <mergeCell ref="P1470:R1470"/>
    <mergeCell ref="A1471:B1471"/>
    <mergeCell ref="D1471:G1471"/>
    <mergeCell ref="I1471:L1471"/>
    <mergeCell ref="P1471:R1471"/>
    <mergeCell ref="A1472:B1472"/>
    <mergeCell ref="D1472:G1472"/>
    <mergeCell ref="I1472:L1472"/>
    <mergeCell ref="P1472:R1472"/>
    <mergeCell ref="A1463:B1463"/>
    <mergeCell ref="D1463:G1463"/>
    <mergeCell ref="I1463:L1463"/>
    <mergeCell ref="P1463:R1463"/>
    <mergeCell ref="A1464:B1464"/>
    <mergeCell ref="D1464:G1464"/>
    <mergeCell ref="I1464:L1464"/>
    <mergeCell ref="P1464:R1464"/>
    <mergeCell ref="A1465:B1465"/>
    <mergeCell ref="D1465:G1465"/>
    <mergeCell ref="I1465:L1465"/>
    <mergeCell ref="P1465:R1465"/>
    <mergeCell ref="A1466:B1466"/>
    <mergeCell ref="D1466:G1466"/>
    <mergeCell ref="I1466:L1466"/>
    <mergeCell ref="P1466:R1466"/>
    <mergeCell ref="A1467:B1467"/>
    <mergeCell ref="D1467:G1467"/>
    <mergeCell ref="I1467:L1467"/>
    <mergeCell ref="P1467:R1467"/>
    <mergeCell ref="A1458:B1458"/>
    <mergeCell ref="D1458:G1458"/>
    <mergeCell ref="I1458:L1458"/>
    <mergeCell ref="P1458:R1458"/>
    <mergeCell ref="A1459:B1459"/>
    <mergeCell ref="D1459:G1459"/>
    <mergeCell ref="I1459:L1459"/>
    <mergeCell ref="P1459:R1459"/>
    <mergeCell ref="A1460:B1460"/>
    <mergeCell ref="D1460:G1460"/>
    <mergeCell ref="I1460:L1460"/>
    <mergeCell ref="P1460:R1460"/>
    <mergeCell ref="A1461:B1461"/>
    <mergeCell ref="D1461:G1461"/>
    <mergeCell ref="I1461:L1461"/>
    <mergeCell ref="P1461:R1461"/>
    <mergeCell ref="A1462:B1462"/>
    <mergeCell ref="D1462:G1462"/>
    <mergeCell ref="I1462:L1462"/>
    <mergeCell ref="P1462:R1462"/>
    <mergeCell ref="A1453:B1453"/>
    <mergeCell ref="D1453:G1453"/>
    <mergeCell ref="I1453:L1453"/>
    <mergeCell ref="P1453:R1453"/>
    <mergeCell ref="A1454:B1454"/>
    <mergeCell ref="D1454:G1454"/>
    <mergeCell ref="I1454:L1454"/>
    <mergeCell ref="P1454:R1454"/>
    <mergeCell ref="A1455:B1455"/>
    <mergeCell ref="D1455:G1455"/>
    <mergeCell ref="I1455:L1455"/>
    <mergeCell ref="P1455:R1455"/>
    <mergeCell ref="A1456:B1456"/>
    <mergeCell ref="D1456:G1456"/>
    <mergeCell ref="I1456:L1456"/>
    <mergeCell ref="P1456:R1456"/>
    <mergeCell ref="A1457:B1457"/>
    <mergeCell ref="D1457:G1457"/>
    <mergeCell ref="I1457:L1457"/>
    <mergeCell ref="P1457:R1457"/>
    <mergeCell ref="A1448:B1448"/>
    <mergeCell ref="D1448:G1448"/>
    <mergeCell ref="I1448:L1448"/>
    <mergeCell ref="P1448:R1448"/>
    <mergeCell ref="A1449:B1449"/>
    <mergeCell ref="D1449:G1449"/>
    <mergeCell ref="I1449:L1449"/>
    <mergeCell ref="P1449:R1449"/>
    <mergeCell ref="A1450:B1450"/>
    <mergeCell ref="D1450:G1450"/>
    <mergeCell ref="I1450:L1450"/>
    <mergeCell ref="P1450:R1450"/>
    <mergeCell ref="A1451:B1451"/>
    <mergeCell ref="D1451:G1451"/>
    <mergeCell ref="I1451:L1451"/>
    <mergeCell ref="P1451:R1451"/>
    <mergeCell ref="A1452:B1452"/>
    <mergeCell ref="D1452:G1452"/>
    <mergeCell ref="I1452:L1452"/>
    <mergeCell ref="P1452:R1452"/>
    <mergeCell ref="A1443:B1443"/>
    <mergeCell ref="D1443:G1443"/>
    <mergeCell ref="I1443:L1443"/>
    <mergeCell ref="P1443:R1443"/>
    <mergeCell ref="A1444:B1444"/>
    <mergeCell ref="D1444:G1444"/>
    <mergeCell ref="I1444:L1444"/>
    <mergeCell ref="P1444:R1444"/>
    <mergeCell ref="A1446:B1446"/>
    <mergeCell ref="D1446:G1446"/>
    <mergeCell ref="I1446:L1446"/>
    <mergeCell ref="P1446:R1446"/>
    <mergeCell ref="A1445:B1445"/>
    <mergeCell ref="D1445:G1445"/>
    <mergeCell ref="I1445:L1445"/>
    <mergeCell ref="P1445:R1445"/>
    <mergeCell ref="A1447:B1447"/>
    <mergeCell ref="D1447:G1447"/>
    <mergeCell ref="I1447:L1447"/>
    <mergeCell ref="P1447:R1447"/>
    <mergeCell ref="A1438:B1438"/>
    <mergeCell ref="D1438:G1438"/>
    <mergeCell ref="I1438:L1438"/>
    <mergeCell ref="P1438:R1438"/>
    <mergeCell ref="A1439:B1439"/>
    <mergeCell ref="D1439:G1439"/>
    <mergeCell ref="I1439:L1439"/>
    <mergeCell ref="P1439:R1439"/>
    <mergeCell ref="A1440:B1440"/>
    <mergeCell ref="D1440:G1440"/>
    <mergeCell ref="I1440:L1440"/>
    <mergeCell ref="P1440:R1440"/>
    <mergeCell ref="A1441:B1441"/>
    <mergeCell ref="D1441:G1441"/>
    <mergeCell ref="I1441:L1441"/>
    <mergeCell ref="P1441:R1441"/>
    <mergeCell ref="A1442:B1442"/>
    <mergeCell ref="D1442:G1442"/>
    <mergeCell ref="I1442:L1442"/>
    <mergeCell ref="P1442:R1442"/>
    <mergeCell ref="A1433:B1433"/>
    <mergeCell ref="D1433:G1433"/>
    <mergeCell ref="I1433:L1433"/>
    <mergeCell ref="P1433:R1433"/>
    <mergeCell ref="A1434:B1434"/>
    <mergeCell ref="D1434:G1434"/>
    <mergeCell ref="I1434:L1434"/>
    <mergeCell ref="P1434:R1434"/>
    <mergeCell ref="A1435:B1435"/>
    <mergeCell ref="D1435:G1435"/>
    <mergeCell ref="I1435:L1435"/>
    <mergeCell ref="P1435:R1435"/>
    <mergeCell ref="A1436:B1436"/>
    <mergeCell ref="D1436:G1436"/>
    <mergeCell ref="I1436:L1436"/>
    <mergeCell ref="P1436:R1436"/>
    <mergeCell ref="A1437:B1437"/>
    <mergeCell ref="D1437:G1437"/>
    <mergeCell ref="I1437:L1437"/>
    <mergeCell ref="P1437:R1437"/>
    <mergeCell ref="A1428:B1428"/>
    <mergeCell ref="D1428:G1428"/>
    <mergeCell ref="I1428:L1428"/>
    <mergeCell ref="P1428:R1428"/>
    <mergeCell ref="A1429:B1429"/>
    <mergeCell ref="D1429:G1429"/>
    <mergeCell ref="I1429:L1429"/>
    <mergeCell ref="P1429:R1429"/>
    <mergeCell ref="A1430:B1430"/>
    <mergeCell ref="D1430:G1430"/>
    <mergeCell ref="I1430:L1430"/>
    <mergeCell ref="P1430:R1430"/>
    <mergeCell ref="A1431:B1431"/>
    <mergeCell ref="D1431:G1431"/>
    <mergeCell ref="I1431:L1431"/>
    <mergeCell ref="P1431:R1431"/>
    <mergeCell ref="A1432:B1432"/>
    <mergeCell ref="D1432:G1432"/>
    <mergeCell ref="I1432:L1432"/>
    <mergeCell ref="P1432:R1432"/>
    <mergeCell ref="A1423:B1423"/>
    <mergeCell ref="D1423:G1423"/>
    <mergeCell ref="I1423:L1423"/>
    <mergeCell ref="P1423:R1423"/>
    <mergeCell ref="A1424:B1424"/>
    <mergeCell ref="D1424:G1424"/>
    <mergeCell ref="I1424:L1424"/>
    <mergeCell ref="P1424:R1424"/>
    <mergeCell ref="A1425:B1425"/>
    <mergeCell ref="D1425:G1425"/>
    <mergeCell ref="I1425:L1425"/>
    <mergeCell ref="P1425:R1425"/>
    <mergeCell ref="A1426:B1426"/>
    <mergeCell ref="D1426:G1426"/>
    <mergeCell ref="I1426:L1426"/>
    <mergeCell ref="P1426:R1426"/>
    <mergeCell ref="A1427:B1427"/>
    <mergeCell ref="D1427:G1427"/>
    <mergeCell ref="I1427:L1427"/>
    <mergeCell ref="P1427:R1427"/>
    <mergeCell ref="A1418:B1418"/>
    <mergeCell ref="D1418:G1418"/>
    <mergeCell ref="I1418:L1418"/>
    <mergeCell ref="P1418:R1418"/>
    <mergeCell ref="A1419:B1419"/>
    <mergeCell ref="D1419:G1419"/>
    <mergeCell ref="I1419:L1419"/>
    <mergeCell ref="P1419:R1419"/>
    <mergeCell ref="A1420:B1420"/>
    <mergeCell ref="D1420:G1420"/>
    <mergeCell ref="I1420:L1420"/>
    <mergeCell ref="P1420:R1420"/>
    <mergeCell ref="A1421:B1421"/>
    <mergeCell ref="D1421:G1421"/>
    <mergeCell ref="I1421:L1421"/>
    <mergeCell ref="P1421:R1421"/>
    <mergeCell ref="A1422:B1422"/>
    <mergeCell ref="D1422:G1422"/>
    <mergeCell ref="I1422:L1422"/>
    <mergeCell ref="P1422:R1422"/>
    <mergeCell ref="A1413:B1413"/>
    <mergeCell ref="D1413:G1413"/>
    <mergeCell ref="I1413:L1413"/>
    <mergeCell ref="P1413:R1413"/>
    <mergeCell ref="A1414:B1414"/>
    <mergeCell ref="D1414:G1414"/>
    <mergeCell ref="I1414:L1414"/>
    <mergeCell ref="P1414:R1414"/>
    <mergeCell ref="A1415:B1415"/>
    <mergeCell ref="D1415:G1415"/>
    <mergeCell ref="I1415:L1415"/>
    <mergeCell ref="P1415:R1415"/>
    <mergeCell ref="A1416:B1416"/>
    <mergeCell ref="D1416:G1416"/>
    <mergeCell ref="I1416:L1416"/>
    <mergeCell ref="P1416:R1416"/>
    <mergeCell ref="A1417:B1417"/>
    <mergeCell ref="D1417:G1417"/>
    <mergeCell ref="I1417:L1417"/>
    <mergeCell ref="P1417:R1417"/>
    <mergeCell ref="A1408:B1408"/>
    <mergeCell ref="D1408:G1408"/>
    <mergeCell ref="I1408:L1408"/>
    <mergeCell ref="P1408:R1408"/>
    <mergeCell ref="A1409:B1409"/>
    <mergeCell ref="D1409:G1409"/>
    <mergeCell ref="I1409:L1409"/>
    <mergeCell ref="P1409:R1409"/>
    <mergeCell ref="A1410:B1410"/>
    <mergeCell ref="D1410:G1410"/>
    <mergeCell ref="I1410:L1410"/>
    <mergeCell ref="P1410:R1410"/>
    <mergeCell ref="A1411:B1411"/>
    <mergeCell ref="D1411:G1411"/>
    <mergeCell ref="I1411:L1411"/>
    <mergeCell ref="P1411:R1411"/>
    <mergeCell ref="A1412:B1412"/>
    <mergeCell ref="D1412:G1412"/>
    <mergeCell ref="I1412:L1412"/>
    <mergeCell ref="P1412:R1412"/>
    <mergeCell ref="A1403:B1403"/>
    <mergeCell ref="D1403:G1403"/>
    <mergeCell ref="I1403:L1403"/>
    <mergeCell ref="P1403:R1403"/>
    <mergeCell ref="A1404:B1404"/>
    <mergeCell ref="D1404:G1404"/>
    <mergeCell ref="I1404:L1404"/>
    <mergeCell ref="P1404:R1404"/>
    <mergeCell ref="A1405:B1405"/>
    <mergeCell ref="D1405:G1405"/>
    <mergeCell ref="I1405:L1405"/>
    <mergeCell ref="P1405:R1405"/>
    <mergeCell ref="A1406:B1406"/>
    <mergeCell ref="D1406:G1406"/>
    <mergeCell ref="I1406:L1406"/>
    <mergeCell ref="P1406:R1406"/>
    <mergeCell ref="A1407:B1407"/>
    <mergeCell ref="D1407:G1407"/>
    <mergeCell ref="I1407:L1407"/>
    <mergeCell ref="P1407:R1407"/>
    <mergeCell ref="A1398:B1398"/>
    <mergeCell ref="D1398:G1398"/>
    <mergeCell ref="I1398:L1398"/>
    <mergeCell ref="P1398:R1398"/>
    <mergeCell ref="A1399:B1399"/>
    <mergeCell ref="D1399:G1399"/>
    <mergeCell ref="I1399:L1399"/>
    <mergeCell ref="P1399:R1399"/>
    <mergeCell ref="A1400:B1400"/>
    <mergeCell ref="D1400:G1400"/>
    <mergeCell ref="I1400:L1400"/>
    <mergeCell ref="P1400:R1400"/>
    <mergeCell ref="A1401:B1401"/>
    <mergeCell ref="D1401:G1401"/>
    <mergeCell ref="I1401:L1401"/>
    <mergeCell ref="P1401:R1401"/>
    <mergeCell ref="A1402:B1402"/>
    <mergeCell ref="D1402:G1402"/>
    <mergeCell ref="I1402:L1402"/>
    <mergeCell ref="P1402:R1402"/>
    <mergeCell ref="A1393:B1393"/>
    <mergeCell ref="D1393:G1393"/>
    <mergeCell ref="I1393:L1393"/>
    <mergeCell ref="P1393:R1393"/>
    <mergeCell ref="A1394:B1394"/>
    <mergeCell ref="D1394:G1394"/>
    <mergeCell ref="I1394:L1394"/>
    <mergeCell ref="P1394:R1394"/>
    <mergeCell ref="A1396:B1396"/>
    <mergeCell ref="D1396:G1396"/>
    <mergeCell ref="I1396:L1396"/>
    <mergeCell ref="P1396:R1396"/>
    <mergeCell ref="A1395:B1395"/>
    <mergeCell ref="D1395:G1395"/>
    <mergeCell ref="I1395:L1395"/>
    <mergeCell ref="P1395:R1395"/>
    <mergeCell ref="A1397:B1397"/>
    <mergeCell ref="D1397:G1397"/>
    <mergeCell ref="I1397:L1397"/>
    <mergeCell ref="P1397:R1397"/>
    <mergeCell ref="A1388:B1388"/>
    <mergeCell ref="D1388:G1388"/>
    <mergeCell ref="I1388:L1388"/>
    <mergeCell ref="P1388:R1388"/>
    <mergeCell ref="A1389:B1389"/>
    <mergeCell ref="D1389:G1389"/>
    <mergeCell ref="I1389:L1389"/>
    <mergeCell ref="P1389:R1389"/>
    <mergeCell ref="A1390:B1390"/>
    <mergeCell ref="D1390:G1390"/>
    <mergeCell ref="I1390:L1390"/>
    <mergeCell ref="P1390:R1390"/>
    <mergeCell ref="A1391:B1391"/>
    <mergeCell ref="D1391:G1391"/>
    <mergeCell ref="I1391:L1391"/>
    <mergeCell ref="P1391:R1391"/>
    <mergeCell ref="A1392:B1392"/>
    <mergeCell ref="D1392:G1392"/>
    <mergeCell ref="I1392:L1392"/>
    <mergeCell ref="P1392:R1392"/>
    <mergeCell ref="A1383:B1383"/>
    <mergeCell ref="D1383:G1383"/>
    <mergeCell ref="I1383:L1383"/>
    <mergeCell ref="P1383:R1383"/>
    <mergeCell ref="A1384:B1384"/>
    <mergeCell ref="D1384:G1384"/>
    <mergeCell ref="I1384:L1384"/>
    <mergeCell ref="P1384:R1384"/>
    <mergeCell ref="A1385:B1385"/>
    <mergeCell ref="D1385:G1385"/>
    <mergeCell ref="I1385:L1385"/>
    <mergeCell ref="P1385:R1385"/>
    <mergeCell ref="A1386:B1386"/>
    <mergeCell ref="D1386:G1386"/>
    <mergeCell ref="I1386:L1386"/>
    <mergeCell ref="P1386:R1386"/>
    <mergeCell ref="A1387:B1387"/>
    <mergeCell ref="D1387:G1387"/>
    <mergeCell ref="I1387:L1387"/>
    <mergeCell ref="P1387:R1387"/>
    <mergeCell ref="A1378:B1378"/>
    <mergeCell ref="D1378:G1378"/>
    <mergeCell ref="I1378:L1378"/>
    <mergeCell ref="P1378:R1378"/>
    <mergeCell ref="A1379:B1379"/>
    <mergeCell ref="D1379:G1379"/>
    <mergeCell ref="I1379:L1379"/>
    <mergeCell ref="P1379:R1379"/>
    <mergeCell ref="A1380:B1380"/>
    <mergeCell ref="D1380:G1380"/>
    <mergeCell ref="I1380:L1380"/>
    <mergeCell ref="P1380:R1380"/>
    <mergeCell ref="A1381:B1381"/>
    <mergeCell ref="D1381:G1381"/>
    <mergeCell ref="I1381:L1381"/>
    <mergeCell ref="P1381:R1381"/>
    <mergeCell ref="A1382:B1382"/>
    <mergeCell ref="D1382:G1382"/>
    <mergeCell ref="I1382:L1382"/>
    <mergeCell ref="P1382:R1382"/>
    <mergeCell ref="A1373:B1373"/>
    <mergeCell ref="D1373:G1373"/>
    <mergeCell ref="I1373:L1373"/>
    <mergeCell ref="P1373:R1373"/>
    <mergeCell ref="A1374:B1374"/>
    <mergeCell ref="D1374:G1374"/>
    <mergeCell ref="I1374:L1374"/>
    <mergeCell ref="P1374:R1374"/>
    <mergeCell ref="A1375:B1375"/>
    <mergeCell ref="D1375:G1375"/>
    <mergeCell ref="I1375:L1375"/>
    <mergeCell ref="P1375:R1375"/>
    <mergeCell ref="A1376:B1376"/>
    <mergeCell ref="D1376:G1376"/>
    <mergeCell ref="I1376:L1376"/>
    <mergeCell ref="P1376:R1376"/>
    <mergeCell ref="A1377:B1377"/>
    <mergeCell ref="D1377:G1377"/>
    <mergeCell ref="I1377:L1377"/>
    <mergeCell ref="P1377:R1377"/>
    <mergeCell ref="A1368:B1368"/>
    <mergeCell ref="D1368:G1368"/>
    <mergeCell ref="I1368:L1368"/>
    <mergeCell ref="P1368:R1368"/>
    <mergeCell ref="A1369:B1369"/>
    <mergeCell ref="D1369:G1369"/>
    <mergeCell ref="I1369:L1369"/>
    <mergeCell ref="P1369:R1369"/>
    <mergeCell ref="A1370:B1370"/>
    <mergeCell ref="D1370:G1370"/>
    <mergeCell ref="I1370:L1370"/>
    <mergeCell ref="P1370:R1370"/>
    <mergeCell ref="A1371:B1371"/>
    <mergeCell ref="D1371:G1371"/>
    <mergeCell ref="I1371:L1371"/>
    <mergeCell ref="P1371:R1371"/>
    <mergeCell ref="A1372:B1372"/>
    <mergeCell ref="D1372:G1372"/>
    <mergeCell ref="I1372:L1372"/>
    <mergeCell ref="P1372:R1372"/>
    <mergeCell ref="A1363:B1363"/>
    <mergeCell ref="D1363:G1363"/>
    <mergeCell ref="I1363:L1363"/>
    <mergeCell ref="P1363:R1363"/>
    <mergeCell ref="A1364:B1364"/>
    <mergeCell ref="D1364:G1364"/>
    <mergeCell ref="I1364:L1364"/>
    <mergeCell ref="P1364:R1364"/>
    <mergeCell ref="A1365:B1365"/>
    <mergeCell ref="D1365:G1365"/>
    <mergeCell ref="I1365:L1365"/>
    <mergeCell ref="P1365:R1365"/>
    <mergeCell ref="A1366:B1366"/>
    <mergeCell ref="D1366:G1366"/>
    <mergeCell ref="I1366:L1366"/>
    <mergeCell ref="P1366:R1366"/>
    <mergeCell ref="A1367:B1367"/>
    <mergeCell ref="D1367:G1367"/>
    <mergeCell ref="I1367:L1367"/>
    <mergeCell ref="P1367:R1367"/>
    <mergeCell ref="A1358:B1358"/>
    <mergeCell ref="D1358:G1358"/>
    <mergeCell ref="I1358:L1358"/>
    <mergeCell ref="P1358:R1358"/>
    <mergeCell ref="A1359:B1359"/>
    <mergeCell ref="D1359:G1359"/>
    <mergeCell ref="I1359:L1359"/>
    <mergeCell ref="P1359:R1359"/>
    <mergeCell ref="A1360:B1360"/>
    <mergeCell ref="D1360:G1360"/>
    <mergeCell ref="I1360:L1360"/>
    <mergeCell ref="P1360:R1360"/>
    <mergeCell ref="A1361:B1361"/>
    <mergeCell ref="D1361:G1361"/>
    <mergeCell ref="I1361:L1361"/>
    <mergeCell ref="P1361:R1361"/>
    <mergeCell ref="A1362:B1362"/>
    <mergeCell ref="D1362:G1362"/>
    <mergeCell ref="I1362:L1362"/>
    <mergeCell ref="P1362:R1362"/>
    <mergeCell ref="A1353:B1353"/>
    <mergeCell ref="D1353:G1353"/>
    <mergeCell ref="I1353:L1353"/>
    <mergeCell ref="P1353:R1353"/>
    <mergeCell ref="A1354:B1354"/>
    <mergeCell ref="D1354:G1354"/>
    <mergeCell ref="I1354:L1354"/>
    <mergeCell ref="P1354:R1354"/>
    <mergeCell ref="A1355:B1355"/>
    <mergeCell ref="D1355:G1355"/>
    <mergeCell ref="I1355:L1355"/>
    <mergeCell ref="P1355:R1355"/>
    <mergeCell ref="A1356:B1356"/>
    <mergeCell ref="D1356:G1356"/>
    <mergeCell ref="I1356:L1356"/>
    <mergeCell ref="P1356:R1356"/>
    <mergeCell ref="A1357:B1357"/>
    <mergeCell ref="D1357:G1357"/>
    <mergeCell ref="I1357:L1357"/>
    <mergeCell ref="P1357:R1357"/>
    <mergeCell ref="A1348:B1348"/>
    <mergeCell ref="D1348:G1348"/>
    <mergeCell ref="I1348:L1348"/>
    <mergeCell ref="P1348:R1348"/>
    <mergeCell ref="A1349:B1349"/>
    <mergeCell ref="D1349:G1349"/>
    <mergeCell ref="I1349:L1349"/>
    <mergeCell ref="P1349:R1349"/>
    <mergeCell ref="A1350:B1350"/>
    <mergeCell ref="D1350:G1350"/>
    <mergeCell ref="I1350:L1350"/>
    <mergeCell ref="P1350:R1350"/>
    <mergeCell ref="A1351:B1351"/>
    <mergeCell ref="D1351:G1351"/>
    <mergeCell ref="I1351:L1351"/>
    <mergeCell ref="P1351:R1351"/>
    <mergeCell ref="A1352:B1352"/>
    <mergeCell ref="D1352:G1352"/>
    <mergeCell ref="I1352:L1352"/>
    <mergeCell ref="P1352:R1352"/>
    <mergeCell ref="A1343:B1343"/>
    <mergeCell ref="D1343:G1343"/>
    <mergeCell ref="I1343:L1343"/>
    <mergeCell ref="P1343:R1343"/>
    <mergeCell ref="A1344:B1344"/>
    <mergeCell ref="D1344:G1344"/>
    <mergeCell ref="I1344:L1344"/>
    <mergeCell ref="P1344:R1344"/>
    <mergeCell ref="A1346:B1346"/>
    <mergeCell ref="D1346:G1346"/>
    <mergeCell ref="I1346:L1346"/>
    <mergeCell ref="P1346:R1346"/>
    <mergeCell ref="A1345:B1345"/>
    <mergeCell ref="D1345:G1345"/>
    <mergeCell ref="I1345:L1345"/>
    <mergeCell ref="P1345:R1345"/>
    <mergeCell ref="A1347:B1347"/>
    <mergeCell ref="D1347:G1347"/>
    <mergeCell ref="I1347:L1347"/>
    <mergeCell ref="P1347:R1347"/>
    <mergeCell ref="A1338:B1338"/>
    <mergeCell ref="D1338:G1338"/>
    <mergeCell ref="I1338:L1338"/>
    <mergeCell ref="P1338:R1338"/>
    <mergeCell ref="A1339:B1339"/>
    <mergeCell ref="D1339:G1339"/>
    <mergeCell ref="I1339:L1339"/>
    <mergeCell ref="P1339:R1339"/>
    <mergeCell ref="A1340:B1340"/>
    <mergeCell ref="D1340:G1340"/>
    <mergeCell ref="I1340:L1340"/>
    <mergeCell ref="P1340:R1340"/>
    <mergeCell ref="A1341:B1341"/>
    <mergeCell ref="D1341:G1341"/>
    <mergeCell ref="I1341:L1341"/>
    <mergeCell ref="P1341:R1341"/>
    <mergeCell ref="A1342:B1342"/>
    <mergeCell ref="D1342:G1342"/>
    <mergeCell ref="I1342:L1342"/>
    <mergeCell ref="P1342:R1342"/>
    <mergeCell ref="A1333:B1333"/>
    <mergeCell ref="D1333:G1333"/>
    <mergeCell ref="I1333:L1333"/>
    <mergeCell ref="P1333:R1333"/>
    <mergeCell ref="A1334:B1334"/>
    <mergeCell ref="D1334:G1334"/>
    <mergeCell ref="I1334:L1334"/>
    <mergeCell ref="P1334:R1334"/>
    <mergeCell ref="A1335:B1335"/>
    <mergeCell ref="D1335:G1335"/>
    <mergeCell ref="I1335:L1335"/>
    <mergeCell ref="P1335:R1335"/>
    <mergeCell ref="A1336:B1336"/>
    <mergeCell ref="D1336:G1336"/>
    <mergeCell ref="I1336:L1336"/>
    <mergeCell ref="P1336:R1336"/>
    <mergeCell ref="A1337:B1337"/>
    <mergeCell ref="D1337:G1337"/>
    <mergeCell ref="I1337:L1337"/>
    <mergeCell ref="P1337:R1337"/>
    <mergeCell ref="A1328:B1328"/>
    <mergeCell ref="D1328:G1328"/>
    <mergeCell ref="I1328:L1328"/>
    <mergeCell ref="P1328:R1328"/>
    <mergeCell ref="A1329:B1329"/>
    <mergeCell ref="D1329:G1329"/>
    <mergeCell ref="I1329:L1329"/>
    <mergeCell ref="P1329:R1329"/>
    <mergeCell ref="A1330:B1330"/>
    <mergeCell ref="D1330:G1330"/>
    <mergeCell ref="I1330:L1330"/>
    <mergeCell ref="P1330:R1330"/>
    <mergeCell ref="A1331:B1331"/>
    <mergeCell ref="D1331:G1331"/>
    <mergeCell ref="I1331:L1331"/>
    <mergeCell ref="P1331:R1331"/>
    <mergeCell ref="A1332:B1332"/>
    <mergeCell ref="D1332:G1332"/>
    <mergeCell ref="I1332:L1332"/>
    <mergeCell ref="P1332:R1332"/>
    <mergeCell ref="A1323:B1323"/>
    <mergeCell ref="D1323:G1323"/>
    <mergeCell ref="I1323:L1323"/>
    <mergeCell ref="P1323:R1323"/>
    <mergeCell ref="A1324:B1324"/>
    <mergeCell ref="D1324:G1324"/>
    <mergeCell ref="I1324:L1324"/>
    <mergeCell ref="P1324:R1324"/>
    <mergeCell ref="A1325:B1325"/>
    <mergeCell ref="D1325:G1325"/>
    <mergeCell ref="I1325:L1325"/>
    <mergeCell ref="P1325:R1325"/>
    <mergeCell ref="A1326:B1326"/>
    <mergeCell ref="D1326:G1326"/>
    <mergeCell ref="I1326:L1326"/>
    <mergeCell ref="P1326:R1326"/>
    <mergeCell ref="A1327:B1327"/>
    <mergeCell ref="D1327:G1327"/>
    <mergeCell ref="I1327:L1327"/>
    <mergeCell ref="P1327:R1327"/>
    <mergeCell ref="A1318:B1318"/>
    <mergeCell ref="D1318:G1318"/>
    <mergeCell ref="I1318:L1318"/>
    <mergeCell ref="P1318:R1318"/>
    <mergeCell ref="A1319:B1319"/>
    <mergeCell ref="D1319:G1319"/>
    <mergeCell ref="I1319:L1319"/>
    <mergeCell ref="P1319:R1319"/>
    <mergeCell ref="A1320:B1320"/>
    <mergeCell ref="D1320:G1320"/>
    <mergeCell ref="I1320:L1320"/>
    <mergeCell ref="P1320:R1320"/>
    <mergeCell ref="A1321:B1321"/>
    <mergeCell ref="D1321:G1321"/>
    <mergeCell ref="I1321:L1321"/>
    <mergeCell ref="P1321:R1321"/>
    <mergeCell ref="A1322:B1322"/>
    <mergeCell ref="D1322:G1322"/>
    <mergeCell ref="I1322:L1322"/>
    <mergeCell ref="P1322:R1322"/>
    <mergeCell ref="A1313:B1313"/>
    <mergeCell ref="D1313:G1313"/>
    <mergeCell ref="I1313:L1313"/>
    <mergeCell ref="P1313:R1313"/>
    <mergeCell ref="A1314:B1314"/>
    <mergeCell ref="D1314:G1314"/>
    <mergeCell ref="I1314:L1314"/>
    <mergeCell ref="P1314:R1314"/>
    <mergeCell ref="A1315:B1315"/>
    <mergeCell ref="D1315:G1315"/>
    <mergeCell ref="I1315:L1315"/>
    <mergeCell ref="P1315:R1315"/>
    <mergeCell ref="A1316:B1316"/>
    <mergeCell ref="D1316:G1316"/>
    <mergeCell ref="I1316:L1316"/>
    <mergeCell ref="P1316:R1316"/>
    <mergeCell ref="A1317:B1317"/>
    <mergeCell ref="D1317:G1317"/>
    <mergeCell ref="I1317:L1317"/>
    <mergeCell ref="P1317:R1317"/>
    <mergeCell ref="A1308:B1308"/>
    <mergeCell ref="D1308:G1308"/>
    <mergeCell ref="I1308:L1308"/>
    <mergeCell ref="P1308:R1308"/>
    <mergeCell ref="A1309:B1309"/>
    <mergeCell ref="D1309:G1309"/>
    <mergeCell ref="I1309:L1309"/>
    <mergeCell ref="P1309:R1309"/>
    <mergeCell ref="A1310:B1310"/>
    <mergeCell ref="D1310:G1310"/>
    <mergeCell ref="I1310:L1310"/>
    <mergeCell ref="P1310:R1310"/>
    <mergeCell ref="A1311:B1311"/>
    <mergeCell ref="D1311:G1311"/>
    <mergeCell ref="I1311:L1311"/>
    <mergeCell ref="P1311:R1311"/>
    <mergeCell ref="A1312:B1312"/>
    <mergeCell ref="D1312:G1312"/>
    <mergeCell ref="I1312:L1312"/>
    <mergeCell ref="P1312:R1312"/>
    <mergeCell ref="A1303:B1303"/>
    <mergeCell ref="D1303:G1303"/>
    <mergeCell ref="I1303:L1303"/>
    <mergeCell ref="P1303:R1303"/>
    <mergeCell ref="A1304:B1304"/>
    <mergeCell ref="D1304:G1304"/>
    <mergeCell ref="I1304:L1304"/>
    <mergeCell ref="P1304:R1304"/>
    <mergeCell ref="A1305:B1305"/>
    <mergeCell ref="D1305:G1305"/>
    <mergeCell ref="I1305:L1305"/>
    <mergeCell ref="P1305:R1305"/>
    <mergeCell ref="A1306:B1306"/>
    <mergeCell ref="D1306:G1306"/>
    <mergeCell ref="I1306:L1306"/>
    <mergeCell ref="P1306:R1306"/>
    <mergeCell ref="A1307:B1307"/>
    <mergeCell ref="D1307:G1307"/>
    <mergeCell ref="I1307:L1307"/>
    <mergeCell ref="P1307:R1307"/>
    <mergeCell ref="A1298:B1298"/>
    <mergeCell ref="D1298:G1298"/>
    <mergeCell ref="I1298:L1298"/>
    <mergeCell ref="P1298:R1298"/>
    <mergeCell ref="A1299:B1299"/>
    <mergeCell ref="D1299:G1299"/>
    <mergeCell ref="I1299:L1299"/>
    <mergeCell ref="P1299:R1299"/>
    <mergeCell ref="A1300:B1300"/>
    <mergeCell ref="D1300:G1300"/>
    <mergeCell ref="I1300:L1300"/>
    <mergeCell ref="P1300:R1300"/>
    <mergeCell ref="A1301:B1301"/>
    <mergeCell ref="D1301:G1301"/>
    <mergeCell ref="I1301:L1301"/>
    <mergeCell ref="P1301:R1301"/>
    <mergeCell ref="A1302:B1302"/>
    <mergeCell ref="D1302:G1302"/>
    <mergeCell ref="I1302:L1302"/>
    <mergeCell ref="P1302:R1302"/>
    <mergeCell ref="A1293:B1293"/>
    <mergeCell ref="D1293:G1293"/>
    <mergeCell ref="I1293:L1293"/>
    <mergeCell ref="P1293:R1293"/>
    <mergeCell ref="A1294:B1294"/>
    <mergeCell ref="D1294:G1294"/>
    <mergeCell ref="I1294:L1294"/>
    <mergeCell ref="P1294:R1294"/>
    <mergeCell ref="A1296:B1296"/>
    <mergeCell ref="D1296:G1296"/>
    <mergeCell ref="I1296:L1296"/>
    <mergeCell ref="P1296:R1296"/>
    <mergeCell ref="A1295:B1295"/>
    <mergeCell ref="D1295:G1295"/>
    <mergeCell ref="I1295:L1295"/>
    <mergeCell ref="P1295:R1295"/>
    <mergeCell ref="A1297:B1297"/>
    <mergeCell ref="D1297:G1297"/>
    <mergeCell ref="I1297:L1297"/>
    <mergeCell ref="P1297:R1297"/>
    <mergeCell ref="A1288:B1288"/>
    <mergeCell ref="D1288:G1288"/>
    <mergeCell ref="I1288:L1288"/>
    <mergeCell ref="P1288:R1288"/>
    <mergeCell ref="A1289:B1289"/>
    <mergeCell ref="D1289:G1289"/>
    <mergeCell ref="I1289:L1289"/>
    <mergeCell ref="P1289:R1289"/>
    <mergeCell ref="A1290:B1290"/>
    <mergeCell ref="D1290:G1290"/>
    <mergeCell ref="I1290:L1290"/>
    <mergeCell ref="P1290:R1290"/>
    <mergeCell ref="A1291:B1291"/>
    <mergeCell ref="D1291:G1291"/>
    <mergeCell ref="I1291:L1291"/>
    <mergeCell ref="P1291:R1291"/>
    <mergeCell ref="A1292:B1292"/>
    <mergeCell ref="D1292:G1292"/>
    <mergeCell ref="I1292:L1292"/>
    <mergeCell ref="P1292:R1292"/>
    <mergeCell ref="A1283:B1283"/>
    <mergeCell ref="D1283:G1283"/>
    <mergeCell ref="I1283:L1283"/>
    <mergeCell ref="P1283:R1283"/>
    <mergeCell ref="A1284:B1284"/>
    <mergeCell ref="D1284:G1284"/>
    <mergeCell ref="I1284:L1284"/>
    <mergeCell ref="P1284:R1284"/>
    <mergeCell ref="A1285:B1285"/>
    <mergeCell ref="D1285:G1285"/>
    <mergeCell ref="I1285:L1285"/>
    <mergeCell ref="P1285:R1285"/>
    <mergeCell ref="A1286:B1286"/>
    <mergeCell ref="D1286:G1286"/>
    <mergeCell ref="I1286:L1286"/>
    <mergeCell ref="P1286:R1286"/>
    <mergeCell ref="A1287:B1287"/>
    <mergeCell ref="D1287:G1287"/>
    <mergeCell ref="I1287:L1287"/>
    <mergeCell ref="P1287:R1287"/>
    <mergeCell ref="A1278:B1278"/>
    <mergeCell ref="D1278:G1278"/>
    <mergeCell ref="I1278:L1278"/>
    <mergeCell ref="P1278:R1278"/>
    <mergeCell ref="A1279:B1279"/>
    <mergeCell ref="D1279:G1279"/>
    <mergeCell ref="I1279:L1279"/>
    <mergeCell ref="P1279:R1279"/>
    <mergeCell ref="A1280:B1280"/>
    <mergeCell ref="D1280:G1280"/>
    <mergeCell ref="I1280:L1280"/>
    <mergeCell ref="P1280:R1280"/>
    <mergeCell ref="A1281:B1281"/>
    <mergeCell ref="D1281:G1281"/>
    <mergeCell ref="I1281:L1281"/>
    <mergeCell ref="P1281:R1281"/>
    <mergeCell ref="A1282:B1282"/>
    <mergeCell ref="D1282:G1282"/>
    <mergeCell ref="I1282:L1282"/>
    <mergeCell ref="P1282:R1282"/>
    <mergeCell ref="A1273:B1273"/>
    <mergeCell ref="D1273:G1273"/>
    <mergeCell ref="I1273:L1273"/>
    <mergeCell ref="P1273:R1273"/>
    <mergeCell ref="A1274:B1274"/>
    <mergeCell ref="D1274:G1274"/>
    <mergeCell ref="I1274:L1274"/>
    <mergeCell ref="P1274:R1274"/>
    <mergeCell ref="A1275:B1275"/>
    <mergeCell ref="D1275:G1275"/>
    <mergeCell ref="I1275:L1275"/>
    <mergeCell ref="P1275:R1275"/>
    <mergeCell ref="A1276:B1276"/>
    <mergeCell ref="D1276:G1276"/>
    <mergeCell ref="I1276:L1276"/>
    <mergeCell ref="P1276:R1276"/>
    <mergeCell ref="A1277:B1277"/>
    <mergeCell ref="D1277:G1277"/>
    <mergeCell ref="I1277:L1277"/>
    <mergeCell ref="P1277:R1277"/>
    <mergeCell ref="A1268:B1268"/>
    <mergeCell ref="D1268:G1268"/>
    <mergeCell ref="I1268:L1268"/>
    <mergeCell ref="P1268:R1268"/>
    <mergeCell ref="A1269:B1269"/>
    <mergeCell ref="D1269:G1269"/>
    <mergeCell ref="I1269:L1269"/>
    <mergeCell ref="P1269:R1269"/>
    <mergeCell ref="A1270:B1270"/>
    <mergeCell ref="D1270:G1270"/>
    <mergeCell ref="I1270:L1270"/>
    <mergeCell ref="P1270:R1270"/>
    <mergeCell ref="A1271:B1271"/>
    <mergeCell ref="D1271:G1271"/>
    <mergeCell ref="I1271:L1271"/>
    <mergeCell ref="P1271:R1271"/>
    <mergeCell ref="A1272:B1272"/>
    <mergeCell ref="D1272:G1272"/>
    <mergeCell ref="I1272:L1272"/>
    <mergeCell ref="P1272:R1272"/>
    <mergeCell ref="A1263:B1263"/>
    <mergeCell ref="D1263:G1263"/>
    <mergeCell ref="I1263:L1263"/>
    <mergeCell ref="P1263:R1263"/>
    <mergeCell ref="A1264:B1264"/>
    <mergeCell ref="D1264:G1264"/>
    <mergeCell ref="I1264:L1264"/>
    <mergeCell ref="P1264:R1264"/>
    <mergeCell ref="A1265:B1265"/>
    <mergeCell ref="D1265:G1265"/>
    <mergeCell ref="I1265:L1265"/>
    <mergeCell ref="P1265:R1265"/>
    <mergeCell ref="A1266:B1266"/>
    <mergeCell ref="D1266:G1266"/>
    <mergeCell ref="I1266:L1266"/>
    <mergeCell ref="P1266:R1266"/>
    <mergeCell ref="A1267:B1267"/>
    <mergeCell ref="D1267:G1267"/>
    <mergeCell ref="I1267:L1267"/>
    <mergeCell ref="P1267:R1267"/>
    <mergeCell ref="A1258:B1258"/>
    <mergeCell ref="D1258:G1258"/>
    <mergeCell ref="I1258:L1258"/>
    <mergeCell ref="P1258:R1258"/>
    <mergeCell ref="A1259:B1259"/>
    <mergeCell ref="D1259:G1259"/>
    <mergeCell ref="I1259:L1259"/>
    <mergeCell ref="P1259:R1259"/>
    <mergeCell ref="A1260:B1260"/>
    <mergeCell ref="D1260:G1260"/>
    <mergeCell ref="I1260:L1260"/>
    <mergeCell ref="P1260:R1260"/>
    <mergeCell ref="A1261:B1261"/>
    <mergeCell ref="D1261:G1261"/>
    <mergeCell ref="I1261:L1261"/>
    <mergeCell ref="P1261:R1261"/>
    <mergeCell ref="A1262:B1262"/>
    <mergeCell ref="D1262:G1262"/>
    <mergeCell ref="I1262:L1262"/>
    <mergeCell ref="P1262:R1262"/>
    <mergeCell ref="A1253:B1253"/>
    <mergeCell ref="D1253:G1253"/>
    <mergeCell ref="I1253:L1253"/>
    <mergeCell ref="P1253:R1253"/>
    <mergeCell ref="A1254:B1254"/>
    <mergeCell ref="D1254:G1254"/>
    <mergeCell ref="I1254:L1254"/>
    <mergeCell ref="P1254:R1254"/>
    <mergeCell ref="A1255:B1255"/>
    <mergeCell ref="D1255:G1255"/>
    <mergeCell ref="I1255:L1255"/>
    <mergeCell ref="P1255:R1255"/>
    <mergeCell ref="A1256:B1256"/>
    <mergeCell ref="D1256:G1256"/>
    <mergeCell ref="I1256:L1256"/>
    <mergeCell ref="P1256:R1256"/>
    <mergeCell ref="A1257:B1257"/>
    <mergeCell ref="D1257:G1257"/>
    <mergeCell ref="I1257:L1257"/>
    <mergeCell ref="P1257:R1257"/>
    <mergeCell ref="A1248:B1248"/>
    <mergeCell ref="D1248:G1248"/>
    <mergeCell ref="I1248:L1248"/>
    <mergeCell ref="P1248:R1248"/>
    <mergeCell ref="A1249:B1249"/>
    <mergeCell ref="D1249:G1249"/>
    <mergeCell ref="I1249:L1249"/>
    <mergeCell ref="P1249:R1249"/>
    <mergeCell ref="A1250:B1250"/>
    <mergeCell ref="D1250:G1250"/>
    <mergeCell ref="I1250:L1250"/>
    <mergeCell ref="P1250:R1250"/>
    <mergeCell ref="A1251:B1251"/>
    <mergeCell ref="D1251:G1251"/>
    <mergeCell ref="I1251:L1251"/>
    <mergeCell ref="P1251:R1251"/>
    <mergeCell ref="A1252:B1252"/>
    <mergeCell ref="D1252:G1252"/>
    <mergeCell ref="I1252:L1252"/>
    <mergeCell ref="P1252:R1252"/>
    <mergeCell ref="P1245:R1245"/>
    <mergeCell ref="A1239:F1239"/>
    <mergeCell ref="N1239:N1240"/>
    <mergeCell ref="P1239:R1240"/>
    <mergeCell ref="A1246:B1246"/>
    <mergeCell ref="D1246:G1246"/>
    <mergeCell ref="I1246:L1246"/>
    <mergeCell ref="P1246:R1246"/>
    <mergeCell ref="T1239:T1240"/>
    <mergeCell ref="A1242:U1242"/>
    <mergeCell ref="A1245:B1245"/>
    <mergeCell ref="D1245:G1245"/>
    <mergeCell ref="I1245:L1245"/>
    <mergeCell ref="A1247:B1247"/>
    <mergeCell ref="D1247:G1247"/>
    <mergeCell ref="I1247:L1247"/>
    <mergeCell ref="P1247:R1247"/>
    <mergeCell ref="A1233:B1233"/>
    <mergeCell ref="D1233:G1233"/>
    <mergeCell ref="I1233:L1233"/>
    <mergeCell ref="P1233:R1233"/>
    <mergeCell ref="A1234:B1234"/>
    <mergeCell ref="D1234:G1234"/>
    <mergeCell ref="I1234:L1234"/>
    <mergeCell ref="P1234:R1234"/>
    <mergeCell ref="A1235:B1235"/>
    <mergeCell ref="D1235:G1235"/>
    <mergeCell ref="I1235:L1235"/>
    <mergeCell ref="P1235:R1235"/>
    <mergeCell ref="S1239:S1240"/>
    <mergeCell ref="A1237:F1237"/>
    <mergeCell ref="P1237:R1237"/>
    <mergeCell ref="B1238:G1238"/>
    <mergeCell ref="P1238:R1238"/>
    <mergeCell ref="A1228:B1228"/>
    <mergeCell ref="D1228:G1228"/>
    <mergeCell ref="I1228:L1228"/>
    <mergeCell ref="P1228:R1228"/>
    <mergeCell ref="A1229:B1229"/>
    <mergeCell ref="D1229:G1229"/>
    <mergeCell ref="I1229:L1229"/>
    <mergeCell ref="P1229:R1229"/>
    <mergeCell ref="A1230:B1230"/>
    <mergeCell ref="D1230:G1230"/>
    <mergeCell ref="I1230:L1230"/>
    <mergeCell ref="P1230:R1230"/>
    <mergeCell ref="A1231:B1231"/>
    <mergeCell ref="D1231:G1231"/>
    <mergeCell ref="I1231:L1231"/>
    <mergeCell ref="P1231:R1231"/>
    <mergeCell ref="A1232:B1232"/>
    <mergeCell ref="D1232:G1232"/>
    <mergeCell ref="I1232:L1232"/>
    <mergeCell ref="P1232:R1232"/>
    <mergeCell ref="A1223:B1223"/>
    <mergeCell ref="D1223:G1223"/>
    <mergeCell ref="I1223:L1223"/>
    <mergeCell ref="P1223:R1223"/>
    <mergeCell ref="A1224:B1224"/>
    <mergeCell ref="D1224:G1224"/>
    <mergeCell ref="I1224:L1224"/>
    <mergeCell ref="P1224:R1224"/>
    <mergeCell ref="A1225:B1225"/>
    <mergeCell ref="D1225:G1225"/>
    <mergeCell ref="I1225:L1225"/>
    <mergeCell ref="P1225:R1225"/>
    <mergeCell ref="A1226:B1226"/>
    <mergeCell ref="D1226:G1226"/>
    <mergeCell ref="I1226:L1226"/>
    <mergeCell ref="P1226:R1226"/>
    <mergeCell ref="A1227:B1227"/>
    <mergeCell ref="D1227:G1227"/>
    <mergeCell ref="I1227:L1227"/>
    <mergeCell ref="P1227:R1227"/>
    <mergeCell ref="S1215:S1216"/>
    <mergeCell ref="A1213:F1213"/>
    <mergeCell ref="P1213:R1213"/>
    <mergeCell ref="B1214:G1214"/>
    <mergeCell ref="P1214:R1214"/>
    <mergeCell ref="T1215:T1216"/>
    <mergeCell ref="A1218:U1218"/>
    <mergeCell ref="A1221:B1221"/>
    <mergeCell ref="D1221:G1221"/>
    <mergeCell ref="I1221:L1221"/>
    <mergeCell ref="P1221:R1221"/>
    <mergeCell ref="A1215:F1215"/>
    <mergeCell ref="N1215:N1216"/>
    <mergeCell ref="A1222:B1222"/>
    <mergeCell ref="D1222:G1222"/>
    <mergeCell ref="I1222:L1222"/>
    <mergeCell ref="P1222:R1222"/>
    <mergeCell ref="A1208:B1208"/>
    <mergeCell ref="D1208:G1208"/>
    <mergeCell ref="I1208:L1208"/>
    <mergeCell ref="P1208:R1208"/>
    <mergeCell ref="A1209:B1209"/>
    <mergeCell ref="D1209:G1209"/>
    <mergeCell ref="I1209:L1209"/>
    <mergeCell ref="P1209:R1209"/>
    <mergeCell ref="A1210:B1210"/>
    <mergeCell ref="D1210:G1210"/>
    <mergeCell ref="I1210:L1210"/>
    <mergeCell ref="P1210:R1210"/>
    <mergeCell ref="A1211:B1211"/>
    <mergeCell ref="D1211:G1211"/>
    <mergeCell ref="I1211:L1211"/>
    <mergeCell ref="P1211:R1211"/>
    <mergeCell ref="P1215:R1216"/>
    <mergeCell ref="B1198:G1198"/>
    <mergeCell ref="P1198:R1198"/>
    <mergeCell ref="A1199:F1199"/>
    <mergeCell ref="N1199:N1200"/>
    <mergeCell ref="P1199:R1200"/>
    <mergeCell ref="S1199:S1200"/>
    <mergeCell ref="T1199:T1200"/>
    <mergeCell ref="A1202:U1202"/>
    <mergeCell ref="A1205:B1205"/>
    <mergeCell ref="D1205:G1205"/>
    <mergeCell ref="I1205:L1205"/>
    <mergeCell ref="P1205:R1205"/>
    <mergeCell ref="A1206:B1206"/>
    <mergeCell ref="D1206:G1206"/>
    <mergeCell ref="I1206:L1206"/>
    <mergeCell ref="P1206:R1206"/>
    <mergeCell ref="A1207:B1207"/>
    <mergeCell ref="D1207:G1207"/>
    <mergeCell ref="I1207:L1207"/>
    <mergeCell ref="P1207:R1207"/>
    <mergeCell ref="A1192:B1192"/>
    <mergeCell ref="D1192:G1192"/>
    <mergeCell ref="I1192:L1192"/>
    <mergeCell ref="P1192:R1192"/>
    <mergeCell ref="A1193:B1193"/>
    <mergeCell ref="D1193:G1193"/>
    <mergeCell ref="I1193:L1193"/>
    <mergeCell ref="P1193:R1193"/>
    <mergeCell ref="A1194:B1194"/>
    <mergeCell ref="D1194:G1194"/>
    <mergeCell ref="I1194:L1194"/>
    <mergeCell ref="P1194:R1194"/>
    <mergeCell ref="A1195:B1195"/>
    <mergeCell ref="D1195:G1195"/>
    <mergeCell ref="I1195:L1195"/>
    <mergeCell ref="P1195:R1195"/>
    <mergeCell ref="A1197:F1197"/>
    <mergeCell ref="P1197:R1197"/>
    <mergeCell ref="A1188:B1188"/>
    <mergeCell ref="D1188:G1188"/>
    <mergeCell ref="I1188:L1188"/>
    <mergeCell ref="P1188:R1188"/>
    <mergeCell ref="A1187:B1187"/>
    <mergeCell ref="D1187:G1187"/>
    <mergeCell ref="I1187:L1187"/>
    <mergeCell ref="P1187:R1187"/>
    <mergeCell ref="A1189:B1189"/>
    <mergeCell ref="D1189:G1189"/>
    <mergeCell ref="I1189:L1189"/>
    <mergeCell ref="P1189:R1189"/>
    <mergeCell ref="A1190:B1190"/>
    <mergeCell ref="D1190:G1190"/>
    <mergeCell ref="I1190:L1190"/>
    <mergeCell ref="P1190:R1190"/>
    <mergeCell ref="A1191:B1191"/>
    <mergeCell ref="D1191:G1191"/>
    <mergeCell ref="I1191:L1191"/>
    <mergeCell ref="P1191:R1191"/>
    <mergeCell ref="A1182:B1182"/>
    <mergeCell ref="D1182:G1182"/>
    <mergeCell ref="I1182:L1182"/>
    <mergeCell ref="P1182:R1182"/>
    <mergeCell ref="A1183:B1183"/>
    <mergeCell ref="D1183:G1183"/>
    <mergeCell ref="I1183:L1183"/>
    <mergeCell ref="P1183:R1183"/>
    <mergeCell ref="A1184:B1184"/>
    <mergeCell ref="D1184:G1184"/>
    <mergeCell ref="I1184:L1184"/>
    <mergeCell ref="P1184:R1184"/>
    <mergeCell ref="A1185:B1185"/>
    <mergeCell ref="D1185:G1185"/>
    <mergeCell ref="I1185:L1185"/>
    <mergeCell ref="P1185:R1185"/>
    <mergeCell ref="A1186:B1186"/>
    <mergeCell ref="D1186:G1186"/>
    <mergeCell ref="I1186:L1186"/>
    <mergeCell ref="P1186:R1186"/>
    <mergeCell ref="A1177:B1177"/>
    <mergeCell ref="D1177:G1177"/>
    <mergeCell ref="I1177:L1177"/>
    <mergeCell ref="P1177:R1177"/>
    <mergeCell ref="A1178:B1178"/>
    <mergeCell ref="D1178:G1178"/>
    <mergeCell ref="I1178:L1178"/>
    <mergeCell ref="P1178:R1178"/>
    <mergeCell ref="A1179:B1179"/>
    <mergeCell ref="D1179:G1179"/>
    <mergeCell ref="I1179:L1179"/>
    <mergeCell ref="P1179:R1179"/>
    <mergeCell ref="A1180:B1180"/>
    <mergeCell ref="D1180:G1180"/>
    <mergeCell ref="I1180:L1180"/>
    <mergeCell ref="P1180:R1180"/>
    <mergeCell ref="A1181:B1181"/>
    <mergeCell ref="D1181:G1181"/>
    <mergeCell ref="I1181:L1181"/>
    <mergeCell ref="P1181:R1181"/>
    <mergeCell ref="A1172:B1172"/>
    <mergeCell ref="D1172:G1172"/>
    <mergeCell ref="I1172:L1172"/>
    <mergeCell ref="P1172:R1172"/>
    <mergeCell ref="A1173:B1173"/>
    <mergeCell ref="D1173:G1173"/>
    <mergeCell ref="I1173:L1173"/>
    <mergeCell ref="P1173:R1173"/>
    <mergeCell ref="A1174:B1174"/>
    <mergeCell ref="D1174:G1174"/>
    <mergeCell ref="I1174:L1174"/>
    <mergeCell ref="P1174:R1174"/>
    <mergeCell ref="A1175:B1175"/>
    <mergeCell ref="D1175:G1175"/>
    <mergeCell ref="I1175:L1175"/>
    <mergeCell ref="P1175:R1175"/>
    <mergeCell ref="A1176:B1176"/>
    <mergeCell ref="D1176:G1176"/>
    <mergeCell ref="I1176:L1176"/>
    <mergeCell ref="P1176:R1176"/>
    <mergeCell ref="A1167:B1167"/>
    <mergeCell ref="D1167:G1167"/>
    <mergeCell ref="I1167:L1167"/>
    <mergeCell ref="P1167:R1167"/>
    <mergeCell ref="A1168:B1168"/>
    <mergeCell ref="D1168:G1168"/>
    <mergeCell ref="I1168:L1168"/>
    <mergeCell ref="P1168:R1168"/>
    <mergeCell ref="A1169:B1169"/>
    <mergeCell ref="D1169:G1169"/>
    <mergeCell ref="I1169:L1169"/>
    <mergeCell ref="P1169:R1169"/>
    <mergeCell ref="A1170:B1170"/>
    <mergeCell ref="D1170:G1170"/>
    <mergeCell ref="I1170:L1170"/>
    <mergeCell ref="P1170:R1170"/>
    <mergeCell ref="A1171:B1171"/>
    <mergeCell ref="D1171:G1171"/>
    <mergeCell ref="I1171:L1171"/>
    <mergeCell ref="P1171:R1171"/>
    <mergeCell ref="A1162:B1162"/>
    <mergeCell ref="D1162:G1162"/>
    <mergeCell ref="I1162:L1162"/>
    <mergeCell ref="P1162:R1162"/>
    <mergeCell ref="A1163:B1163"/>
    <mergeCell ref="D1163:G1163"/>
    <mergeCell ref="I1163:L1163"/>
    <mergeCell ref="P1163:R1163"/>
    <mergeCell ref="A1164:B1164"/>
    <mergeCell ref="D1164:G1164"/>
    <mergeCell ref="I1164:L1164"/>
    <mergeCell ref="P1164:R1164"/>
    <mergeCell ref="A1165:B1165"/>
    <mergeCell ref="D1165:G1165"/>
    <mergeCell ref="I1165:L1165"/>
    <mergeCell ref="P1165:R1165"/>
    <mergeCell ref="A1166:B1166"/>
    <mergeCell ref="D1166:G1166"/>
    <mergeCell ref="I1166:L1166"/>
    <mergeCell ref="P1166:R1166"/>
    <mergeCell ref="A1157:B1157"/>
    <mergeCell ref="D1157:G1157"/>
    <mergeCell ref="I1157:L1157"/>
    <mergeCell ref="P1157:R1157"/>
    <mergeCell ref="A1158:B1158"/>
    <mergeCell ref="D1158:G1158"/>
    <mergeCell ref="I1158:L1158"/>
    <mergeCell ref="P1158:R1158"/>
    <mergeCell ref="A1159:B1159"/>
    <mergeCell ref="D1159:G1159"/>
    <mergeCell ref="I1159:L1159"/>
    <mergeCell ref="P1159:R1159"/>
    <mergeCell ref="A1160:B1160"/>
    <mergeCell ref="D1160:G1160"/>
    <mergeCell ref="I1160:L1160"/>
    <mergeCell ref="P1160:R1160"/>
    <mergeCell ref="A1161:B1161"/>
    <mergeCell ref="D1161:G1161"/>
    <mergeCell ref="I1161:L1161"/>
    <mergeCell ref="P1161:R1161"/>
    <mergeCell ref="A1152:B1152"/>
    <mergeCell ref="D1152:G1152"/>
    <mergeCell ref="I1152:L1152"/>
    <mergeCell ref="P1152:R1152"/>
    <mergeCell ref="A1153:B1153"/>
    <mergeCell ref="D1153:G1153"/>
    <mergeCell ref="I1153:L1153"/>
    <mergeCell ref="P1153:R1153"/>
    <mergeCell ref="A1154:B1154"/>
    <mergeCell ref="D1154:G1154"/>
    <mergeCell ref="I1154:L1154"/>
    <mergeCell ref="P1154:R1154"/>
    <mergeCell ref="A1155:B1155"/>
    <mergeCell ref="D1155:G1155"/>
    <mergeCell ref="I1155:L1155"/>
    <mergeCell ref="P1155:R1155"/>
    <mergeCell ref="A1156:B1156"/>
    <mergeCell ref="D1156:G1156"/>
    <mergeCell ref="I1156:L1156"/>
    <mergeCell ref="P1156:R1156"/>
    <mergeCell ref="A1147:B1147"/>
    <mergeCell ref="D1147:G1147"/>
    <mergeCell ref="I1147:L1147"/>
    <mergeCell ref="P1147:R1147"/>
    <mergeCell ref="A1148:B1148"/>
    <mergeCell ref="D1148:G1148"/>
    <mergeCell ref="I1148:L1148"/>
    <mergeCell ref="P1148:R1148"/>
    <mergeCell ref="A1149:B1149"/>
    <mergeCell ref="D1149:G1149"/>
    <mergeCell ref="I1149:L1149"/>
    <mergeCell ref="P1149:R1149"/>
    <mergeCell ref="A1150:B1150"/>
    <mergeCell ref="D1150:G1150"/>
    <mergeCell ref="I1150:L1150"/>
    <mergeCell ref="P1150:R1150"/>
    <mergeCell ref="A1151:B1151"/>
    <mergeCell ref="D1151:G1151"/>
    <mergeCell ref="I1151:L1151"/>
    <mergeCell ref="P1151:R1151"/>
    <mergeCell ref="A1142:B1142"/>
    <mergeCell ref="D1142:G1142"/>
    <mergeCell ref="I1142:L1142"/>
    <mergeCell ref="P1142:R1142"/>
    <mergeCell ref="A1143:B1143"/>
    <mergeCell ref="D1143:G1143"/>
    <mergeCell ref="I1143:L1143"/>
    <mergeCell ref="P1143:R1143"/>
    <mergeCell ref="A1144:B1144"/>
    <mergeCell ref="D1144:G1144"/>
    <mergeCell ref="I1144:L1144"/>
    <mergeCell ref="P1144:R1144"/>
    <mergeCell ref="A1145:B1145"/>
    <mergeCell ref="D1145:G1145"/>
    <mergeCell ref="I1145:L1145"/>
    <mergeCell ref="P1145:R1145"/>
    <mergeCell ref="A1146:B1146"/>
    <mergeCell ref="D1146:G1146"/>
    <mergeCell ref="I1146:L1146"/>
    <mergeCell ref="P1146:R1146"/>
    <mergeCell ref="A1138:B1138"/>
    <mergeCell ref="D1138:G1138"/>
    <mergeCell ref="I1138:L1138"/>
    <mergeCell ref="P1138:R1138"/>
    <mergeCell ref="A1137:B1137"/>
    <mergeCell ref="D1137:G1137"/>
    <mergeCell ref="I1137:L1137"/>
    <mergeCell ref="P1137:R1137"/>
    <mergeCell ref="A1139:B1139"/>
    <mergeCell ref="D1139:G1139"/>
    <mergeCell ref="I1139:L1139"/>
    <mergeCell ref="P1139:R1139"/>
    <mergeCell ref="A1140:B1140"/>
    <mergeCell ref="D1140:G1140"/>
    <mergeCell ref="I1140:L1140"/>
    <mergeCell ref="P1140:R1140"/>
    <mergeCell ref="A1141:B1141"/>
    <mergeCell ref="D1141:G1141"/>
    <mergeCell ref="I1141:L1141"/>
    <mergeCell ref="P1141:R1141"/>
    <mergeCell ref="A1132:B1132"/>
    <mergeCell ref="D1132:G1132"/>
    <mergeCell ref="I1132:L1132"/>
    <mergeCell ref="P1132:R1132"/>
    <mergeCell ref="A1133:B1133"/>
    <mergeCell ref="D1133:G1133"/>
    <mergeCell ref="I1133:L1133"/>
    <mergeCell ref="P1133:R1133"/>
    <mergeCell ref="A1134:B1134"/>
    <mergeCell ref="D1134:G1134"/>
    <mergeCell ref="I1134:L1134"/>
    <mergeCell ref="P1134:R1134"/>
    <mergeCell ref="A1135:B1135"/>
    <mergeCell ref="D1135:G1135"/>
    <mergeCell ref="I1135:L1135"/>
    <mergeCell ref="P1135:R1135"/>
    <mergeCell ref="A1136:B1136"/>
    <mergeCell ref="D1136:G1136"/>
    <mergeCell ref="I1136:L1136"/>
    <mergeCell ref="P1136:R1136"/>
    <mergeCell ref="A1127:B1127"/>
    <mergeCell ref="D1127:G1127"/>
    <mergeCell ref="I1127:L1127"/>
    <mergeCell ref="P1127:R1127"/>
    <mergeCell ref="A1128:B1128"/>
    <mergeCell ref="D1128:G1128"/>
    <mergeCell ref="I1128:L1128"/>
    <mergeCell ref="P1128:R1128"/>
    <mergeCell ref="A1129:B1129"/>
    <mergeCell ref="D1129:G1129"/>
    <mergeCell ref="I1129:L1129"/>
    <mergeCell ref="P1129:R1129"/>
    <mergeCell ref="A1130:B1130"/>
    <mergeCell ref="D1130:G1130"/>
    <mergeCell ref="I1130:L1130"/>
    <mergeCell ref="P1130:R1130"/>
    <mergeCell ref="A1131:B1131"/>
    <mergeCell ref="D1131:G1131"/>
    <mergeCell ref="I1131:L1131"/>
    <mergeCell ref="P1131:R1131"/>
    <mergeCell ref="A1122:B1122"/>
    <mergeCell ref="D1122:G1122"/>
    <mergeCell ref="I1122:L1122"/>
    <mergeCell ref="P1122:R1122"/>
    <mergeCell ref="A1123:B1123"/>
    <mergeCell ref="D1123:G1123"/>
    <mergeCell ref="I1123:L1123"/>
    <mergeCell ref="P1123:R1123"/>
    <mergeCell ref="A1124:B1124"/>
    <mergeCell ref="D1124:G1124"/>
    <mergeCell ref="I1124:L1124"/>
    <mergeCell ref="P1124:R1124"/>
    <mergeCell ref="A1125:B1125"/>
    <mergeCell ref="D1125:G1125"/>
    <mergeCell ref="I1125:L1125"/>
    <mergeCell ref="P1125:R1125"/>
    <mergeCell ref="A1126:B1126"/>
    <mergeCell ref="D1126:G1126"/>
    <mergeCell ref="I1126:L1126"/>
    <mergeCell ref="P1126:R1126"/>
    <mergeCell ref="A1117:B1117"/>
    <mergeCell ref="D1117:G1117"/>
    <mergeCell ref="I1117:L1117"/>
    <mergeCell ref="P1117:R1117"/>
    <mergeCell ref="A1118:B1118"/>
    <mergeCell ref="D1118:G1118"/>
    <mergeCell ref="I1118:L1118"/>
    <mergeCell ref="P1118:R1118"/>
    <mergeCell ref="A1119:B1119"/>
    <mergeCell ref="D1119:G1119"/>
    <mergeCell ref="I1119:L1119"/>
    <mergeCell ref="P1119:R1119"/>
    <mergeCell ref="A1120:B1120"/>
    <mergeCell ref="D1120:G1120"/>
    <mergeCell ref="I1120:L1120"/>
    <mergeCell ref="P1120:R1120"/>
    <mergeCell ref="A1121:B1121"/>
    <mergeCell ref="D1121:G1121"/>
    <mergeCell ref="I1121:L1121"/>
    <mergeCell ref="P1121:R1121"/>
    <mergeCell ref="A1112:B1112"/>
    <mergeCell ref="D1112:G1112"/>
    <mergeCell ref="I1112:L1112"/>
    <mergeCell ref="P1112:R1112"/>
    <mergeCell ref="A1113:B1113"/>
    <mergeCell ref="D1113:G1113"/>
    <mergeCell ref="I1113:L1113"/>
    <mergeCell ref="P1113:R1113"/>
    <mergeCell ref="A1114:B1114"/>
    <mergeCell ref="D1114:G1114"/>
    <mergeCell ref="I1114:L1114"/>
    <mergeCell ref="P1114:R1114"/>
    <mergeCell ref="A1115:B1115"/>
    <mergeCell ref="D1115:G1115"/>
    <mergeCell ref="I1115:L1115"/>
    <mergeCell ref="P1115:R1115"/>
    <mergeCell ref="A1116:B1116"/>
    <mergeCell ref="D1116:G1116"/>
    <mergeCell ref="I1116:L1116"/>
    <mergeCell ref="P1116:R1116"/>
    <mergeCell ref="A1107:B1107"/>
    <mergeCell ref="D1107:G1107"/>
    <mergeCell ref="I1107:L1107"/>
    <mergeCell ref="P1107:R1107"/>
    <mergeCell ref="A1108:B1108"/>
    <mergeCell ref="D1108:G1108"/>
    <mergeCell ref="I1108:L1108"/>
    <mergeCell ref="P1108:R1108"/>
    <mergeCell ref="A1109:B1109"/>
    <mergeCell ref="D1109:G1109"/>
    <mergeCell ref="I1109:L1109"/>
    <mergeCell ref="P1109:R1109"/>
    <mergeCell ref="A1110:B1110"/>
    <mergeCell ref="D1110:G1110"/>
    <mergeCell ref="I1110:L1110"/>
    <mergeCell ref="P1110:R1110"/>
    <mergeCell ref="A1111:B1111"/>
    <mergeCell ref="D1111:G1111"/>
    <mergeCell ref="I1111:L1111"/>
    <mergeCell ref="P1111:R1111"/>
    <mergeCell ref="A1102:B1102"/>
    <mergeCell ref="D1102:G1102"/>
    <mergeCell ref="I1102:L1102"/>
    <mergeCell ref="P1102:R1102"/>
    <mergeCell ref="A1103:B1103"/>
    <mergeCell ref="D1103:G1103"/>
    <mergeCell ref="I1103:L1103"/>
    <mergeCell ref="P1103:R1103"/>
    <mergeCell ref="A1104:B1104"/>
    <mergeCell ref="D1104:G1104"/>
    <mergeCell ref="I1104:L1104"/>
    <mergeCell ref="P1104:R1104"/>
    <mergeCell ref="A1105:B1105"/>
    <mergeCell ref="D1105:G1105"/>
    <mergeCell ref="I1105:L1105"/>
    <mergeCell ref="P1105:R1105"/>
    <mergeCell ref="A1106:B1106"/>
    <mergeCell ref="D1106:G1106"/>
    <mergeCell ref="I1106:L1106"/>
    <mergeCell ref="P1106:R1106"/>
    <mergeCell ref="A1097:B1097"/>
    <mergeCell ref="D1097:G1097"/>
    <mergeCell ref="I1097:L1097"/>
    <mergeCell ref="P1097:R1097"/>
    <mergeCell ref="A1098:B1098"/>
    <mergeCell ref="D1098:G1098"/>
    <mergeCell ref="I1098:L1098"/>
    <mergeCell ref="P1098:R1098"/>
    <mergeCell ref="A1099:B1099"/>
    <mergeCell ref="D1099:G1099"/>
    <mergeCell ref="I1099:L1099"/>
    <mergeCell ref="P1099:R1099"/>
    <mergeCell ref="A1100:B1100"/>
    <mergeCell ref="D1100:G1100"/>
    <mergeCell ref="I1100:L1100"/>
    <mergeCell ref="P1100:R1100"/>
    <mergeCell ref="A1101:B1101"/>
    <mergeCell ref="D1101:G1101"/>
    <mergeCell ref="I1101:L1101"/>
    <mergeCell ref="P1101:R1101"/>
    <mergeCell ref="A1092:B1092"/>
    <mergeCell ref="D1092:G1092"/>
    <mergeCell ref="I1092:L1092"/>
    <mergeCell ref="P1092:R1092"/>
    <mergeCell ref="A1093:B1093"/>
    <mergeCell ref="D1093:G1093"/>
    <mergeCell ref="I1093:L1093"/>
    <mergeCell ref="P1093:R1093"/>
    <mergeCell ref="A1094:B1094"/>
    <mergeCell ref="D1094:G1094"/>
    <mergeCell ref="I1094:L1094"/>
    <mergeCell ref="P1094:R1094"/>
    <mergeCell ref="A1095:B1095"/>
    <mergeCell ref="D1095:G1095"/>
    <mergeCell ref="I1095:L1095"/>
    <mergeCell ref="P1095:R1095"/>
    <mergeCell ref="A1096:B1096"/>
    <mergeCell ref="D1096:G1096"/>
    <mergeCell ref="I1096:L1096"/>
    <mergeCell ref="P1096:R1096"/>
    <mergeCell ref="A1088:B1088"/>
    <mergeCell ref="D1088:G1088"/>
    <mergeCell ref="I1088:L1088"/>
    <mergeCell ref="P1088:R1088"/>
    <mergeCell ref="A1087:B1087"/>
    <mergeCell ref="D1087:G1087"/>
    <mergeCell ref="I1087:L1087"/>
    <mergeCell ref="P1087:R1087"/>
    <mergeCell ref="A1089:B1089"/>
    <mergeCell ref="D1089:G1089"/>
    <mergeCell ref="I1089:L1089"/>
    <mergeCell ref="P1089:R1089"/>
    <mergeCell ref="A1090:B1090"/>
    <mergeCell ref="D1090:G1090"/>
    <mergeCell ref="I1090:L1090"/>
    <mergeCell ref="P1090:R1090"/>
    <mergeCell ref="A1091:B1091"/>
    <mergeCell ref="D1091:G1091"/>
    <mergeCell ref="I1091:L1091"/>
    <mergeCell ref="P1091:R1091"/>
    <mergeCell ref="A1082:B1082"/>
    <mergeCell ref="D1082:G1082"/>
    <mergeCell ref="I1082:L1082"/>
    <mergeCell ref="P1082:R1082"/>
    <mergeCell ref="A1083:B1083"/>
    <mergeCell ref="D1083:G1083"/>
    <mergeCell ref="I1083:L1083"/>
    <mergeCell ref="P1083:R1083"/>
    <mergeCell ref="A1084:B1084"/>
    <mergeCell ref="D1084:G1084"/>
    <mergeCell ref="I1084:L1084"/>
    <mergeCell ref="P1084:R1084"/>
    <mergeCell ref="A1085:B1085"/>
    <mergeCell ref="D1085:G1085"/>
    <mergeCell ref="I1085:L1085"/>
    <mergeCell ref="P1085:R1085"/>
    <mergeCell ref="A1086:B1086"/>
    <mergeCell ref="D1086:G1086"/>
    <mergeCell ref="I1086:L1086"/>
    <mergeCell ref="P1086:R1086"/>
    <mergeCell ref="A1077:B1077"/>
    <mergeCell ref="D1077:G1077"/>
    <mergeCell ref="I1077:L1077"/>
    <mergeCell ref="P1077:R1077"/>
    <mergeCell ref="A1078:B1078"/>
    <mergeCell ref="D1078:G1078"/>
    <mergeCell ref="I1078:L1078"/>
    <mergeCell ref="P1078:R1078"/>
    <mergeCell ref="A1079:B1079"/>
    <mergeCell ref="D1079:G1079"/>
    <mergeCell ref="I1079:L1079"/>
    <mergeCell ref="P1079:R1079"/>
    <mergeCell ref="A1080:B1080"/>
    <mergeCell ref="D1080:G1080"/>
    <mergeCell ref="I1080:L1080"/>
    <mergeCell ref="P1080:R1080"/>
    <mergeCell ref="A1081:B1081"/>
    <mergeCell ref="D1081:G1081"/>
    <mergeCell ref="I1081:L1081"/>
    <mergeCell ref="P1081:R1081"/>
    <mergeCell ref="A1072:B1072"/>
    <mergeCell ref="D1072:G1072"/>
    <mergeCell ref="I1072:L1072"/>
    <mergeCell ref="P1072:R1072"/>
    <mergeCell ref="A1073:B1073"/>
    <mergeCell ref="D1073:G1073"/>
    <mergeCell ref="I1073:L1073"/>
    <mergeCell ref="P1073:R1073"/>
    <mergeCell ref="A1074:B1074"/>
    <mergeCell ref="D1074:G1074"/>
    <mergeCell ref="I1074:L1074"/>
    <mergeCell ref="P1074:R1074"/>
    <mergeCell ref="A1075:B1075"/>
    <mergeCell ref="D1075:G1075"/>
    <mergeCell ref="I1075:L1075"/>
    <mergeCell ref="P1075:R1075"/>
    <mergeCell ref="A1076:B1076"/>
    <mergeCell ref="D1076:G1076"/>
    <mergeCell ref="I1076:L1076"/>
    <mergeCell ref="P1076:R1076"/>
    <mergeCell ref="A1067:B1067"/>
    <mergeCell ref="D1067:G1067"/>
    <mergeCell ref="I1067:L1067"/>
    <mergeCell ref="P1067:R1067"/>
    <mergeCell ref="A1068:B1068"/>
    <mergeCell ref="D1068:G1068"/>
    <mergeCell ref="I1068:L1068"/>
    <mergeCell ref="P1068:R1068"/>
    <mergeCell ref="A1069:B1069"/>
    <mergeCell ref="D1069:G1069"/>
    <mergeCell ref="I1069:L1069"/>
    <mergeCell ref="P1069:R1069"/>
    <mergeCell ref="A1070:B1070"/>
    <mergeCell ref="D1070:G1070"/>
    <mergeCell ref="I1070:L1070"/>
    <mergeCell ref="P1070:R1070"/>
    <mergeCell ref="A1071:B1071"/>
    <mergeCell ref="D1071:G1071"/>
    <mergeCell ref="I1071:L1071"/>
    <mergeCell ref="P1071:R1071"/>
    <mergeCell ref="A1062:B1062"/>
    <mergeCell ref="D1062:G1062"/>
    <mergeCell ref="I1062:L1062"/>
    <mergeCell ref="P1062:R1062"/>
    <mergeCell ref="A1063:B1063"/>
    <mergeCell ref="D1063:G1063"/>
    <mergeCell ref="I1063:L1063"/>
    <mergeCell ref="P1063:R1063"/>
    <mergeCell ref="A1064:B1064"/>
    <mergeCell ref="D1064:G1064"/>
    <mergeCell ref="I1064:L1064"/>
    <mergeCell ref="P1064:R1064"/>
    <mergeCell ref="A1065:B1065"/>
    <mergeCell ref="D1065:G1065"/>
    <mergeCell ref="I1065:L1065"/>
    <mergeCell ref="P1065:R1065"/>
    <mergeCell ref="A1066:B1066"/>
    <mergeCell ref="D1066:G1066"/>
    <mergeCell ref="I1066:L1066"/>
    <mergeCell ref="P1066:R1066"/>
    <mergeCell ref="A1057:B1057"/>
    <mergeCell ref="D1057:G1057"/>
    <mergeCell ref="I1057:L1057"/>
    <mergeCell ref="P1057:R1057"/>
    <mergeCell ref="A1058:B1058"/>
    <mergeCell ref="D1058:G1058"/>
    <mergeCell ref="I1058:L1058"/>
    <mergeCell ref="P1058:R1058"/>
    <mergeCell ref="A1059:B1059"/>
    <mergeCell ref="D1059:G1059"/>
    <mergeCell ref="I1059:L1059"/>
    <mergeCell ref="P1059:R1059"/>
    <mergeCell ref="A1060:B1060"/>
    <mergeCell ref="D1060:G1060"/>
    <mergeCell ref="I1060:L1060"/>
    <mergeCell ref="P1060:R1060"/>
    <mergeCell ref="A1061:B1061"/>
    <mergeCell ref="D1061:G1061"/>
    <mergeCell ref="I1061:L1061"/>
    <mergeCell ref="P1061:R1061"/>
    <mergeCell ref="A1052:B1052"/>
    <mergeCell ref="D1052:G1052"/>
    <mergeCell ref="I1052:L1052"/>
    <mergeCell ref="P1052:R1052"/>
    <mergeCell ref="A1053:B1053"/>
    <mergeCell ref="D1053:G1053"/>
    <mergeCell ref="I1053:L1053"/>
    <mergeCell ref="P1053:R1053"/>
    <mergeCell ref="A1054:B1054"/>
    <mergeCell ref="D1054:G1054"/>
    <mergeCell ref="I1054:L1054"/>
    <mergeCell ref="P1054:R1054"/>
    <mergeCell ref="A1055:B1055"/>
    <mergeCell ref="D1055:G1055"/>
    <mergeCell ref="I1055:L1055"/>
    <mergeCell ref="P1055:R1055"/>
    <mergeCell ref="A1056:B1056"/>
    <mergeCell ref="D1056:G1056"/>
    <mergeCell ref="I1056:L1056"/>
    <mergeCell ref="P1056:R1056"/>
    <mergeCell ref="A1047:B1047"/>
    <mergeCell ref="D1047:G1047"/>
    <mergeCell ref="I1047:L1047"/>
    <mergeCell ref="P1047:R1047"/>
    <mergeCell ref="A1048:B1048"/>
    <mergeCell ref="D1048:G1048"/>
    <mergeCell ref="I1048:L1048"/>
    <mergeCell ref="P1048:R1048"/>
    <mergeCell ref="A1049:B1049"/>
    <mergeCell ref="D1049:G1049"/>
    <mergeCell ref="I1049:L1049"/>
    <mergeCell ref="P1049:R1049"/>
    <mergeCell ref="A1050:B1050"/>
    <mergeCell ref="D1050:G1050"/>
    <mergeCell ref="I1050:L1050"/>
    <mergeCell ref="P1050:R1050"/>
    <mergeCell ref="A1051:B1051"/>
    <mergeCell ref="D1051:G1051"/>
    <mergeCell ref="I1051:L1051"/>
    <mergeCell ref="P1051:R1051"/>
    <mergeCell ref="A1042:B1042"/>
    <mergeCell ref="D1042:G1042"/>
    <mergeCell ref="I1042:L1042"/>
    <mergeCell ref="P1042:R1042"/>
    <mergeCell ref="A1043:B1043"/>
    <mergeCell ref="D1043:G1043"/>
    <mergeCell ref="I1043:L1043"/>
    <mergeCell ref="P1043:R1043"/>
    <mergeCell ref="A1044:B1044"/>
    <mergeCell ref="D1044:G1044"/>
    <mergeCell ref="I1044:L1044"/>
    <mergeCell ref="P1044:R1044"/>
    <mergeCell ref="A1045:B1045"/>
    <mergeCell ref="D1045:G1045"/>
    <mergeCell ref="I1045:L1045"/>
    <mergeCell ref="P1045:R1045"/>
    <mergeCell ref="A1046:B1046"/>
    <mergeCell ref="D1046:G1046"/>
    <mergeCell ref="I1046:L1046"/>
    <mergeCell ref="P1046:R1046"/>
    <mergeCell ref="A1038:B1038"/>
    <mergeCell ref="D1038:G1038"/>
    <mergeCell ref="I1038:L1038"/>
    <mergeCell ref="P1038:R1038"/>
    <mergeCell ref="A1037:B1037"/>
    <mergeCell ref="D1037:G1037"/>
    <mergeCell ref="I1037:L1037"/>
    <mergeCell ref="P1037:R1037"/>
    <mergeCell ref="A1039:B1039"/>
    <mergeCell ref="D1039:G1039"/>
    <mergeCell ref="I1039:L1039"/>
    <mergeCell ref="P1039:R1039"/>
    <mergeCell ref="A1040:B1040"/>
    <mergeCell ref="D1040:G1040"/>
    <mergeCell ref="I1040:L1040"/>
    <mergeCell ref="P1040:R1040"/>
    <mergeCell ref="A1041:B1041"/>
    <mergeCell ref="D1041:G1041"/>
    <mergeCell ref="I1041:L1041"/>
    <mergeCell ref="P1041:R1041"/>
    <mergeCell ref="A1032:B1032"/>
    <mergeCell ref="D1032:G1032"/>
    <mergeCell ref="I1032:L1032"/>
    <mergeCell ref="P1032:R1032"/>
    <mergeCell ref="A1033:B1033"/>
    <mergeCell ref="D1033:G1033"/>
    <mergeCell ref="I1033:L1033"/>
    <mergeCell ref="P1033:R1033"/>
    <mergeCell ref="A1034:B1034"/>
    <mergeCell ref="D1034:G1034"/>
    <mergeCell ref="I1034:L1034"/>
    <mergeCell ref="P1034:R1034"/>
    <mergeCell ref="A1035:B1035"/>
    <mergeCell ref="D1035:G1035"/>
    <mergeCell ref="I1035:L1035"/>
    <mergeCell ref="P1035:R1035"/>
    <mergeCell ref="A1036:B1036"/>
    <mergeCell ref="D1036:G1036"/>
    <mergeCell ref="I1036:L1036"/>
    <mergeCell ref="P1036:R1036"/>
    <mergeCell ref="A1027:B1027"/>
    <mergeCell ref="D1027:G1027"/>
    <mergeCell ref="I1027:L1027"/>
    <mergeCell ref="P1027:R1027"/>
    <mergeCell ref="A1028:B1028"/>
    <mergeCell ref="D1028:G1028"/>
    <mergeCell ref="I1028:L1028"/>
    <mergeCell ref="P1028:R1028"/>
    <mergeCell ref="A1029:B1029"/>
    <mergeCell ref="D1029:G1029"/>
    <mergeCell ref="I1029:L1029"/>
    <mergeCell ref="P1029:R1029"/>
    <mergeCell ref="A1030:B1030"/>
    <mergeCell ref="D1030:G1030"/>
    <mergeCell ref="I1030:L1030"/>
    <mergeCell ref="P1030:R1030"/>
    <mergeCell ref="A1031:B1031"/>
    <mergeCell ref="D1031:G1031"/>
    <mergeCell ref="I1031:L1031"/>
    <mergeCell ref="P1031:R1031"/>
    <mergeCell ref="A1022:B1022"/>
    <mergeCell ref="D1022:G1022"/>
    <mergeCell ref="I1022:L1022"/>
    <mergeCell ref="P1022:R1022"/>
    <mergeCell ref="A1023:B1023"/>
    <mergeCell ref="D1023:G1023"/>
    <mergeCell ref="I1023:L1023"/>
    <mergeCell ref="P1023:R1023"/>
    <mergeCell ref="A1024:B1024"/>
    <mergeCell ref="D1024:G1024"/>
    <mergeCell ref="I1024:L1024"/>
    <mergeCell ref="P1024:R1024"/>
    <mergeCell ref="A1025:B1025"/>
    <mergeCell ref="D1025:G1025"/>
    <mergeCell ref="I1025:L1025"/>
    <mergeCell ref="P1025:R1025"/>
    <mergeCell ref="A1026:B1026"/>
    <mergeCell ref="D1026:G1026"/>
    <mergeCell ref="I1026:L1026"/>
    <mergeCell ref="P1026:R1026"/>
    <mergeCell ref="A1017:B1017"/>
    <mergeCell ref="D1017:G1017"/>
    <mergeCell ref="I1017:L1017"/>
    <mergeCell ref="P1017:R1017"/>
    <mergeCell ref="A1018:B1018"/>
    <mergeCell ref="D1018:G1018"/>
    <mergeCell ref="I1018:L1018"/>
    <mergeCell ref="P1018:R1018"/>
    <mergeCell ref="A1019:B1019"/>
    <mergeCell ref="D1019:G1019"/>
    <mergeCell ref="I1019:L1019"/>
    <mergeCell ref="P1019:R1019"/>
    <mergeCell ref="A1020:B1020"/>
    <mergeCell ref="D1020:G1020"/>
    <mergeCell ref="I1020:L1020"/>
    <mergeCell ref="P1020:R1020"/>
    <mergeCell ref="A1021:B1021"/>
    <mergeCell ref="D1021:G1021"/>
    <mergeCell ref="I1021:L1021"/>
    <mergeCell ref="P1021:R1021"/>
    <mergeCell ref="A1012:B1012"/>
    <mergeCell ref="D1012:G1012"/>
    <mergeCell ref="I1012:L1012"/>
    <mergeCell ref="P1012:R1012"/>
    <mergeCell ref="A1013:B1013"/>
    <mergeCell ref="D1013:G1013"/>
    <mergeCell ref="I1013:L1013"/>
    <mergeCell ref="P1013:R1013"/>
    <mergeCell ref="A1014:B1014"/>
    <mergeCell ref="D1014:G1014"/>
    <mergeCell ref="I1014:L1014"/>
    <mergeCell ref="P1014:R1014"/>
    <mergeCell ref="A1015:B1015"/>
    <mergeCell ref="D1015:G1015"/>
    <mergeCell ref="I1015:L1015"/>
    <mergeCell ref="P1015:R1015"/>
    <mergeCell ref="A1016:B1016"/>
    <mergeCell ref="D1016:G1016"/>
    <mergeCell ref="I1016:L1016"/>
    <mergeCell ref="P1016:R1016"/>
    <mergeCell ref="A1007:B1007"/>
    <mergeCell ref="D1007:G1007"/>
    <mergeCell ref="I1007:L1007"/>
    <mergeCell ref="P1007:R1007"/>
    <mergeCell ref="A1008:B1008"/>
    <mergeCell ref="D1008:G1008"/>
    <mergeCell ref="I1008:L1008"/>
    <mergeCell ref="P1008:R1008"/>
    <mergeCell ref="A1009:B1009"/>
    <mergeCell ref="D1009:G1009"/>
    <mergeCell ref="I1009:L1009"/>
    <mergeCell ref="P1009:R1009"/>
    <mergeCell ref="A1010:B1010"/>
    <mergeCell ref="D1010:G1010"/>
    <mergeCell ref="I1010:L1010"/>
    <mergeCell ref="P1010:R1010"/>
    <mergeCell ref="A1011:B1011"/>
    <mergeCell ref="D1011:G1011"/>
    <mergeCell ref="I1011:L1011"/>
    <mergeCell ref="P1011:R1011"/>
    <mergeCell ref="A1002:B1002"/>
    <mergeCell ref="D1002:G1002"/>
    <mergeCell ref="I1002:L1002"/>
    <mergeCell ref="P1002:R1002"/>
    <mergeCell ref="A1003:B1003"/>
    <mergeCell ref="D1003:G1003"/>
    <mergeCell ref="I1003:L1003"/>
    <mergeCell ref="P1003:R1003"/>
    <mergeCell ref="A1004:B1004"/>
    <mergeCell ref="D1004:G1004"/>
    <mergeCell ref="I1004:L1004"/>
    <mergeCell ref="P1004:R1004"/>
    <mergeCell ref="A1005:B1005"/>
    <mergeCell ref="D1005:G1005"/>
    <mergeCell ref="I1005:L1005"/>
    <mergeCell ref="P1005:R1005"/>
    <mergeCell ref="A1006:B1006"/>
    <mergeCell ref="D1006:G1006"/>
    <mergeCell ref="I1006:L1006"/>
    <mergeCell ref="P1006:R1006"/>
    <mergeCell ref="A997:B997"/>
    <mergeCell ref="D997:G997"/>
    <mergeCell ref="I997:L997"/>
    <mergeCell ref="P997:R997"/>
    <mergeCell ref="A998:B998"/>
    <mergeCell ref="D998:G998"/>
    <mergeCell ref="I998:L998"/>
    <mergeCell ref="P998:R998"/>
    <mergeCell ref="A999:B999"/>
    <mergeCell ref="D999:G999"/>
    <mergeCell ref="I999:L999"/>
    <mergeCell ref="P999:R999"/>
    <mergeCell ref="A1000:B1000"/>
    <mergeCell ref="D1000:G1000"/>
    <mergeCell ref="I1000:L1000"/>
    <mergeCell ref="P1000:R1000"/>
    <mergeCell ref="A1001:B1001"/>
    <mergeCell ref="D1001:G1001"/>
    <mergeCell ref="I1001:L1001"/>
    <mergeCell ref="P1001:R1001"/>
    <mergeCell ref="A992:B992"/>
    <mergeCell ref="D992:G992"/>
    <mergeCell ref="I992:L992"/>
    <mergeCell ref="P992:R992"/>
    <mergeCell ref="A993:B993"/>
    <mergeCell ref="D993:G993"/>
    <mergeCell ref="I993:L993"/>
    <mergeCell ref="P993:R993"/>
    <mergeCell ref="A994:B994"/>
    <mergeCell ref="D994:G994"/>
    <mergeCell ref="I994:L994"/>
    <mergeCell ref="P994:R994"/>
    <mergeCell ref="A995:B995"/>
    <mergeCell ref="D995:G995"/>
    <mergeCell ref="I995:L995"/>
    <mergeCell ref="P995:R995"/>
    <mergeCell ref="A996:B996"/>
    <mergeCell ref="D996:G996"/>
    <mergeCell ref="I996:L996"/>
    <mergeCell ref="P996:R996"/>
    <mergeCell ref="A988:B988"/>
    <mergeCell ref="D988:G988"/>
    <mergeCell ref="I988:L988"/>
    <mergeCell ref="P988:R988"/>
    <mergeCell ref="A987:B987"/>
    <mergeCell ref="D987:G987"/>
    <mergeCell ref="I987:L987"/>
    <mergeCell ref="P987:R987"/>
    <mergeCell ref="A989:B989"/>
    <mergeCell ref="D989:G989"/>
    <mergeCell ref="I989:L989"/>
    <mergeCell ref="P989:R989"/>
    <mergeCell ref="A990:B990"/>
    <mergeCell ref="D990:G990"/>
    <mergeCell ref="I990:L990"/>
    <mergeCell ref="P990:R990"/>
    <mergeCell ref="A991:B991"/>
    <mergeCell ref="D991:G991"/>
    <mergeCell ref="I991:L991"/>
    <mergeCell ref="P991:R991"/>
    <mergeCell ref="A982:B982"/>
    <mergeCell ref="D982:G982"/>
    <mergeCell ref="I982:L982"/>
    <mergeCell ref="P982:R982"/>
    <mergeCell ref="A983:B983"/>
    <mergeCell ref="D983:G983"/>
    <mergeCell ref="I983:L983"/>
    <mergeCell ref="P983:R983"/>
    <mergeCell ref="A984:B984"/>
    <mergeCell ref="D984:G984"/>
    <mergeCell ref="I984:L984"/>
    <mergeCell ref="P984:R984"/>
    <mergeCell ref="A985:B985"/>
    <mergeCell ref="D985:G985"/>
    <mergeCell ref="I985:L985"/>
    <mergeCell ref="P985:R985"/>
    <mergeCell ref="A986:B986"/>
    <mergeCell ref="D986:G986"/>
    <mergeCell ref="I986:L986"/>
    <mergeCell ref="P986:R986"/>
    <mergeCell ref="A977:B977"/>
    <mergeCell ref="D977:G977"/>
    <mergeCell ref="I977:L977"/>
    <mergeCell ref="P977:R977"/>
    <mergeCell ref="A978:B978"/>
    <mergeCell ref="D978:G978"/>
    <mergeCell ref="I978:L978"/>
    <mergeCell ref="P978:R978"/>
    <mergeCell ref="A979:B979"/>
    <mergeCell ref="D979:G979"/>
    <mergeCell ref="I979:L979"/>
    <mergeCell ref="P979:R979"/>
    <mergeCell ref="A980:B980"/>
    <mergeCell ref="D980:G980"/>
    <mergeCell ref="I980:L980"/>
    <mergeCell ref="P980:R980"/>
    <mergeCell ref="A981:B981"/>
    <mergeCell ref="D981:G981"/>
    <mergeCell ref="I981:L981"/>
    <mergeCell ref="P981:R981"/>
    <mergeCell ref="A972:B972"/>
    <mergeCell ref="D972:G972"/>
    <mergeCell ref="I972:L972"/>
    <mergeCell ref="P972:R972"/>
    <mergeCell ref="A973:B973"/>
    <mergeCell ref="D973:G973"/>
    <mergeCell ref="I973:L973"/>
    <mergeCell ref="P973:R973"/>
    <mergeCell ref="A974:B974"/>
    <mergeCell ref="D974:G974"/>
    <mergeCell ref="I974:L974"/>
    <mergeCell ref="P974:R974"/>
    <mergeCell ref="A975:B975"/>
    <mergeCell ref="D975:G975"/>
    <mergeCell ref="I975:L975"/>
    <mergeCell ref="P975:R975"/>
    <mergeCell ref="A976:B976"/>
    <mergeCell ref="D976:G976"/>
    <mergeCell ref="I976:L976"/>
    <mergeCell ref="P976:R976"/>
    <mergeCell ref="A967:B967"/>
    <mergeCell ref="D967:G967"/>
    <mergeCell ref="I967:L967"/>
    <mergeCell ref="P967:R967"/>
    <mergeCell ref="A968:B968"/>
    <mergeCell ref="D968:G968"/>
    <mergeCell ref="I968:L968"/>
    <mergeCell ref="P968:R968"/>
    <mergeCell ref="A969:B969"/>
    <mergeCell ref="D969:G969"/>
    <mergeCell ref="I969:L969"/>
    <mergeCell ref="P969:R969"/>
    <mergeCell ref="A970:B970"/>
    <mergeCell ref="D970:G970"/>
    <mergeCell ref="I970:L970"/>
    <mergeCell ref="P970:R970"/>
    <mergeCell ref="A971:B971"/>
    <mergeCell ref="D971:G971"/>
    <mergeCell ref="I971:L971"/>
    <mergeCell ref="P971:R971"/>
    <mergeCell ref="A962:B962"/>
    <mergeCell ref="D962:G962"/>
    <mergeCell ref="I962:L962"/>
    <mergeCell ref="P962:R962"/>
    <mergeCell ref="A963:B963"/>
    <mergeCell ref="D963:G963"/>
    <mergeCell ref="I963:L963"/>
    <mergeCell ref="P963:R963"/>
    <mergeCell ref="A964:B964"/>
    <mergeCell ref="D964:G964"/>
    <mergeCell ref="I964:L964"/>
    <mergeCell ref="P964:R964"/>
    <mergeCell ref="A965:B965"/>
    <mergeCell ref="D965:G965"/>
    <mergeCell ref="I965:L965"/>
    <mergeCell ref="P965:R965"/>
    <mergeCell ref="A966:B966"/>
    <mergeCell ref="D966:G966"/>
    <mergeCell ref="I966:L966"/>
    <mergeCell ref="P966:R966"/>
    <mergeCell ref="A957:B957"/>
    <mergeCell ref="D957:G957"/>
    <mergeCell ref="I957:L957"/>
    <mergeCell ref="P957:R957"/>
    <mergeCell ref="A958:B958"/>
    <mergeCell ref="D958:G958"/>
    <mergeCell ref="I958:L958"/>
    <mergeCell ref="P958:R958"/>
    <mergeCell ref="A959:B959"/>
    <mergeCell ref="D959:G959"/>
    <mergeCell ref="I959:L959"/>
    <mergeCell ref="P959:R959"/>
    <mergeCell ref="A960:B960"/>
    <mergeCell ref="D960:G960"/>
    <mergeCell ref="I960:L960"/>
    <mergeCell ref="P960:R960"/>
    <mergeCell ref="A961:B961"/>
    <mergeCell ref="D961:G961"/>
    <mergeCell ref="I961:L961"/>
    <mergeCell ref="P961:R961"/>
    <mergeCell ref="A952:B952"/>
    <mergeCell ref="D952:G952"/>
    <mergeCell ref="I952:L952"/>
    <mergeCell ref="P952:R952"/>
    <mergeCell ref="A953:B953"/>
    <mergeCell ref="D953:G953"/>
    <mergeCell ref="I953:L953"/>
    <mergeCell ref="P953:R953"/>
    <mergeCell ref="A954:B954"/>
    <mergeCell ref="D954:G954"/>
    <mergeCell ref="I954:L954"/>
    <mergeCell ref="P954:R954"/>
    <mergeCell ref="A955:B955"/>
    <mergeCell ref="D955:G955"/>
    <mergeCell ref="I955:L955"/>
    <mergeCell ref="P955:R955"/>
    <mergeCell ref="A956:B956"/>
    <mergeCell ref="D956:G956"/>
    <mergeCell ref="I956:L956"/>
    <mergeCell ref="P956:R956"/>
    <mergeCell ref="A947:B947"/>
    <mergeCell ref="D947:G947"/>
    <mergeCell ref="I947:L947"/>
    <mergeCell ref="P947:R947"/>
    <mergeCell ref="A948:B948"/>
    <mergeCell ref="D948:G948"/>
    <mergeCell ref="I948:L948"/>
    <mergeCell ref="P948:R948"/>
    <mergeCell ref="A949:B949"/>
    <mergeCell ref="D949:G949"/>
    <mergeCell ref="I949:L949"/>
    <mergeCell ref="P949:R949"/>
    <mergeCell ref="A950:B950"/>
    <mergeCell ref="D950:G950"/>
    <mergeCell ref="I950:L950"/>
    <mergeCell ref="P950:R950"/>
    <mergeCell ref="A951:B951"/>
    <mergeCell ref="D951:G951"/>
    <mergeCell ref="I951:L951"/>
    <mergeCell ref="P951:R951"/>
    <mergeCell ref="A942:B942"/>
    <mergeCell ref="D942:G942"/>
    <mergeCell ref="I942:L942"/>
    <mergeCell ref="P942:R942"/>
    <mergeCell ref="A943:B943"/>
    <mergeCell ref="D943:G943"/>
    <mergeCell ref="I943:L943"/>
    <mergeCell ref="P943:R943"/>
    <mergeCell ref="A944:B944"/>
    <mergeCell ref="D944:G944"/>
    <mergeCell ref="I944:L944"/>
    <mergeCell ref="P944:R944"/>
    <mergeCell ref="A945:B945"/>
    <mergeCell ref="D945:G945"/>
    <mergeCell ref="I945:L945"/>
    <mergeCell ref="P945:R945"/>
    <mergeCell ref="A946:B946"/>
    <mergeCell ref="D946:G946"/>
    <mergeCell ref="I946:L946"/>
    <mergeCell ref="P946:R946"/>
    <mergeCell ref="A938:B938"/>
    <mergeCell ref="D938:G938"/>
    <mergeCell ref="I938:L938"/>
    <mergeCell ref="P938:R938"/>
    <mergeCell ref="A937:B937"/>
    <mergeCell ref="D937:G937"/>
    <mergeCell ref="I937:L937"/>
    <mergeCell ref="P937:R937"/>
    <mergeCell ref="A939:B939"/>
    <mergeCell ref="D939:G939"/>
    <mergeCell ref="I939:L939"/>
    <mergeCell ref="P939:R939"/>
    <mergeCell ref="A940:B940"/>
    <mergeCell ref="D940:G940"/>
    <mergeCell ref="I940:L940"/>
    <mergeCell ref="P940:R940"/>
    <mergeCell ref="A941:B941"/>
    <mergeCell ref="D941:G941"/>
    <mergeCell ref="I941:L941"/>
    <mergeCell ref="P941:R941"/>
    <mergeCell ref="A932:B932"/>
    <mergeCell ref="D932:G932"/>
    <mergeCell ref="I932:L932"/>
    <mergeCell ref="P932:R932"/>
    <mergeCell ref="A933:B933"/>
    <mergeCell ref="D933:G933"/>
    <mergeCell ref="I933:L933"/>
    <mergeCell ref="P933:R933"/>
    <mergeCell ref="A934:B934"/>
    <mergeCell ref="D934:G934"/>
    <mergeCell ref="I934:L934"/>
    <mergeCell ref="P934:R934"/>
    <mergeCell ref="A935:B935"/>
    <mergeCell ref="D935:G935"/>
    <mergeCell ref="I935:L935"/>
    <mergeCell ref="P935:R935"/>
    <mergeCell ref="A936:B936"/>
    <mergeCell ref="D936:G936"/>
    <mergeCell ref="I936:L936"/>
    <mergeCell ref="P936:R936"/>
    <mergeCell ref="A927:B927"/>
    <mergeCell ref="D927:G927"/>
    <mergeCell ref="I927:L927"/>
    <mergeCell ref="P927:R927"/>
    <mergeCell ref="A928:B928"/>
    <mergeCell ref="D928:G928"/>
    <mergeCell ref="I928:L928"/>
    <mergeCell ref="P928:R928"/>
    <mergeCell ref="A929:B929"/>
    <mergeCell ref="D929:G929"/>
    <mergeCell ref="I929:L929"/>
    <mergeCell ref="P929:R929"/>
    <mergeCell ref="A930:B930"/>
    <mergeCell ref="D930:G930"/>
    <mergeCell ref="I930:L930"/>
    <mergeCell ref="P930:R930"/>
    <mergeCell ref="A931:B931"/>
    <mergeCell ref="D931:G931"/>
    <mergeCell ref="I931:L931"/>
    <mergeCell ref="P931:R931"/>
    <mergeCell ref="A922:B922"/>
    <mergeCell ref="D922:G922"/>
    <mergeCell ref="I922:L922"/>
    <mergeCell ref="P922:R922"/>
    <mergeCell ref="A923:B923"/>
    <mergeCell ref="D923:G923"/>
    <mergeCell ref="I923:L923"/>
    <mergeCell ref="P923:R923"/>
    <mergeCell ref="A924:B924"/>
    <mergeCell ref="D924:G924"/>
    <mergeCell ref="I924:L924"/>
    <mergeCell ref="P924:R924"/>
    <mergeCell ref="A925:B925"/>
    <mergeCell ref="D925:G925"/>
    <mergeCell ref="I925:L925"/>
    <mergeCell ref="P925:R925"/>
    <mergeCell ref="A926:B926"/>
    <mergeCell ref="D926:G926"/>
    <mergeCell ref="I926:L926"/>
    <mergeCell ref="P926:R926"/>
    <mergeCell ref="A917:B917"/>
    <mergeCell ref="D917:G917"/>
    <mergeCell ref="I917:L917"/>
    <mergeCell ref="P917:R917"/>
    <mergeCell ref="A918:B918"/>
    <mergeCell ref="D918:G918"/>
    <mergeCell ref="I918:L918"/>
    <mergeCell ref="P918:R918"/>
    <mergeCell ref="A919:B919"/>
    <mergeCell ref="D919:G919"/>
    <mergeCell ref="I919:L919"/>
    <mergeCell ref="P919:R919"/>
    <mergeCell ref="A920:B920"/>
    <mergeCell ref="D920:G920"/>
    <mergeCell ref="I920:L920"/>
    <mergeCell ref="P920:R920"/>
    <mergeCell ref="A921:B921"/>
    <mergeCell ref="D921:G921"/>
    <mergeCell ref="I921:L921"/>
    <mergeCell ref="P921:R921"/>
    <mergeCell ref="A912:B912"/>
    <mergeCell ref="D912:G912"/>
    <mergeCell ref="I912:L912"/>
    <mergeCell ref="P912:R912"/>
    <mergeCell ref="A913:B913"/>
    <mergeCell ref="D913:G913"/>
    <mergeCell ref="I913:L913"/>
    <mergeCell ref="P913:R913"/>
    <mergeCell ref="A914:B914"/>
    <mergeCell ref="D914:G914"/>
    <mergeCell ref="I914:L914"/>
    <mergeCell ref="P914:R914"/>
    <mergeCell ref="A915:B915"/>
    <mergeCell ref="D915:G915"/>
    <mergeCell ref="I915:L915"/>
    <mergeCell ref="P915:R915"/>
    <mergeCell ref="A916:B916"/>
    <mergeCell ref="D916:G916"/>
    <mergeCell ref="I916:L916"/>
    <mergeCell ref="P916:R916"/>
    <mergeCell ref="A907:B907"/>
    <mergeCell ref="D907:G907"/>
    <mergeCell ref="I907:L907"/>
    <mergeCell ref="P907:R907"/>
    <mergeCell ref="A908:B908"/>
    <mergeCell ref="D908:G908"/>
    <mergeCell ref="I908:L908"/>
    <mergeCell ref="P908:R908"/>
    <mergeCell ref="A909:B909"/>
    <mergeCell ref="D909:G909"/>
    <mergeCell ref="I909:L909"/>
    <mergeCell ref="P909:R909"/>
    <mergeCell ref="A910:B910"/>
    <mergeCell ref="D910:G910"/>
    <mergeCell ref="I910:L910"/>
    <mergeCell ref="P910:R910"/>
    <mergeCell ref="A911:B911"/>
    <mergeCell ref="D911:G911"/>
    <mergeCell ref="I911:L911"/>
    <mergeCell ref="P911:R911"/>
    <mergeCell ref="A902:B902"/>
    <mergeCell ref="D902:G902"/>
    <mergeCell ref="I902:L902"/>
    <mergeCell ref="P902:R902"/>
    <mergeCell ref="A903:B903"/>
    <mergeCell ref="D903:G903"/>
    <mergeCell ref="I903:L903"/>
    <mergeCell ref="P903:R903"/>
    <mergeCell ref="A904:B904"/>
    <mergeCell ref="D904:G904"/>
    <mergeCell ref="I904:L904"/>
    <mergeCell ref="P904:R904"/>
    <mergeCell ref="A905:B905"/>
    <mergeCell ref="D905:G905"/>
    <mergeCell ref="I905:L905"/>
    <mergeCell ref="P905:R905"/>
    <mergeCell ref="A906:B906"/>
    <mergeCell ref="D906:G906"/>
    <mergeCell ref="I906:L906"/>
    <mergeCell ref="P906:R906"/>
    <mergeCell ref="A897:B897"/>
    <mergeCell ref="D897:G897"/>
    <mergeCell ref="I897:L897"/>
    <mergeCell ref="P897:R897"/>
    <mergeCell ref="A898:B898"/>
    <mergeCell ref="D898:G898"/>
    <mergeCell ref="I898:L898"/>
    <mergeCell ref="P898:R898"/>
    <mergeCell ref="A899:B899"/>
    <mergeCell ref="D899:G899"/>
    <mergeCell ref="I899:L899"/>
    <mergeCell ref="P899:R899"/>
    <mergeCell ref="A900:B900"/>
    <mergeCell ref="D900:G900"/>
    <mergeCell ref="I900:L900"/>
    <mergeCell ref="P900:R900"/>
    <mergeCell ref="A901:B901"/>
    <mergeCell ref="D901:G901"/>
    <mergeCell ref="I901:L901"/>
    <mergeCell ref="P901:R901"/>
    <mergeCell ref="A892:B892"/>
    <mergeCell ref="D892:G892"/>
    <mergeCell ref="I892:L892"/>
    <mergeCell ref="P892:R892"/>
    <mergeCell ref="A893:B893"/>
    <mergeCell ref="D893:G893"/>
    <mergeCell ref="I893:L893"/>
    <mergeCell ref="P893:R893"/>
    <mergeCell ref="A894:B894"/>
    <mergeCell ref="D894:G894"/>
    <mergeCell ref="I894:L894"/>
    <mergeCell ref="P894:R894"/>
    <mergeCell ref="A895:B895"/>
    <mergeCell ref="D895:G895"/>
    <mergeCell ref="I895:L895"/>
    <mergeCell ref="P895:R895"/>
    <mergeCell ref="A896:B896"/>
    <mergeCell ref="D896:G896"/>
    <mergeCell ref="I896:L896"/>
    <mergeCell ref="P896:R896"/>
    <mergeCell ref="A888:B888"/>
    <mergeCell ref="D888:G888"/>
    <mergeCell ref="I888:L888"/>
    <mergeCell ref="P888:R888"/>
    <mergeCell ref="A887:B887"/>
    <mergeCell ref="D887:G887"/>
    <mergeCell ref="I887:L887"/>
    <mergeCell ref="P887:R887"/>
    <mergeCell ref="A889:B889"/>
    <mergeCell ref="D889:G889"/>
    <mergeCell ref="I889:L889"/>
    <mergeCell ref="P889:R889"/>
    <mergeCell ref="A890:B890"/>
    <mergeCell ref="D890:G890"/>
    <mergeCell ref="I890:L890"/>
    <mergeCell ref="P890:R890"/>
    <mergeCell ref="A891:B891"/>
    <mergeCell ref="D891:G891"/>
    <mergeCell ref="I891:L891"/>
    <mergeCell ref="P891:R891"/>
    <mergeCell ref="A882:B882"/>
    <mergeCell ref="D882:G882"/>
    <mergeCell ref="I882:L882"/>
    <mergeCell ref="P882:R882"/>
    <mergeCell ref="A883:B883"/>
    <mergeCell ref="D883:G883"/>
    <mergeCell ref="I883:L883"/>
    <mergeCell ref="P883:R883"/>
    <mergeCell ref="A884:B884"/>
    <mergeCell ref="D884:G884"/>
    <mergeCell ref="I884:L884"/>
    <mergeCell ref="P884:R884"/>
    <mergeCell ref="A885:B885"/>
    <mergeCell ref="D885:G885"/>
    <mergeCell ref="I885:L885"/>
    <mergeCell ref="P885:R885"/>
    <mergeCell ref="A886:B886"/>
    <mergeCell ref="D886:G886"/>
    <mergeCell ref="I886:L886"/>
    <mergeCell ref="P886:R886"/>
    <mergeCell ref="A877:B877"/>
    <mergeCell ref="D877:G877"/>
    <mergeCell ref="I877:L877"/>
    <mergeCell ref="P877:R877"/>
    <mergeCell ref="A878:B878"/>
    <mergeCell ref="D878:G878"/>
    <mergeCell ref="I878:L878"/>
    <mergeCell ref="P878:R878"/>
    <mergeCell ref="A879:B879"/>
    <mergeCell ref="D879:G879"/>
    <mergeCell ref="I879:L879"/>
    <mergeCell ref="P879:R879"/>
    <mergeCell ref="A880:B880"/>
    <mergeCell ref="D880:G880"/>
    <mergeCell ref="I880:L880"/>
    <mergeCell ref="P880:R880"/>
    <mergeCell ref="A881:B881"/>
    <mergeCell ref="D881:G881"/>
    <mergeCell ref="I881:L881"/>
    <mergeCell ref="P881:R881"/>
    <mergeCell ref="A872:B872"/>
    <mergeCell ref="D872:G872"/>
    <mergeCell ref="I872:L872"/>
    <mergeCell ref="P872:R872"/>
    <mergeCell ref="A873:B873"/>
    <mergeCell ref="D873:G873"/>
    <mergeCell ref="I873:L873"/>
    <mergeCell ref="P873:R873"/>
    <mergeCell ref="A874:B874"/>
    <mergeCell ref="D874:G874"/>
    <mergeCell ref="I874:L874"/>
    <mergeCell ref="P874:R874"/>
    <mergeCell ref="A875:B875"/>
    <mergeCell ref="D875:G875"/>
    <mergeCell ref="I875:L875"/>
    <mergeCell ref="P875:R875"/>
    <mergeCell ref="A876:B876"/>
    <mergeCell ref="D876:G876"/>
    <mergeCell ref="I876:L876"/>
    <mergeCell ref="P876:R876"/>
    <mergeCell ref="A867:B867"/>
    <mergeCell ref="D867:G867"/>
    <mergeCell ref="I867:L867"/>
    <mergeCell ref="P867:R867"/>
    <mergeCell ref="A868:B868"/>
    <mergeCell ref="D868:G868"/>
    <mergeCell ref="I868:L868"/>
    <mergeCell ref="P868:R868"/>
    <mergeCell ref="A869:B869"/>
    <mergeCell ref="D869:G869"/>
    <mergeCell ref="I869:L869"/>
    <mergeCell ref="P869:R869"/>
    <mergeCell ref="A870:B870"/>
    <mergeCell ref="D870:G870"/>
    <mergeCell ref="I870:L870"/>
    <mergeCell ref="P870:R870"/>
    <mergeCell ref="A871:B871"/>
    <mergeCell ref="D871:G871"/>
    <mergeCell ref="I871:L871"/>
    <mergeCell ref="P871:R871"/>
    <mergeCell ref="A862:B862"/>
    <mergeCell ref="D862:G862"/>
    <mergeCell ref="I862:L862"/>
    <mergeCell ref="P862:R862"/>
    <mergeCell ref="A863:B863"/>
    <mergeCell ref="D863:G863"/>
    <mergeCell ref="I863:L863"/>
    <mergeCell ref="P863:R863"/>
    <mergeCell ref="A864:B864"/>
    <mergeCell ref="D864:G864"/>
    <mergeCell ref="I864:L864"/>
    <mergeCell ref="P864:R864"/>
    <mergeCell ref="A865:B865"/>
    <mergeCell ref="D865:G865"/>
    <mergeCell ref="I865:L865"/>
    <mergeCell ref="P865:R865"/>
    <mergeCell ref="A866:B866"/>
    <mergeCell ref="D866:G866"/>
    <mergeCell ref="I866:L866"/>
    <mergeCell ref="P866:R866"/>
    <mergeCell ref="A857:B857"/>
    <mergeCell ref="D857:G857"/>
    <mergeCell ref="I857:L857"/>
    <mergeCell ref="P857:R857"/>
    <mergeCell ref="A858:B858"/>
    <mergeCell ref="D858:G858"/>
    <mergeCell ref="I858:L858"/>
    <mergeCell ref="P858:R858"/>
    <mergeCell ref="A859:B859"/>
    <mergeCell ref="D859:G859"/>
    <mergeCell ref="I859:L859"/>
    <mergeCell ref="P859:R859"/>
    <mergeCell ref="A860:B860"/>
    <mergeCell ref="D860:G860"/>
    <mergeCell ref="I860:L860"/>
    <mergeCell ref="P860:R860"/>
    <mergeCell ref="A861:B861"/>
    <mergeCell ref="D861:G861"/>
    <mergeCell ref="I861:L861"/>
    <mergeCell ref="P861:R861"/>
    <mergeCell ref="A846:B846"/>
    <mergeCell ref="D846:G846"/>
    <mergeCell ref="I846:L846"/>
    <mergeCell ref="P846:R846"/>
    <mergeCell ref="A848:F848"/>
    <mergeCell ref="P848:R848"/>
    <mergeCell ref="B849:G849"/>
    <mergeCell ref="P849:R849"/>
    <mergeCell ref="A850:F850"/>
    <mergeCell ref="N850:N851"/>
    <mergeCell ref="P850:R851"/>
    <mergeCell ref="S850:S851"/>
    <mergeCell ref="T850:T851"/>
    <mergeCell ref="A853:U853"/>
    <mergeCell ref="A856:B856"/>
    <mergeCell ref="D856:G856"/>
    <mergeCell ref="I856:L856"/>
    <mergeCell ref="P856:R856"/>
    <mergeCell ref="A841:B841"/>
    <mergeCell ref="D841:G841"/>
    <mergeCell ref="I841:L841"/>
    <mergeCell ref="P841:R841"/>
    <mergeCell ref="A842:B842"/>
    <mergeCell ref="D842:G842"/>
    <mergeCell ref="I842:L842"/>
    <mergeCell ref="P842:R842"/>
    <mergeCell ref="A843:B843"/>
    <mergeCell ref="D843:G843"/>
    <mergeCell ref="I843:L843"/>
    <mergeCell ref="P843:R843"/>
    <mergeCell ref="A844:B844"/>
    <mergeCell ref="D844:G844"/>
    <mergeCell ref="I844:L844"/>
    <mergeCell ref="P844:R844"/>
    <mergeCell ref="A845:B845"/>
    <mergeCell ref="D845:G845"/>
    <mergeCell ref="I845:L845"/>
    <mergeCell ref="P845:R845"/>
    <mergeCell ref="A834:U834"/>
    <mergeCell ref="A837:B837"/>
    <mergeCell ref="D837:G837"/>
    <mergeCell ref="I837:L837"/>
    <mergeCell ref="P837:R837"/>
    <mergeCell ref="A838:B838"/>
    <mergeCell ref="D838:G838"/>
    <mergeCell ref="I838:L838"/>
    <mergeCell ref="P838:R838"/>
    <mergeCell ref="A839:B839"/>
    <mergeCell ref="D839:G839"/>
    <mergeCell ref="I839:L839"/>
    <mergeCell ref="P839:R839"/>
    <mergeCell ref="A840:B840"/>
    <mergeCell ref="D840:G840"/>
    <mergeCell ref="I840:L840"/>
    <mergeCell ref="P840:R840"/>
    <mergeCell ref="P829:R829"/>
    <mergeCell ref="A825:B825"/>
    <mergeCell ref="D825:G825"/>
    <mergeCell ref="I825:L825"/>
    <mergeCell ref="P825:R825"/>
    <mergeCell ref="A826:B826"/>
    <mergeCell ref="D826:G826"/>
    <mergeCell ref="I826:L826"/>
    <mergeCell ref="T831:T832"/>
    <mergeCell ref="B830:G830"/>
    <mergeCell ref="P830:R830"/>
    <mergeCell ref="A827:B827"/>
    <mergeCell ref="D827:G827"/>
    <mergeCell ref="I827:L827"/>
    <mergeCell ref="P827:R827"/>
    <mergeCell ref="A829:F829"/>
    <mergeCell ref="A831:F831"/>
    <mergeCell ref="N831:N832"/>
    <mergeCell ref="P831:R832"/>
    <mergeCell ref="S831:S832"/>
    <mergeCell ref="P822:R822"/>
    <mergeCell ref="A819:B819"/>
    <mergeCell ref="D819:G819"/>
    <mergeCell ref="I819:L819"/>
    <mergeCell ref="P819:R819"/>
    <mergeCell ref="A820:B820"/>
    <mergeCell ref="D820:G820"/>
    <mergeCell ref="I820:L820"/>
    <mergeCell ref="P824:R824"/>
    <mergeCell ref="A821:B821"/>
    <mergeCell ref="D821:G821"/>
    <mergeCell ref="I821:L821"/>
    <mergeCell ref="P821:R821"/>
    <mergeCell ref="A822:B822"/>
    <mergeCell ref="D822:G822"/>
    <mergeCell ref="I822:L822"/>
    <mergeCell ref="P826:R826"/>
    <mergeCell ref="A823:B823"/>
    <mergeCell ref="D823:G823"/>
    <mergeCell ref="I823:L823"/>
    <mergeCell ref="P823:R823"/>
    <mergeCell ref="A824:B824"/>
    <mergeCell ref="D824:G824"/>
    <mergeCell ref="I824:L824"/>
    <mergeCell ref="P816:R816"/>
    <mergeCell ref="A813:B813"/>
    <mergeCell ref="D813:G813"/>
    <mergeCell ref="I813:L813"/>
    <mergeCell ref="P813:R813"/>
    <mergeCell ref="A814:B814"/>
    <mergeCell ref="D814:G814"/>
    <mergeCell ref="I814:L814"/>
    <mergeCell ref="P818:R818"/>
    <mergeCell ref="A815:B815"/>
    <mergeCell ref="D815:G815"/>
    <mergeCell ref="I815:L815"/>
    <mergeCell ref="P815:R815"/>
    <mergeCell ref="A816:B816"/>
    <mergeCell ref="D816:G816"/>
    <mergeCell ref="I816:L816"/>
    <mergeCell ref="P820:R820"/>
    <mergeCell ref="A817:B817"/>
    <mergeCell ref="D817:G817"/>
    <mergeCell ref="I817:L817"/>
    <mergeCell ref="P817:R817"/>
    <mergeCell ref="A818:B818"/>
    <mergeCell ref="D818:G818"/>
    <mergeCell ref="I818:L818"/>
    <mergeCell ref="P810:R810"/>
    <mergeCell ref="A807:B807"/>
    <mergeCell ref="D807:G807"/>
    <mergeCell ref="I807:L807"/>
    <mergeCell ref="P807:R807"/>
    <mergeCell ref="A808:B808"/>
    <mergeCell ref="D808:G808"/>
    <mergeCell ref="I808:L808"/>
    <mergeCell ref="P812:R812"/>
    <mergeCell ref="A809:B809"/>
    <mergeCell ref="D809:G809"/>
    <mergeCell ref="I809:L809"/>
    <mergeCell ref="P809:R809"/>
    <mergeCell ref="A810:B810"/>
    <mergeCell ref="D810:G810"/>
    <mergeCell ref="I810:L810"/>
    <mergeCell ref="P814:R814"/>
    <mergeCell ref="A811:B811"/>
    <mergeCell ref="D811:G811"/>
    <mergeCell ref="I811:L811"/>
    <mergeCell ref="P811:R811"/>
    <mergeCell ref="A812:B812"/>
    <mergeCell ref="D812:G812"/>
    <mergeCell ref="I812:L812"/>
    <mergeCell ref="P804:R804"/>
    <mergeCell ref="A801:B801"/>
    <mergeCell ref="D801:G801"/>
    <mergeCell ref="I801:L801"/>
    <mergeCell ref="P801:R801"/>
    <mergeCell ref="A802:B802"/>
    <mergeCell ref="D802:G802"/>
    <mergeCell ref="I802:L802"/>
    <mergeCell ref="P806:R806"/>
    <mergeCell ref="A803:B803"/>
    <mergeCell ref="D803:G803"/>
    <mergeCell ref="I803:L803"/>
    <mergeCell ref="P803:R803"/>
    <mergeCell ref="A804:B804"/>
    <mergeCell ref="D804:G804"/>
    <mergeCell ref="I804:L804"/>
    <mergeCell ref="P808:R808"/>
    <mergeCell ref="A805:B805"/>
    <mergeCell ref="D805:G805"/>
    <mergeCell ref="I805:L805"/>
    <mergeCell ref="P805:R805"/>
    <mergeCell ref="A806:B806"/>
    <mergeCell ref="D806:G806"/>
    <mergeCell ref="I806:L806"/>
    <mergeCell ref="P798:R798"/>
    <mergeCell ref="A795:B795"/>
    <mergeCell ref="D795:G795"/>
    <mergeCell ref="I795:L795"/>
    <mergeCell ref="P795:R795"/>
    <mergeCell ref="A796:B796"/>
    <mergeCell ref="D796:G796"/>
    <mergeCell ref="I796:L796"/>
    <mergeCell ref="P800:R800"/>
    <mergeCell ref="A797:B797"/>
    <mergeCell ref="D797:G797"/>
    <mergeCell ref="I797:L797"/>
    <mergeCell ref="P797:R797"/>
    <mergeCell ref="A798:B798"/>
    <mergeCell ref="D798:G798"/>
    <mergeCell ref="I798:L798"/>
    <mergeCell ref="P802:R802"/>
    <mergeCell ref="A799:B799"/>
    <mergeCell ref="D799:G799"/>
    <mergeCell ref="I799:L799"/>
    <mergeCell ref="P799:R799"/>
    <mergeCell ref="A800:B800"/>
    <mergeCell ref="D800:G800"/>
    <mergeCell ref="I800:L800"/>
    <mergeCell ref="P792:R792"/>
    <mergeCell ref="A789:B789"/>
    <mergeCell ref="D789:G789"/>
    <mergeCell ref="I789:L789"/>
    <mergeCell ref="P789:R789"/>
    <mergeCell ref="A790:B790"/>
    <mergeCell ref="D790:G790"/>
    <mergeCell ref="I790:L790"/>
    <mergeCell ref="P794:R794"/>
    <mergeCell ref="A791:B791"/>
    <mergeCell ref="D791:G791"/>
    <mergeCell ref="I791:L791"/>
    <mergeCell ref="P791:R791"/>
    <mergeCell ref="A792:B792"/>
    <mergeCell ref="D792:G792"/>
    <mergeCell ref="I792:L792"/>
    <mergeCell ref="P796:R796"/>
    <mergeCell ref="A793:B793"/>
    <mergeCell ref="D793:G793"/>
    <mergeCell ref="I793:L793"/>
    <mergeCell ref="P793:R793"/>
    <mergeCell ref="A794:B794"/>
    <mergeCell ref="D794:G794"/>
    <mergeCell ref="I794:L794"/>
    <mergeCell ref="P786:R786"/>
    <mergeCell ref="A783:B783"/>
    <mergeCell ref="D783:G783"/>
    <mergeCell ref="I783:L783"/>
    <mergeCell ref="P783:R783"/>
    <mergeCell ref="A784:B784"/>
    <mergeCell ref="D784:G784"/>
    <mergeCell ref="I784:L784"/>
    <mergeCell ref="P788:R788"/>
    <mergeCell ref="A785:B785"/>
    <mergeCell ref="D785:G785"/>
    <mergeCell ref="I785:L785"/>
    <mergeCell ref="P785:R785"/>
    <mergeCell ref="A786:B786"/>
    <mergeCell ref="D786:G786"/>
    <mergeCell ref="I786:L786"/>
    <mergeCell ref="P790:R790"/>
    <mergeCell ref="A787:B787"/>
    <mergeCell ref="D787:G787"/>
    <mergeCell ref="I787:L787"/>
    <mergeCell ref="P787:R787"/>
    <mergeCell ref="A788:B788"/>
    <mergeCell ref="D788:G788"/>
    <mergeCell ref="I788:L788"/>
    <mergeCell ref="A779:B779"/>
    <mergeCell ref="D779:G779"/>
    <mergeCell ref="I779:L779"/>
    <mergeCell ref="P779:R779"/>
    <mergeCell ref="A777:B777"/>
    <mergeCell ref="D777:G777"/>
    <mergeCell ref="I777:L777"/>
    <mergeCell ref="P777:R777"/>
    <mergeCell ref="P782:R782"/>
    <mergeCell ref="A780:B780"/>
    <mergeCell ref="D780:G780"/>
    <mergeCell ref="I780:L780"/>
    <mergeCell ref="P780:R780"/>
    <mergeCell ref="P784:R784"/>
    <mergeCell ref="A781:B781"/>
    <mergeCell ref="D781:G781"/>
    <mergeCell ref="I781:L781"/>
    <mergeCell ref="P781:R781"/>
    <mergeCell ref="A782:B782"/>
    <mergeCell ref="D782:G782"/>
    <mergeCell ref="I782:L782"/>
    <mergeCell ref="A774:B774"/>
    <mergeCell ref="D774:G774"/>
    <mergeCell ref="I774:L774"/>
    <mergeCell ref="P774:R774"/>
    <mergeCell ref="A771:B771"/>
    <mergeCell ref="D771:G771"/>
    <mergeCell ref="I771:L771"/>
    <mergeCell ref="P771:R771"/>
    <mergeCell ref="A776:B776"/>
    <mergeCell ref="D776:G776"/>
    <mergeCell ref="I776:L776"/>
    <mergeCell ref="P776:R776"/>
    <mergeCell ref="A773:B773"/>
    <mergeCell ref="D773:G773"/>
    <mergeCell ref="I773:L773"/>
    <mergeCell ref="P773:R773"/>
    <mergeCell ref="A778:B778"/>
    <mergeCell ref="D778:G778"/>
    <mergeCell ref="I778:L778"/>
    <mergeCell ref="P778:R778"/>
    <mergeCell ref="A775:B775"/>
    <mergeCell ref="D775:G775"/>
    <mergeCell ref="I775:L775"/>
    <mergeCell ref="P775:R775"/>
    <mergeCell ref="A768:B768"/>
    <mergeCell ref="D768:G768"/>
    <mergeCell ref="I768:L768"/>
    <mergeCell ref="P768:R768"/>
    <mergeCell ref="A765:B765"/>
    <mergeCell ref="D765:G765"/>
    <mergeCell ref="I765:L765"/>
    <mergeCell ref="P765:R765"/>
    <mergeCell ref="A770:B770"/>
    <mergeCell ref="D770:G770"/>
    <mergeCell ref="I770:L770"/>
    <mergeCell ref="P770:R770"/>
    <mergeCell ref="A767:B767"/>
    <mergeCell ref="D767:G767"/>
    <mergeCell ref="I767:L767"/>
    <mergeCell ref="P767:R767"/>
    <mergeCell ref="A772:B772"/>
    <mergeCell ref="D772:G772"/>
    <mergeCell ref="I772:L772"/>
    <mergeCell ref="P772:R772"/>
    <mergeCell ref="A769:B769"/>
    <mergeCell ref="D769:G769"/>
    <mergeCell ref="I769:L769"/>
    <mergeCell ref="P769:R769"/>
    <mergeCell ref="A762:B762"/>
    <mergeCell ref="D762:G762"/>
    <mergeCell ref="I762:L762"/>
    <mergeCell ref="P762:R762"/>
    <mergeCell ref="A759:B759"/>
    <mergeCell ref="D759:G759"/>
    <mergeCell ref="I759:L759"/>
    <mergeCell ref="P759:R759"/>
    <mergeCell ref="A764:B764"/>
    <mergeCell ref="D764:G764"/>
    <mergeCell ref="I764:L764"/>
    <mergeCell ref="P764:R764"/>
    <mergeCell ref="A761:B761"/>
    <mergeCell ref="D761:G761"/>
    <mergeCell ref="I761:L761"/>
    <mergeCell ref="P761:R761"/>
    <mergeCell ref="A766:B766"/>
    <mergeCell ref="D766:G766"/>
    <mergeCell ref="I766:L766"/>
    <mergeCell ref="P766:R766"/>
    <mergeCell ref="A763:B763"/>
    <mergeCell ref="D763:G763"/>
    <mergeCell ref="I763:L763"/>
    <mergeCell ref="P763:R763"/>
    <mergeCell ref="A756:B756"/>
    <mergeCell ref="D756:G756"/>
    <mergeCell ref="I756:L756"/>
    <mergeCell ref="P756:R756"/>
    <mergeCell ref="A753:B753"/>
    <mergeCell ref="D753:G753"/>
    <mergeCell ref="I753:L753"/>
    <mergeCell ref="P753:R753"/>
    <mergeCell ref="A758:B758"/>
    <mergeCell ref="D758:G758"/>
    <mergeCell ref="I758:L758"/>
    <mergeCell ref="P758:R758"/>
    <mergeCell ref="A755:B755"/>
    <mergeCell ref="D755:G755"/>
    <mergeCell ref="I755:L755"/>
    <mergeCell ref="P755:R755"/>
    <mergeCell ref="A760:B760"/>
    <mergeCell ref="D760:G760"/>
    <mergeCell ref="I760:L760"/>
    <mergeCell ref="P760:R760"/>
    <mergeCell ref="A757:B757"/>
    <mergeCell ref="D757:G757"/>
    <mergeCell ref="I757:L757"/>
    <mergeCell ref="P757:R757"/>
    <mergeCell ref="A750:B750"/>
    <mergeCell ref="D750:G750"/>
    <mergeCell ref="I750:L750"/>
    <mergeCell ref="P750:R750"/>
    <mergeCell ref="A747:B747"/>
    <mergeCell ref="D747:G747"/>
    <mergeCell ref="I747:L747"/>
    <mergeCell ref="P747:R747"/>
    <mergeCell ref="A752:B752"/>
    <mergeCell ref="D752:G752"/>
    <mergeCell ref="I752:L752"/>
    <mergeCell ref="P752:R752"/>
    <mergeCell ref="A749:B749"/>
    <mergeCell ref="D749:G749"/>
    <mergeCell ref="I749:L749"/>
    <mergeCell ref="P749:R749"/>
    <mergeCell ref="A754:B754"/>
    <mergeCell ref="D754:G754"/>
    <mergeCell ref="I754:L754"/>
    <mergeCell ref="P754:R754"/>
    <mergeCell ref="A751:B751"/>
    <mergeCell ref="D751:G751"/>
    <mergeCell ref="I751:L751"/>
    <mergeCell ref="P751:R751"/>
    <mergeCell ref="A744:B744"/>
    <mergeCell ref="D744:G744"/>
    <mergeCell ref="I744:L744"/>
    <mergeCell ref="P744:R744"/>
    <mergeCell ref="A741:B741"/>
    <mergeCell ref="D741:G741"/>
    <mergeCell ref="I741:L741"/>
    <mergeCell ref="P741:R741"/>
    <mergeCell ref="A746:B746"/>
    <mergeCell ref="D746:G746"/>
    <mergeCell ref="I746:L746"/>
    <mergeCell ref="P746:R746"/>
    <mergeCell ref="A743:B743"/>
    <mergeCell ref="D743:G743"/>
    <mergeCell ref="I743:L743"/>
    <mergeCell ref="P743:R743"/>
    <mergeCell ref="A748:B748"/>
    <mergeCell ref="D748:G748"/>
    <mergeCell ref="I748:L748"/>
    <mergeCell ref="P748:R748"/>
    <mergeCell ref="A745:B745"/>
    <mergeCell ref="D745:G745"/>
    <mergeCell ref="I745:L745"/>
    <mergeCell ref="P745:R745"/>
    <mergeCell ref="A738:B738"/>
    <mergeCell ref="D738:G738"/>
    <mergeCell ref="I738:L738"/>
    <mergeCell ref="P738:R738"/>
    <mergeCell ref="A735:B735"/>
    <mergeCell ref="D735:G735"/>
    <mergeCell ref="I735:L735"/>
    <mergeCell ref="P735:R735"/>
    <mergeCell ref="A740:B740"/>
    <mergeCell ref="D740:G740"/>
    <mergeCell ref="I740:L740"/>
    <mergeCell ref="P740:R740"/>
    <mergeCell ref="A737:B737"/>
    <mergeCell ref="D737:G737"/>
    <mergeCell ref="I737:L737"/>
    <mergeCell ref="P737:R737"/>
    <mergeCell ref="A742:B742"/>
    <mergeCell ref="D742:G742"/>
    <mergeCell ref="I742:L742"/>
    <mergeCell ref="P742:R742"/>
    <mergeCell ref="A739:B739"/>
    <mergeCell ref="D739:G739"/>
    <mergeCell ref="I739:L739"/>
    <mergeCell ref="P739:R739"/>
    <mergeCell ref="A732:B732"/>
    <mergeCell ref="D732:G732"/>
    <mergeCell ref="I732:L732"/>
    <mergeCell ref="P732:R732"/>
    <mergeCell ref="A730:B730"/>
    <mergeCell ref="D730:G730"/>
    <mergeCell ref="I730:L730"/>
    <mergeCell ref="P730:R730"/>
    <mergeCell ref="A734:B734"/>
    <mergeCell ref="D734:G734"/>
    <mergeCell ref="I734:L734"/>
    <mergeCell ref="P734:R734"/>
    <mergeCell ref="A731:B731"/>
    <mergeCell ref="D731:G731"/>
    <mergeCell ref="I731:L731"/>
    <mergeCell ref="P731:R731"/>
    <mergeCell ref="A736:B736"/>
    <mergeCell ref="D736:G736"/>
    <mergeCell ref="I736:L736"/>
    <mergeCell ref="P736:R736"/>
    <mergeCell ref="A733:B733"/>
    <mergeCell ref="D733:G733"/>
    <mergeCell ref="I733:L733"/>
    <mergeCell ref="P733:R733"/>
    <mergeCell ref="A726:B726"/>
    <mergeCell ref="D726:G726"/>
    <mergeCell ref="I726:L726"/>
    <mergeCell ref="P726:R726"/>
    <mergeCell ref="A723:B723"/>
    <mergeCell ref="D723:G723"/>
    <mergeCell ref="I723:L723"/>
    <mergeCell ref="P723:R723"/>
    <mergeCell ref="A728:B728"/>
    <mergeCell ref="D728:G728"/>
    <mergeCell ref="I728:L728"/>
    <mergeCell ref="P728:R728"/>
    <mergeCell ref="A725:B725"/>
    <mergeCell ref="D725:G725"/>
    <mergeCell ref="I725:L725"/>
    <mergeCell ref="P725:R725"/>
    <mergeCell ref="A729:B729"/>
    <mergeCell ref="D729:G729"/>
    <mergeCell ref="I729:L729"/>
    <mergeCell ref="P729:R729"/>
    <mergeCell ref="A727:B727"/>
    <mergeCell ref="D727:G727"/>
    <mergeCell ref="I727:L727"/>
    <mergeCell ref="P727:R727"/>
    <mergeCell ref="A720:B720"/>
    <mergeCell ref="D720:G720"/>
    <mergeCell ref="I720:L720"/>
    <mergeCell ref="P720:R720"/>
    <mergeCell ref="A717:B717"/>
    <mergeCell ref="D717:G717"/>
    <mergeCell ref="I717:L717"/>
    <mergeCell ref="P717:R717"/>
    <mergeCell ref="A722:B722"/>
    <mergeCell ref="D722:G722"/>
    <mergeCell ref="I722:L722"/>
    <mergeCell ref="P722:R722"/>
    <mergeCell ref="A719:B719"/>
    <mergeCell ref="D719:G719"/>
    <mergeCell ref="I719:L719"/>
    <mergeCell ref="P719:R719"/>
    <mergeCell ref="A724:B724"/>
    <mergeCell ref="D724:G724"/>
    <mergeCell ref="I724:L724"/>
    <mergeCell ref="P724:R724"/>
    <mergeCell ref="A721:B721"/>
    <mergeCell ref="D721:G721"/>
    <mergeCell ref="I721:L721"/>
    <mergeCell ref="P721:R721"/>
    <mergeCell ref="A714:B714"/>
    <mergeCell ref="D714:G714"/>
    <mergeCell ref="I714:L714"/>
    <mergeCell ref="P714:R714"/>
    <mergeCell ref="A711:B711"/>
    <mergeCell ref="D711:G711"/>
    <mergeCell ref="I711:L711"/>
    <mergeCell ref="P711:R711"/>
    <mergeCell ref="A716:B716"/>
    <mergeCell ref="D716:G716"/>
    <mergeCell ref="I716:L716"/>
    <mergeCell ref="P716:R716"/>
    <mergeCell ref="A713:B713"/>
    <mergeCell ref="D713:G713"/>
    <mergeCell ref="I713:L713"/>
    <mergeCell ref="P713:R713"/>
    <mergeCell ref="A718:B718"/>
    <mergeCell ref="D718:G718"/>
    <mergeCell ref="I718:L718"/>
    <mergeCell ref="P718:R718"/>
    <mergeCell ref="A715:B715"/>
    <mergeCell ref="D715:G715"/>
    <mergeCell ref="I715:L715"/>
    <mergeCell ref="P715:R715"/>
    <mergeCell ref="A708:B708"/>
    <mergeCell ref="D708:G708"/>
    <mergeCell ref="I708:L708"/>
    <mergeCell ref="P708:R708"/>
    <mergeCell ref="A705:B705"/>
    <mergeCell ref="D705:G705"/>
    <mergeCell ref="I705:L705"/>
    <mergeCell ref="P705:R705"/>
    <mergeCell ref="A710:B710"/>
    <mergeCell ref="D710:G710"/>
    <mergeCell ref="I710:L710"/>
    <mergeCell ref="P710:R710"/>
    <mergeCell ref="A707:B707"/>
    <mergeCell ref="D707:G707"/>
    <mergeCell ref="I707:L707"/>
    <mergeCell ref="P707:R707"/>
    <mergeCell ref="A712:B712"/>
    <mergeCell ref="D712:G712"/>
    <mergeCell ref="I712:L712"/>
    <mergeCell ref="P712:R712"/>
    <mergeCell ref="A709:B709"/>
    <mergeCell ref="D709:G709"/>
    <mergeCell ref="I709:L709"/>
    <mergeCell ref="P709:R709"/>
    <mergeCell ref="A702:B702"/>
    <mergeCell ref="D702:G702"/>
    <mergeCell ref="I702:L702"/>
    <mergeCell ref="P702:R702"/>
    <mergeCell ref="A699:B699"/>
    <mergeCell ref="D699:G699"/>
    <mergeCell ref="I699:L699"/>
    <mergeCell ref="P699:R699"/>
    <mergeCell ref="A704:B704"/>
    <mergeCell ref="D704:G704"/>
    <mergeCell ref="I704:L704"/>
    <mergeCell ref="P704:R704"/>
    <mergeCell ref="A701:B701"/>
    <mergeCell ref="D701:G701"/>
    <mergeCell ref="I701:L701"/>
    <mergeCell ref="P701:R701"/>
    <mergeCell ref="A706:B706"/>
    <mergeCell ref="D706:G706"/>
    <mergeCell ref="I706:L706"/>
    <mergeCell ref="P706:R706"/>
    <mergeCell ref="A703:B703"/>
    <mergeCell ref="D703:G703"/>
    <mergeCell ref="I703:L703"/>
    <mergeCell ref="P703:R703"/>
    <mergeCell ref="A696:B696"/>
    <mergeCell ref="D696:G696"/>
    <mergeCell ref="I696:L696"/>
    <mergeCell ref="P696:R696"/>
    <mergeCell ref="A693:B693"/>
    <mergeCell ref="D693:G693"/>
    <mergeCell ref="I693:L693"/>
    <mergeCell ref="P693:R693"/>
    <mergeCell ref="A698:B698"/>
    <mergeCell ref="D698:G698"/>
    <mergeCell ref="I698:L698"/>
    <mergeCell ref="P698:R698"/>
    <mergeCell ref="A695:B695"/>
    <mergeCell ref="D695:G695"/>
    <mergeCell ref="I695:L695"/>
    <mergeCell ref="P695:R695"/>
    <mergeCell ref="A700:B700"/>
    <mergeCell ref="D700:G700"/>
    <mergeCell ref="I700:L700"/>
    <mergeCell ref="P700:R700"/>
    <mergeCell ref="A697:B697"/>
    <mergeCell ref="D697:G697"/>
    <mergeCell ref="I697:L697"/>
    <mergeCell ref="P697:R697"/>
    <mergeCell ref="A690:B690"/>
    <mergeCell ref="D690:G690"/>
    <mergeCell ref="I690:L690"/>
    <mergeCell ref="P690:R690"/>
    <mergeCell ref="A687:B687"/>
    <mergeCell ref="D687:G687"/>
    <mergeCell ref="I687:L687"/>
    <mergeCell ref="P687:R687"/>
    <mergeCell ref="A692:B692"/>
    <mergeCell ref="D692:G692"/>
    <mergeCell ref="I692:L692"/>
    <mergeCell ref="P692:R692"/>
    <mergeCell ref="A689:B689"/>
    <mergeCell ref="D689:G689"/>
    <mergeCell ref="I689:L689"/>
    <mergeCell ref="P689:R689"/>
    <mergeCell ref="A694:B694"/>
    <mergeCell ref="D694:G694"/>
    <mergeCell ref="I694:L694"/>
    <mergeCell ref="P694:R694"/>
    <mergeCell ref="A691:B691"/>
    <mergeCell ref="D691:G691"/>
    <mergeCell ref="I691:L691"/>
    <mergeCell ref="P691:R691"/>
    <mergeCell ref="A684:B684"/>
    <mergeCell ref="D684:G684"/>
    <mergeCell ref="I684:L684"/>
    <mergeCell ref="P684:R684"/>
    <mergeCell ref="A681:B681"/>
    <mergeCell ref="D681:G681"/>
    <mergeCell ref="I681:L681"/>
    <mergeCell ref="P681:R681"/>
    <mergeCell ref="A686:B686"/>
    <mergeCell ref="D686:G686"/>
    <mergeCell ref="I686:L686"/>
    <mergeCell ref="P686:R686"/>
    <mergeCell ref="A683:B683"/>
    <mergeCell ref="D683:G683"/>
    <mergeCell ref="I683:L683"/>
    <mergeCell ref="P683:R683"/>
    <mergeCell ref="A688:B688"/>
    <mergeCell ref="D688:G688"/>
    <mergeCell ref="I688:L688"/>
    <mergeCell ref="P688:R688"/>
    <mergeCell ref="A685:B685"/>
    <mergeCell ref="D685:G685"/>
    <mergeCell ref="I685:L685"/>
    <mergeCell ref="P685:R685"/>
    <mergeCell ref="A678:B678"/>
    <mergeCell ref="D678:G678"/>
    <mergeCell ref="I678:L678"/>
    <mergeCell ref="P678:R678"/>
    <mergeCell ref="A675:B675"/>
    <mergeCell ref="D675:G675"/>
    <mergeCell ref="I675:L675"/>
    <mergeCell ref="P675:R675"/>
    <mergeCell ref="A679:B679"/>
    <mergeCell ref="D679:G679"/>
    <mergeCell ref="I679:L679"/>
    <mergeCell ref="P679:R679"/>
    <mergeCell ref="A677:B677"/>
    <mergeCell ref="D677:G677"/>
    <mergeCell ref="I677:L677"/>
    <mergeCell ref="P677:R677"/>
    <mergeCell ref="A682:B682"/>
    <mergeCell ref="D682:G682"/>
    <mergeCell ref="I682:L682"/>
    <mergeCell ref="P682:R682"/>
    <mergeCell ref="A680:B680"/>
    <mergeCell ref="D680:G680"/>
    <mergeCell ref="I680:L680"/>
    <mergeCell ref="P680:R680"/>
    <mergeCell ref="A672:B672"/>
    <mergeCell ref="D672:G672"/>
    <mergeCell ref="I672:L672"/>
    <mergeCell ref="P672:R672"/>
    <mergeCell ref="A669:B669"/>
    <mergeCell ref="D669:G669"/>
    <mergeCell ref="I669:L669"/>
    <mergeCell ref="P669:R669"/>
    <mergeCell ref="A674:B674"/>
    <mergeCell ref="D674:G674"/>
    <mergeCell ref="I674:L674"/>
    <mergeCell ref="P674:R674"/>
    <mergeCell ref="A671:B671"/>
    <mergeCell ref="D671:G671"/>
    <mergeCell ref="I671:L671"/>
    <mergeCell ref="P671:R671"/>
    <mergeCell ref="A676:B676"/>
    <mergeCell ref="D676:G676"/>
    <mergeCell ref="I676:L676"/>
    <mergeCell ref="P676:R676"/>
    <mergeCell ref="A673:B673"/>
    <mergeCell ref="D673:G673"/>
    <mergeCell ref="I673:L673"/>
    <mergeCell ref="P673:R673"/>
    <mergeCell ref="A666:B666"/>
    <mergeCell ref="D666:G666"/>
    <mergeCell ref="I666:L666"/>
    <mergeCell ref="P666:R666"/>
    <mergeCell ref="A663:B663"/>
    <mergeCell ref="D663:G663"/>
    <mergeCell ref="I663:L663"/>
    <mergeCell ref="P663:R663"/>
    <mergeCell ref="A668:B668"/>
    <mergeCell ref="D668:G668"/>
    <mergeCell ref="I668:L668"/>
    <mergeCell ref="P668:R668"/>
    <mergeCell ref="A665:B665"/>
    <mergeCell ref="D665:G665"/>
    <mergeCell ref="I665:L665"/>
    <mergeCell ref="P665:R665"/>
    <mergeCell ref="A670:B670"/>
    <mergeCell ref="D670:G670"/>
    <mergeCell ref="I670:L670"/>
    <mergeCell ref="P670:R670"/>
    <mergeCell ref="A667:B667"/>
    <mergeCell ref="D667:G667"/>
    <mergeCell ref="I667:L667"/>
    <mergeCell ref="P667:R667"/>
    <mergeCell ref="A660:B660"/>
    <mergeCell ref="D660:G660"/>
    <mergeCell ref="I660:L660"/>
    <mergeCell ref="P660:R660"/>
    <mergeCell ref="A657:B657"/>
    <mergeCell ref="D657:G657"/>
    <mergeCell ref="I657:L657"/>
    <mergeCell ref="P657:R657"/>
    <mergeCell ref="A662:B662"/>
    <mergeCell ref="D662:G662"/>
    <mergeCell ref="I662:L662"/>
    <mergeCell ref="P662:R662"/>
    <mergeCell ref="A659:B659"/>
    <mergeCell ref="D659:G659"/>
    <mergeCell ref="I659:L659"/>
    <mergeCell ref="P659:R659"/>
    <mergeCell ref="A664:B664"/>
    <mergeCell ref="D664:G664"/>
    <mergeCell ref="I664:L664"/>
    <mergeCell ref="P664:R664"/>
    <mergeCell ref="A661:B661"/>
    <mergeCell ref="D661:G661"/>
    <mergeCell ref="I661:L661"/>
    <mergeCell ref="P661:R661"/>
    <mergeCell ref="A654:B654"/>
    <mergeCell ref="D654:G654"/>
    <mergeCell ref="I654:L654"/>
    <mergeCell ref="P654:R654"/>
    <mergeCell ref="A651:B651"/>
    <mergeCell ref="D651:G651"/>
    <mergeCell ref="I651:L651"/>
    <mergeCell ref="P651:R651"/>
    <mergeCell ref="A656:B656"/>
    <mergeCell ref="D656:G656"/>
    <mergeCell ref="I656:L656"/>
    <mergeCell ref="P656:R656"/>
    <mergeCell ref="A653:B653"/>
    <mergeCell ref="D653:G653"/>
    <mergeCell ref="I653:L653"/>
    <mergeCell ref="P653:R653"/>
    <mergeCell ref="A658:B658"/>
    <mergeCell ref="D658:G658"/>
    <mergeCell ref="I658:L658"/>
    <mergeCell ref="P658:R658"/>
    <mergeCell ref="A655:B655"/>
    <mergeCell ref="D655:G655"/>
    <mergeCell ref="I655:L655"/>
    <mergeCell ref="P655:R655"/>
    <mergeCell ref="A648:B648"/>
    <mergeCell ref="D648:G648"/>
    <mergeCell ref="I648:L648"/>
    <mergeCell ref="P648:R648"/>
    <mergeCell ref="A645:B645"/>
    <mergeCell ref="D645:G645"/>
    <mergeCell ref="I645:L645"/>
    <mergeCell ref="P645:R645"/>
    <mergeCell ref="A650:B650"/>
    <mergeCell ref="D650:G650"/>
    <mergeCell ref="I650:L650"/>
    <mergeCell ref="P650:R650"/>
    <mergeCell ref="A647:B647"/>
    <mergeCell ref="D647:G647"/>
    <mergeCell ref="I647:L647"/>
    <mergeCell ref="P647:R647"/>
    <mergeCell ref="A652:B652"/>
    <mergeCell ref="D652:G652"/>
    <mergeCell ref="I652:L652"/>
    <mergeCell ref="P652:R652"/>
    <mergeCell ref="A649:B649"/>
    <mergeCell ref="D649:G649"/>
    <mergeCell ref="I649:L649"/>
    <mergeCell ref="P649:R649"/>
    <mergeCell ref="A642:B642"/>
    <mergeCell ref="D642:G642"/>
    <mergeCell ref="I642:L642"/>
    <mergeCell ref="P642:R642"/>
    <mergeCell ref="A639:B639"/>
    <mergeCell ref="D639:G639"/>
    <mergeCell ref="I639:L639"/>
    <mergeCell ref="P639:R639"/>
    <mergeCell ref="A644:B644"/>
    <mergeCell ref="D644:G644"/>
    <mergeCell ref="I644:L644"/>
    <mergeCell ref="P644:R644"/>
    <mergeCell ref="A641:B641"/>
    <mergeCell ref="D641:G641"/>
    <mergeCell ref="I641:L641"/>
    <mergeCell ref="P641:R641"/>
    <mergeCell ref="A646:B646"/>
    <mergeCell ref="D646:G646"/>
    <mergeCell ref="I646:L646"/>
    <mergeCell ref="P646:R646"/>
    <mergeCell ref="A643:B643"/>
    <mergeCell ref="D643:G643"/>
    <mergeCell ref="I643:L643"/>
    <mergeCell ref="P643:R643"/>
    <mergeCell ref="A636:B636"/>
    <mergeCell ref="D636:G636"/>
    <mergeCell ref="I636:L636"/>
    <mergeCell ref="P636:R636"/>
    <mergeCell ref="A633:B633"/>
    <mergeCell ref="D633:G633"/>
    <mergeCell ref="I633:L633"/>
    <mergeCell ref="P633:R633"/>
    <mergeCell ref="A638:B638"/>
    <mergeCell ref="D638:G638"/>
    <mergeCell ref="I638:L638"/>
    <mergeCell ref="P638:R638"/>
    <mergeCell ref="A635:B635"/>
    <mergeCell ref="D635:G635"/>
    <mergeCell ref="I635:L635"/>
    <mergeCell ref="P635:R635"/>
    <mergeCell ref="A640:B640"/>
    <mergeCell ref="D640:G640"/>
    <mergeCell ref="I640:L640"/>
    <mergeCell ref="P640:R640"/>
    <mergeCell ref="A637:B637"/>
    <mergeCell ref="D637:G637"/>
    <mergeCell ref="I637:L637"/>
    <mergeCell ref="P637:R637"/>
    <mergeCell ref="A629:B629"/>
    <mergeCell ref="D629:G629"/>
    <mergeCell ref="I629:L629"/>
    <mergeCell ref="P629:R629"/>
    <mergeCell ref="A627:B627"/>
    <mergeCell ref="D627:G627"/>
    <mergeCell ref="I627:L627"/>
    <mergeCell ref="P627:R627"/>
    <mergeCell ref="A632:B632"/>
    <mergeCell ref="D632:G632"/>
    <mergeCell ref="I632:L632"/>
    <mergeCell ref="P632:R632"/>
    <mergeCell ref="A630:B630"/>
    <mergeCell ref="D630:G630"/>
    <mergeCell ref="I630:L630"/>
    <mergeCell ref="P630:R630"/>
    <mergeCell ref="A634:B634"/>
    <mergeCell ref="D634:G634"/>
    <mergeCell ref="I634:L634"/>
    <mergeCell ref="P634:R634"/>
    <mergeCell ref="A631:B631"/>
    <mergeCell ref="D631:G631"/>
    <mergeCell ref="I631:L631"/>
    <mergeCell ref="P631:R631"/>
    <mergeCell ref="A624:B624"/>
    <mergeCell ref="D624:G624"/>
    <mergeCell ref="I624:L624"/>
    <mergeCell ref="P624:R624"/>
    <mergeCell ref="A621:B621"/>
    <mergeCell ref="D621:G621"/>
    <mergeCell ref="I621:L621"/>
    <mergeCell ref="P621:R621"/>
    <mergeCell ref="A626:B626"/>
    <mergeCell ref="D626:G626"/>
    <mergeCell ref="I626:L626"/>
    <mergeCell ref="P626:R626"/>
    <mergeCell ref="A623:B623"/>
    <mergeCell ref="D623:G623"/>
    <mergeCell ref="I623:L623"/>
    <mergeCell ref="P623:R623"/>
    <mergeCell ref="A628:B628"/>
    <mergeCell ref="D628:G628"/>
    <mergeCell ref="I628:L628"/>
    <mergeCell ref="P628:R628"/>
    <mergeCell ref="A625:B625"/>
    <mergeCell ref="D625:G625"/>
    <mergeCell ref="I625:L625"/>
    <mergeCell ref="P625:R625"/>
    <mergeCell ref="A618:B618"/>
    <mergeCell ref="D618:G618"/>
    <mergeCell ref="I618:L618"/>
    <mergeCell ref="P618:R618"/>
    <mergeCell ref="A615:B615"/>
    <mergeCell ref="D615:G615"/>
    <mergeCell ref="I615:L615"/>
    <mergeCell ref="P615:R615"/>
    <mergeCell ref="A620:B620"/>
    <mergeCell ref="D620:G620"/>
    <mergeCell ref="I620:L620"/>
    <mergeCell ref="P620:R620"/>
    <mergeCell ref="A617:B617"/>
    <mergeCell ref="D617:G617"/>
    <mergeCell ref="I617:L617"/>
    <mergeCell ref="P617:R617"/>
    <mergeCell ref="A622:B622"/>
    <mergeCell ref="D622:G622"/>
    <mergeCell ref="I622:L622"/>
    <mergeCell ref="P622:R622"/>
    <mergeCell ref="A619:B619"/>
    <mergeCell ref="D619:G619"/>
    <mergeCell ref="I619:L619"/>
    <mergeCell ref="P619:R619"/>
    <mergeCell ref="A612:B612"/>
    <mergeCell ref="D612:G612"/>
    <mergeCell ref="I612:L612"/>
    <mergeCell ref="P612:R612"/>
    <mergeCell ref="A609:B609"/>
    <mergeCell ref="D609:G609"/>
    <mergeCell ref="I609:L609"/>
    <mergeCell ref="P609:R609"/>
    <mergeCell ref="A614:B614"/>
    <mergeCell ref="D614:G614"/>
    <mergeCell ref="I614:L614"/>
    <mergeCell ref="P614:R614"/>
    <mergeCell ref="A611:B611"/>
    <mergeCell ref="D611:G611"/>
    <mergeCell ref="I611:L611"/>
    <mergeCell ref="P611:R611"/>
    <mergeCell ref="A616:B616"/>
    <mergeCell ref="D616:G616"/>
    <mergeCell ref="I616:L616"/>
    <mergeCell ref="P616:R616"/>
    <mergeCell ref="A613:B613"/>
    <mergeCell ref="D613:G613"/>
    <mergeCell ref="I613:L613"/>
    <mergeCell ref="P613:R613"/>
    <mergeCell ref="A606:B606"/>
    <mergeCell ref="D606:G606"/>
    <mergeCell ref="I606:L606"/>
    <mergeCell ref="P606:R606"/>
    <mergeCell ref="A603:B603"/>
    <mergeCell ref="D603:G603"/>
    <mergeCell ref="I603:L603"/>
    <mergeCell ref="P603:R603"/>
    <mergeCell ref="A608:B608"/>
    <mergeCell ref="D608:G608"/>
    <mergeCell ref="I608:L608"/>
    <mergeCell ref="P608:R608"/>
    <mergeCell ref="A605:B605"/>
    <mergeCell ref="D605:G605"/>
    <mergeCell ref="I605:L605"/>
    <mergeCell ref="P605:R605"/>
    <mergeCell ref="A610:B610"/>
    <mergeCell ref="D610:G610"/>
    <mergeCell ref="I610:L610"/>
    <mergeCell ref="P610:R610"/>
    <mergeCell ref="A607:B607"/>
    <mergeCell ref="D607:G607"/>
    <mergeCell ref="I607:L607"/>
    <mergeCell ref="P607:R607"/>
    <mergeCell ref="A600:B600"/>
    <mergeCell ref="D600:G600"/>
    <mergeCell ref="I600:L600"/>
    <mergeCell ref="P600:R600"/>
    <mergeCell ref="A597:B597"/>
    <mergeCell ref="D597:G597"/>
    <mergeCell ref="I597:L597"/>
    <mergeCell ref="P597:R597"/>
    <mergeCell ref="A602:B602"/>
    <mergeCell ref="D602:G602"/>
    <mergeCell ref="I602:L602"/>
    <mergeCell ref="P602:R602"/>
    <mergeCell ref="A599:B599"/>
    <mergeCell ref="D599:G599"/>
    <mergeCell ref="I599:L599"/>
    <mergeCell ref="P599:R599"/>
    <mergeCell ref="A604:B604"/>
    <mergeCell ref="D604:G604"/>
    <mergeCell ref="I604:L604"/>
    <mergeCell ref="P604:R604"/>
    <mergeCell ref="A601:B601"/>
    <mergeCell ref="D601:G601"/>
    <mergeCell ref="I601:L601"/>
    <mergeCell ref="P601:R601"/>
    <mergeCell ref="A594:B594"/>
    <mergeCell ref="D594:G594"/>
    <mergeCell ref="I594:L594"/>
    <mergeCell ref="P594:R594"/>
    <mergeCell ref="A591:B591"/>
    <mergeCell ref="D591:G591"/>
    <mergeCell ref="I591:L591"/>
    <mergeCell ref="P591:R591"/>
    <mergeCell ref="A596:B596"/>
    <mergeCell ref="D596:G596"/>
    <mergeCell ref="I596:L596"/>
    <mergeCell ref="P596:R596"/>
    <mergeCell ref="A593:B593"/>
    <mergeCell ref="D593:G593"/>
    <mergeCell ref="I593:L593"/>
    <mergeCell ref="P593:R593"/>
    <mergeCell ref="A598:B598"/>
    <mergeCell ref="D598:G598"/>
    <mergeCell ref="I598:L598"/>
    <mergeCell ref="P598:R598"/>
    <mergeCell ref="A595:B595"/>
    <mergeCell ref="D595:G595"/>
    <mergeCell ref="I595:L595"/>
    <mergeCell ref="P595:R595"/>
    <mergeCell ref="A588:B588"/>
    <mergeCell ref="D588:G588"/>
    <mergeCell ref="I588:L588"/>
    <mergeCell ref="P588:R588"/>
    <mergeCell ref="A585:B585"/>
    <mergeCell ref="D585:G585"/>
    <mergeCell ref="I585:L585"/>
    <mergeCell ref="P585:R585"/>
    <mergeCell ref="A590:B590"/>
    <mergeCell ref="D590:G590"/>
    <mergeCell ref="I590:L590"/>
    <mergeCell ref="P590:R590"/>
    <mergeCell ref="A587:B587"/>
    <mergeCell ref="D587:G587"/>
    <mergeCell ref="I587:L587"/>
    <mergeCell ref="P587:R587"/>
    <mergeCell ref="A592:B592"/>
    <mergeCell ref="D592:G592"/>
    <mergeCell ref="I592:L592"/>
    <mergeCell ref="P592:R592"/>
    <mergeCell ref="A589:B589"/>
    <mergeCell ref="D589:G589"/>
    <mergeCell ref="I589:L589"/>
    <mergeCell ref="P589:R589"/>
    <mergeCell ref="A582:B582"/>
    <mergeCell ref="D582:G582"/>
    <mergeCell ref="I582:L582"/>
    <mergeCell ref="P582:R582"/>
    <mergeCell ref="A580:B580"/>
    <mergeCell ref="D580:G580"/>
    <mergeCell ref="I580:L580"/>
    <mergeCell ref="P580:R580"/>
    <mergeCell ref="A584:B584"/>
    <mergeCell ref="D584:G584"/>
    <mergeCell ref="I584:L584"/>
    <mergeCell ref="P584:R584"/>
    <mergeCell ref="A581:B581"/>
    <mergeCell ref="D581:G581"/>
    <mergeCell ref="I581:L581"/>
    <mergeCell ref="P581:R581"/>
    <mergeCell ref="A586:B586"/>
    <mergeCell ref="D586:G586"/>
    <mergeCell ref="I586:L586"/>
    <mergeCell ref="P586:R586"/>
    <mergeCell ref="A583:B583"/>
    <mergeCell ref="D583:G583"/>
    <mergeCell ref="I583:L583"/>
    <mergeCell ref="P583:R583"/>
    <mergeCell ref="A576:B576"/>
    <mergeCell ref="D576:G576"/>
    <mergeCell ref="I576:L576"/>
    <mergeCell ref="P576:R576"/>
    <mergeCell ref="A573:B573"/>
    <mergeCell ref="D573:G573"/>
    <mergeCell ref="I573:L573"/>
    <mergeCell ref="P573:R573"/>
    <mergeCell ref="A578:B578"/>
    <mergeCell ref="D578:G578"/>
    <mergeCell ref="I578:L578"/>
    <mergeCell ref="P578:R578"/>
    <mergeCell ref="A575:B575"/>
    <mergeCell ref="D575:G575"/>
    <mergeCell ref="I575:L575"/>
    <mergeCell ref="P575:R575"/>
    <mergeCell ref="A579:B579"/>
    <mergeCell ref="D579:G579"/>
    <mergeCell ref="I579:L579"/>
    <mergeCell ref="P579:R579"/>
    <mergeCell ref="A577:B577"/>
    <mergeCell ref="D577:G577"/>
    <mergeCell ref="I577:L577"/>
    <mergeCell ref="P577:R577"/>
    <mergeCell ref="A570:B570"/>
    <mergeCell ref="D570:G570"/>
    <mergeCell ref="I570:L570"/>
    <mergeCell ref="P570:R570"/>
    <mergeCell ref="A567:B567"/>
    <mergeCell ref="D567:G567"/>
    <mergeCell ref="I567:L567"/>
    <mergeCell ref="P567:R567"/>
    <mergeCell ref="A572:B572"/>
    <mergeCell ref="D572:G572"/>
    <mergeCell ref="I572:L572"/>
    <mergeCell ref="P572:R572"/>
    <mergeCell ref="A569:B569"/>
    <mergeCell ref="D569:G569"/>
    <mergeCell ref="I569:L569"/>
    <mergeCell ref="P569:R569"/>
    <mergeCell ref="A574:B574"/>
    <mergeCell ref="D574:G574"/>
    <mergeCell ref="I574:L574"/>
    <mergeCell ref="P574:R574"/>
    <mergeCell ref="A571:B571"/>
    <mergeCell ref="D571:G571"/>
    <mergeCell ref="I571:L571"/>
    <mergeCell ref="P571:R571"/>
    <mergeCell ref="A564:B564"/>
    <mergeCell ref="D564:G564"/>
    <mergeCell ref="I564:L564"/>
    <mergeCell ref="P564:R564"/>
    <mergeCell ref="A561:B561"/>
    <mergeCell ref="D561:G561"/>
    <mergeCell ref="I561:L561"/>
    <mergeCell ref="P561:R561"/>
    <mergeCell ref="A566:B566"/>
    <mergeCell ref="D566:G566"/>
    <mergeCell ref="I566:L566"/>
    <mergeCell ref="P566:R566"/>
    <mergeCell ref="A563:B563"/>
    <mergeCell ref="D563:G563"/>
    <mergeCell ref="I563:L563"/>
    <mergeCell ref="P563:R563"/>
    <mergeCell ref="A568:B568"/>
    <mergeCell ref="D568:G568"/>
    <mergeCell ref="I568:L568"/>
    <mergeCell ref="P568:R568"/>
    <mergeCell ref="A565:B565"/>
    <mergeCell ref="D565:G565"/>
    <mergeCell ref="I565:L565"/>
    <mergeCell ref="P565:R565"/>
    <mergeCell ref="A558:B558"/>
    <mergeCell ref="D558:G558"/>
    <mergeCell ref="I558:L558"/>
    <mergeCell ref="P558:R558"/>
    <mergeCell ref="A555:B555"/>
    <mergeCell ref="D555:G555"/>
    <mergeCell ref="I555:L555"/>
    <mergeCell ref="P555:R555"/>
    <mergeCell ref="A560:B560"/>
    <mergeCell ref="D560:G560"/>
    <mergeCell ref="I560:L560"/>
    <mergeCell ref="P560:R560"/>
    <mergeCell ref="A557:B557"/>
    <mergeCell ref="D557:G557"/>
    <mergeCell ref="I557:L557"/>
    <mergeCell ref="P557:R557"/>
    <mergeCell ref="A562:B562"/>
    <mergeCell ref="D562:G562"/>
    <mergeCell ref="I562:L562"/>
    <mergeCell ref="P562:R562"/>
    <mergeCell ref="A559:B559"/>
    <mergeCell ref="D559:G559"/>
    <mergeCell ref="I559:L559"/>
    <mergeCell ref="P559:R559"/>
    <mergeCell ref="A552:B552"/>
    <mergeCell ref="D552:G552"/>
    <mergeCell ref="I552:L552"/>
    <mergeCell ref="P552:R552"/>
    <mergeCell ref="A549:B549"/>
    <mergeCell ref="D549:G549"/>
    <mergeCell ref="I549:L549"/>
    <mergeCell ref="P549:R549"/>
    <mergeCell ref="A554:B554"/>
    <mergeCell ref="D554:G554"/>
    <mergeCell ref="I554:L554"/>
    <mergeCell ref="P554:R554"/>
    <mergeCell ref="A551:B551"/>
    <mergeCell ref="D551:G551"/>
    <mergeCell ref="I551:L551"/>
    <mergeCell ref="P551:R551"/>
    <mergeCell ref="A556:B556"/>
    <mergeCell ref="D556:G556"/>
    <mergeCell ref="I556:L556"/>
    <mergeCell ref="P556:R556"/>
    <mergeCell ref="A553:B553"/>
    <mergeCell ref="D553:G553"/>
    <mergeCell ref="I553:L553"/>
    <mergeCell ref="P553:R553"/>
    <mergeCell ref="A546:B546"/>
    <mergeCell ref="D546:G546"/>
    <mergeCell ref="I546:L546"/>
    <mergeCell ref="P546:R546"/>
    <mergeCell ref="A543:B543"/>
    <mergeCell ref="D543:G543"/>
    <mergeCell ref="I543:L543"/>
    <mergeCell ref="P543:R543"/>
    <mergeCell ref="A548:B548"/>
    <mergeCell ref="D548:G548"/>
    <mergeCell ref="I548:L548"/>
    <mergeCell ref="P548:R548"/>
    <mergeCell ref="A545:B545"/>
    <mergeCell ref="D545:G545"/>
    <mergeCell ref="I545:L545"/>
    <mergeCell ref="P545:R545"/>
    <mergeCell ref="A550:B550"/>
    <mergeCell ref="D550:G550"/>
    <mergeCell ref="I550:L550"/>
    <mergeCell ref="P550:R550"/>
    <mergeCell ref="A547:B547"/>
    <mergeCell ref="D547:G547"/>
    <mergeCell ref="I547:L547"/>
    <mergeCell ref="P547:R547"/>
    <mergeCell ref="A540:B540"/>
    <mergeCell ref="D540:G540"/>
    <mergeCell ref="I540:L540"/>
    <mergeCell ref="P540:R540"/>
    <mergeCell ref="A537:B537"/>
    <mergeCell ref="D537:G537"/>
    <mergeCell ref="I537:L537"/>
    <mergeCell ref="P537:R537"/>
    <mergeCell ref="A542:B542"/>
    <mergeCell ref="D542:G542"/>
    <mergeCell ref="I542:L542"/>
    <mergeCell ref="P542:R542"/>
    <mergeCell ref="A539:B539"/>
    <mergeCell ref="D539:G539"/>
    <mergeCell ref="I539:L539"/>
    <mergeCell ref="P539:R539"/>
    <mergeCell ref="A544:B544"/>
    <mergeCell ref="D544:G544"/>
    <mergeCell ref="I544:L544"/>
    <mergeCell ref="P544:R544"/>
    <mergeCell ref="A541:B541"/>
    <mergeCell ref="D541:G541"/>
    <mergeCell ref="I541:L541"/>
    <mergeCell ref="P541:R541"/>
    <mergeCell ref="A534:B534"/>
    <mergeCell ref="D534:G534"/>
    <mergeCell ref="I534:L534"/>
    <mergeCell ref="P534:R534"/>
    <mergeCell ref="A531:B531"/>
    <mergeCell ref="D531:G531"/>
    <mergeCell ref="I531:L531"/>
    <mergeCell ref="P531:R531"/>
    <mergeCell ref="A536:B536"/>
    <mergeCell ref="D536:G536"/>
    <mergeCell ref="I536:L536"/>
    <mergeCell ref="P536:R536"/>
    <mergeCell ref="A533:B533"/>
    <mergeCell ref="D533:G533"/>
    <mergeCell ref="I533:L533"/>
    <mergeCell ref="P533:R533"/>
    <mergeCell ref="A538:B538"/>
    <mergeCell ref="D538:G538"/>
    <mergeCell ref="I538:L538"/>
    <mergeCell ref="P538:R538"/>
    <mergeCell ref="A535:B535"/>
    <mergeCell ref="D535:G535"/>
    <mergeCell ref="I535:L535"/>
    <mergeCell ref="P535:R535"/>
    <mergeCell ref="A528:B528"/>
    <mergeCell ref="D528:G528"/>
    <mergeCell ref="I528:L528"/>
    <mergeCell ref="P528:R528"/>
    <mergeCell ref="A525:B525"/>
    <mergeCell ref="D525:G525"/>
    <mergeCell ref="I525:L525"/>
    <mergeCell ref="P525:R525"/>
    <mergeCell ref="A529:B529"/>
    <mergeCell ref="D529:G529"/>
    <mergeCell ref="I529:L529"/>
    <mergeCell ref="P529:R529"/>
    <mergeCell ref="A527:B527"/>
    <mergeCell ref="D527:G527"/>
    <mergeCell ref="I527:L527"/>
    <mergeCell ref="P527:R527"/>
    <mergeCell ref="A532:B532"/>
    <mergeCell ref="D532:G532"/>
    <mergeCell ref="I532:L532"/>
    <mergeCell ref="P532:R532"/>
    <mergeCell ref="A530:B530"/>
    <mergeCell ref="D530:G530"/>
    <mergeCell ref="I530:L530"/>
    <mergeCell ref="P530:R530"/>
    <mergeCell ref="A522:B522"/>
    <mergeCell ref="D522:G522"/>
    <mergeCell ref="I522:L522"/>
    <mergeCell ref="P522:R522"/>
    <mergeCell ref="A519:B519"/>
    <mergeCell ref="D519:G519"/>
    <mergeCell ref="I519:L519"/>
    <mergeCell ref="P519:R519"/>
    <mergeCell ref="A524:B524"/>
    <mergeCell ref="D524:G524"/>
    <mergeCell ref="I524:L524"/>
    <mergeCell ref="P524:R524"/>
    <mergeCell ref="A521:B521"/>
    <mergeCell ref="D521:G521"/>
    <mergeCell ref="I521:L521"/>
    <mergeCell ref="P521:R521"/>
    <mergeCell ref="A526:B526"/>
    <mergeCell ref="D526:G526"/>
    <mergeCell ref="I526:L526"/>
    <mergeCell ref="P526:R526"/>
    <mergeCell ref="A523:B523"/>
    <mergeCell ref="D523:G523"/>
    <mergeCell ref="I523:L523"/>
    <mergeCell ref="P523:R523"/>
    <mergeCell ref="A516:B516"/>
    <mergeCell ref="D516:G516"/>
    <mergeCell ref="I516:L516"/>
    <mergeCell ref="P516:R516"/>
    <mergeCell ref="A513:B513"/>
    <mergeCell ref="D513:G513"/>
    <mergeCell ref="I513:L513"/>
    <mergeCell ref="P513:R513"/>
    <mergeCell ref="A518:B518"/>
    <mergeCell ref="D518:G518"/>
    <mergeCell ref="I518:L518"/>
    <mergeCell ref="P518:R518"/>
    <mergeCell ref="A515:B515"/>
    <mergeCell ref="D515:G515"/>
    <mergeCell ref="I515:L515"/>
    <mergeCell ref="P515:R515"/>
    <mergeCell ref="A520:B520"/>
    <mergeCell ref="D520:G520"/>
    <mergeCell ref="I520:L520"/>
    <mergeCell ref="P520:R520"/>
    <mergeCell ref="A517:B517"/>
    <mergeCell ref="D517:G517"/>
    <mergeCell ref="I517:L517"/>
    <mergeCell ref="P517:R517"/>
    <mergeCell ref="A510:B510"/>
    <mergeCell ref="D510:G510"/>
    <mergeCell ref="I510:L510"/>
    <mergeCell ref="P510:R510"/>
    <mergeCell ref="A507:B507"/>
    <mergeCell ref="D507:G507"/>
    <mergeCell ref="I507:L507"/>
    <mergeCell ref="P507:R507"/>
    <mergeCell ref="A512:B512"/>
    <mergeCell ref="D512:G512"/>
    <mergeCell ref="I512:L512"/>
    <mergeCell ref="P512:R512"/>
    <mergeCell ref="A509:B509"/>
    <mergeCell ref="D509:G509"/>
    <mergeCell ref="I509:L509"/>
    <mergeCell ref="P509:R509"/>
    <mergeCell ref="A514:B514"/>
    <mergeCell ref="D514:G514"/>
    <mergeCell ref="I514:L514"/>
    <mergeCell ref="P514:R514"/>
    <mergeCell ref="A511:B511"/>
    <mergeCell ref="D511:G511"/>
    <mergeCell ref="I511:L511"/>
    <mergeCell ref="P511:R511"/>
    <mergeCell ref="A504:B504"/>
    <mergeCell ref="D504:G504"/>
    <mergeCell ref="I504:L504"/>
    <mergeCell ref="P504:R504"/>
    <mergeCell ref="A501:B501"/>
    <mergeCell ref="D501:G501"/>
    <mergeCell ref="I501:L501"/>
    <mergeCell ref="P501:R501"/>
    <mergeCell ref="A506:B506"/>
    <mergeCell ref="D506:G506"/>
    <mergeCell ref="I506:L506"/>
    <mergeCell ref="P506:R506"/>
    <mergeCell ref="A503:B503"/>
    <mergeCell ref="D503:G503"/>
    <mergeCell ref="I503:L503"/>
    <mergeCell ref="P503:R503"/>
    <mergeCell ref="A508:B508"/>
    <mergeCell ref="D508:G508"/>
    <mergeCell ref="I508:L508"/>
    <mergeCell ref="P508:R508"/>
    <mergeCell ref="A505:B505"/>
    <mergeCell ref="D505:G505"/>
    <mergeCell ref="I505:L505"/>
    <mergeCell ref="P505:R505"/>
    <mergeCell ref="A498:B498"/>
    <mergeCell ref="D498:G498"/>
    <mergeCell ref="I498:L498"/>
    <mergeCell ref="P498:R498"/>
    <mergeCell ref="A495:B495"/>
    <mergeCell ref="D495:G495"/>
    <mergeCell ref="I495:L495"/>
    <mergeCell ref="P495:R495"/>
    <mergeCell ref="A500:B500"/>
    <mergeCell ref="D500:G500"/>
    <mergeCell ref="I500:L500"/>
    <mergeCell ref="P500:R500"/>
    <mergeCell ref="A497:B497"/>
    <mergeCell ref="D497:G497"/>
    <mergeCell ref="I497:L497"/>
    <mergeCell ref="P497:R497"/>
    <mergeCell ref="A502:B502"/>
    <mergeCell ref="D502:G502"/>
    <mergeCell ref="I502:L502"/>
    <mergeCell ref="P502:R502"/>
    <mergeCell ref="A499:B499"/>
    <mergeCell ref="D499:G499"/>
    <mergeCell ref="I499:L499"/>
    <mergeCell ref="P499:R499"/>
    <mergeCell ref="A492:B492"/>
    <mergeCell ref="D492:G492"/>
    <mergeCell ref="I492:L492"/>
    <mergeCell ref="P492:R492"/>
    <mergeCell ref="A489:B489"/>
    <mergeCell ref="D489:G489"/>
    <mergeCell ref="I489:L489"/>
    <mergeCell ref="P489:R489"/>
    <mergeCell ref="A494:B494"/>
    <mergeCell ref="D494:G494"/>
    <mergeCell ref="I494:L494"/>
    <mergeCell ref="P494:R494"/>
    <mergeCell ref="A491:B491"/>
    <mergeCell ref="D491:G491"/>
    <mergeCell ref="I491:L491"/>
    <mergeCell ref="P491:R491"/>
    <mergeCell ref="A496:B496"/>
    <mergeCell ref="D496:G496"/>
    <mergeCell ref="I496:L496"/>
    <mergeCell ref="P496:R496"/>
    <mergeCell ref="A493:B493"/>
    <mergeCell ref="D493:G493"/>
    <mergeCell ref="I493:L493"/>
    <mergeCell ref="P493:R493"/>
    <mergeCell ref="A486:B486"/>
    <mergeCell ref="D486:G486"/>
    <mergeCell ref="I486:L486"/>
    <mergeCell ref="P486:R486"/>
    <mergeCell ref="A483:B483"/>
    <mergeCell ref="D483:G483"/>
    <mergeCell ref="I483:L483"/>
    <mergeCell ref="P483:R483"/>
    <mergeCell ref="A488:B488"/>
    <mergeCell ref="D488:G488"/>
    <mergeCell ref="I488:L488"/>
    <mergeCell ref="P488:R488"/>
    <mergeCell ref="A485:B485"/>
    <mergeCell ref="D485:G485"/>
    <mergeCell ref="I485:L485"/>
    <mergeCell ref="P485:R485"/>
    <mergeCell ref="A490:B490"/>
    <mergeCell ref="D490:G490"/>
    <mergeCell ref="I490:L490"/>
    <mergeCell ref="P490:R490"/>
    <mergeCell ref="A487:B487"/>
    <mergeCell ref="D487:G487"/>
    <mergeCell ref="I487:L487"/>
    <mergeCell ref="P487:R487"/>
    <mergeCell ref="A479:B479"/>
    <mergeCell ref="D479:G479"/>
    <mergeCell ref="I479:L479"/>
    <mergeCell ref="P479:R479"/>
    <mergeCell ref="A477:B477"/>
    <mergeCell ref="D477:G477"/>
    <mergeCell ref="I477:L477"/>
    <mergeCell ref="P477:R477"/>
    <mergeCell ref="A482:B482"/>
    <mergeCell ref="D482:G482"/>
    <mergeCell ref="I482:L482"/>
    <mergeCell ref="P482:R482"/>
    <mergeCell ref="A480:B480"/>
    <mergeCell ref="D480:G480"/>
    <mergeCell ref="I480:L480"/>
    <mergeCell ref="P480:R480"/>
    <mergeCell ref="A484:B484"/>
    <mergeCell ref="D484:G484"/>
    <mergeCell ref="I484:L484"/>
    <mergeCell ref="P484:R484"/>
    <mergeCell ref="A481:B481"/>
    <mergeCell ref="D481:G481"/>
    <mergeCell ref="I481:L481"/>
    <mergeCell ref="P481:R481"/>
    <mergeCell ref="A474:B474"/>
    <mergeCell ref="D474:G474"/>
    <mergeCell ref="I474:L474"/>
    <mergeCell ref="P474:R474"/>
    <mergeCell ref="A471:B471"/>
    <mergeCell ref="D471:G471"/>
    <mergeCell ref="I471:L471"/>
    <mergeCell ref="P471:R471"/>
    <mergeCell ref="A476:B476"/>
    <mergeCell ref="D476:G476"/>
    <mergeCell ref="I476:L476"/>
    <mergeCell ref="P476:R476"/>
    <mergeCell ref="A473:B473"/>
    <mergeCell ref="D473:G473"/>
    <mergeCell ref="I473:L473"/>
    <mergeCell ref="P473:R473"/>
    <mergeCell ref="A478:B478"/>
    <mergeCell ref="D478:G478"/>
    <mergeCell ref="I478:L478"/>
    <mergeCell ref="P478:R478"/>
    <mergeCell ref="A475:B475"/>
    <mergeCell ref="D475:G475"/>
    <mergeCell ref="I475:L475"/>
    <mergeCell ref="P475:R475"/>
    <mergeCell ref="A468:B468"/>
    <mergeCell ref="D468:G468"/>
    <mergeCell ref="I468:L468"/>
    <mergeCell ref="P468:R468"/>
    <mergeCell ref="A465:B465"/>
    <mergeCell ref="D465:G465"/>
    <mergeCell ref="I465:L465"/>
    <mergeCell ref="P465:R465"/>
    <mergeCell ref="A470:B470"/>
    <mergeCell ref="D470:G470"/>
    <mergeCell ref="I470:L470"/>
    <mergeCell ref="P470:R470"/>
    <mergeCell ref="A467:B467"/>
    <mergeCell ref="D467:G467"/>
    <mergeCell ref="I467:L467"/>
    <mergeCell ref="P467:R467"/>
    <mergeCell ref="A472:B472"/>
    <mergeCell ref="D472:G472"/>
    <mergeCell ref="I472:L472"/>
    <mergeCell ref="P472:R472"/>
    <mergeCell ref="A469:B469"/>
    <mergeCell ref="D469:G469"/>
    <mergeCell ref="I469:L469"/>
    <mergeCell ref="P469:R469"/>
    <mergeCell ref="A462:B462"/>
    <mergeCell ref="D462:G462"/>
    <mergeCell ref="I462:L462"/>
    <mergeCell ref="P462:R462"/>
    <mergeCell ref="A459:B459"/>
    <mergeCell ref="D459:G459"/>
    <mergeCell ref="I459:L459"/>
    <mergeCell ref="P459:R459"/>
    <mergeCell ref="A464:B464"/>
    <mergeCell ref="D464:G464"/>
    <mergeCell ref="I464:L464"/>
    <mergeCell ref="P464:R464"/>
    <mergeCell ref="A461:B461"/>
    <mergeCell ref="D461:G461"/>
    <mergeCell ref="I461:L461"/>
    <mergeCell ref="P461:R461"/>
    <mergeCell ref="A466:B466"/>
    <mergeCell ref="D466:G466"/>
    <mergeCell ref="I466:L466"/>
    <mergeCell ref="P466:R466"/>
    <mergeCell ref="A463:B463"/>
    <mergeCell ref="D463:G463"/>
    <mergeCell ref="I463:L463"/>
    <mergeCell ref="P463:R463"/>
    <mergeCell ref="A456:B456"/>
    <mergeCell ref="D456:G456"/>
    <mergeCell ref="I456:L456"/>
    <mergeCell ref="P456:R456"/>
    <mergeCell ref="A453:B453"/>
    <mergeCell ref="D453:G453"/>
    <mergeCell ref="I453:L453"/>
    <mergeCell ref="P453:R453"/>
    <mergeCell ref="A458:B458"/>
    <mergeCell ref="D458:G458"/>
    <mergeCell ref="I458:L458"/>
    <mergeCell ref="P458:R458"/>
    <mergeCell ref="A455:B455"/>
    <mergeCell ref="D455:G455"/>
    <mergeCell ref="I455:L455"/>
    <mergeCell ref="P455:R455"/>
    <mergeCell ref="A460:B460"/>
    <mergeCell ref="D460:G460"/>
    <mergeCell ref="I460:L460"/>
    <mergeCell ref="P460:R460"/>
    <mergeCell ref="A457:B457"/>
    <mergeCell ref="D457:G457"/>
    <mergeCell ref="I457:L457"/>
    <mergeCell ref="P457:R457"/>
    <mergeCell ref="A450:B450"/>
    <mergeCell ref="D450:G450"/>
    <mergeCell ref="I450:L450"/>
    <mergeCell ref="P450:R450"/>
    <mergeCell ref="S442:S443"/>
    <mergeCell ref="A452:B452"/>
    <mergeCell ref="D452:G452"/>
    <mergeCell ref="I452:L452"/>
    <mergeCell ref="P452:R452"/>
    <mergeCell ref="A449:B449"/>
    <mergeCell ref="D449:G449"/>
    <mergeCell ref="I449:L449"/>
    <mergeCell ref="P449:R449"/>
    <mergeCell ref="A454:B454"/>
    <mergeCell ref="D454:G454"/>
    <mergeCell ref="I454:L454"/>
    <mergeCell ref="P454:R454"/>
    <mergeCell ref="A451:B451"/>
    <mergeCell ref="D451:G451"/>
    <mergeCell ref="I451:L451"/>
    <mergeCell ref="P451:R451"/>
    <mergeCell ref="A438:B438"/>
    <mergeCell ref="D438:G438"/>
    <mergeCell ref="I438:L438"/>
    <mergeCell ref="P438:R438"/>
    <mergeCell ref="A440:F440"/>
    <mergeCell ref="P440:R440"/>
    <mergeCell ref="B441:G441"/>
    <mergeCell ref="P441:R441"/>
    <mergeCell ref="A442:F442"/>
    <mergeCell ref="N442:N443"/>
    <mergeCell ref="P442:R443"/>
    <mergeCell ref="T442:T443"/>
    <mergeCell ref="A445:U445"/>
    <mergeCell ref="A448:B448"/>
    <mergeCell ref="D448:G448"/>
    <mergeCell ref="I448:L448"/>
    <mergeCell ref="P448:R448"/>
    <mergeCell ref="A433:B433"/>
    <mergeCell ref="D433:G433"/>
    <mergeCell ref="I433:L433"/>
    <mergeCell ref="P433:R433"/>
    <mergeCell ref="A434:B434"/>
    <mergeCell ref="D434:G434"/>
    <mergeCell ref="I434:L434"/>
    <mergeCell ref="P434:R434"/>
    <mergeCell ref="A435:B435"/>
    <mergeCell ref="D435:G435"/>
    <mergeCell ref="I435:L435"/>
    <mergeCell ref="P435:R435"/>
    <mergeCell ref="A436:B436"/>
    <mergeCell ref="D436:G436"/>
    <mergeCell ref="I436:L436"/>
    <mergeCell ref="P436:R436"/>
    <mergeCell ref="A437:B437"/>
    <mergeCell ref="D437:G437"/>
    <mergeCell ref="I437:L437"/>
    <mergeCell ref="P437:R437"/>
    <mergeCell ref="A428:B428"/>
    <mergeCell ref="D428:G428"/>
    <mergeCell ref="I428:L428"/>
    <mergeCell ref="P428:R428"/>
    <mergeCell ref="A429:B429"/>
    <mergeCell ref="D429:G429"/>
    <mergeCell ref="I429:L429"/>
    <mergeCell ref="P429:R429"/>
    <mergeCell ref="A430:B430"/>
    <mergeCell ref="D430:G430"/>
    <mergeCell ref="I430:L430"/>
    <mergeCell ref="P430:R430"/>
    <mergeCell ref="A431:B431"/>
    <mergeCell ref="D431:G431"/>
    <mergeCell ref="I431:L431"/>
    <mergeCell ref="P431:R431"/>
    <mergeCell ref="A432:B432"/>
    <mergeCell ref="D432:G432"/>
    <mergeCell ref="I432:L432"/>
    <mergeCell ref="P432:R432"/>
    <mergeCell ref="A423:B423"/>
    <mergeCell ref="D423:G423"/>
    <mergeCell ref="I423:L423"/>
    <mergeCell ref="P423:R423"/>
    <mergeCell ref="A424:B424"/>
    <mergeCell ref="D424:G424"/>
    <mergeCell ref="I424:L424"/>
    <mergeCell ref="P424:R424"/>
    <mergeCell ref="A425:B425"/>
    <mergeCell ref="D425:G425"/>
    <mergeCell ref="I425:L425"/>
    <mergeCell ref="P425:R425"/>
    <mergeCell ref="A427:B427"/>
    <mergeCell ref="D427:G427"/>
    <mergeCell ref="I427:L427"/>
    <mergeCell ref="P427:R427"/>
    <mergeCell ref="A426:B426"/>
    <mergeCell ref="D426:G426"/>
    <mergeCell ref="I426:L426"/>
    <mergeCell ref="P426:R426"/>
    <mergeCell ref="A418:B418"/>
    <mergeCell ref="D418:G418"/>
    <mergeCell ref="I418:L418"/>
    <mergeCell ref="P418:R418"/>
    <mergeCell ref="A419:B419"/>
    <mergeCell ref="D419:G419"/>
    <mergeCell ref="I419:L419"/>
    <mergeCell ref="P419:R419"/>
    <mergeCell ref="A420:B420"/>
    <mergeCell ref="D420:G420"/>
    <mergeCell ref="I420:L420"/>
    <mergeCell ref="P420:R420"/>
    <mergeCell ref="A421:B421"/>
    <mergeCell ref="D421:G421"/>
    <mergeCell ref="I421:L421"/>
    <mergeCell ref="P421:R421"/>
    <mergeCell ref="A422:B422"/>
    <mergeCell ref="D422:G422"/>
    <mergeCell ref="I422:L422"/>
    <mergeCell ref="P422:R422"/>
    <mergeCell ref="A413:B413"/>
    <mergeCell ref="D413:G413"/>
    <mergeCell ref="I413:L413"/>
    <mergeCell ref="P413:R413"/>
    <mergeCell ref="A414:B414"/>
    <mergeCell ref="D414:G414"/>
    <mergeCell ref="I414:L414"/>
    <mergeCell ref="P414:R414"/>
    <mergeCell ref="A415:B415"/>
    <mergeCell ref="D415:G415"/>
    <mergeCell ref="I415:L415"/>
    <mergeCell ref="P415:R415"/>
    <mergeCell ref="A416:B416"/>
    <mergeCell ref="D416:G416"/>
    <mergeCell ref="I416:L416"/>
    <mergeCell ref="P416:R416"/>
    <mergeCell ref="A417:B417"/>
    <mergeCell ref="D417:G417"/>
    <mergeCell ref="I417:L417"/>
    <mergeCell ref="P417:R417"/>
    <mergeCell ref="A408:B408"/>
    <mergeCell ref="D408:G408"/>
    <mergeCell ref="I408:L408"/>
    <mergeCell ref="P408:R408"/>
    <mergeCell ref="A409:B409"/>
    <mergeCell ref="D409:G409"/>
    <mergeCell ref="I409:L409"/>
    <mergeCell ref="P409:R409"/>
    <mergeCell ref="A410:B410"/>
    <mergeCell ref="D410:G410"/>
    <mergeCell ref="I410:L410"/>
    <mergeCell ref="P410:R410"/>
    <mergeCell ref="A411:B411"/>
    <mergeCell ref="D411:G411"/>
    <mergeCell ref="I411:L411"/>
    <mergeCell ref="P411:R411"/>
    <mergeCell ref="A412:B412"/>
    <mergeCell ref="D412:G412"/>
    <mergeCell ref="I412:L412"/>
    <mergeCell ref="P412:R412"/>
    <mergeCell ref="A403:B403"/>
    <mergeCell ref="D403:G403"/>
    <mergeCell ref="I403:L403"/>
    <mergeCell ref="P403:R403"/>
    <mergeCell ref="A404:B404"/>
    <mergeCell ref="D404:G404"/>
    <mergeCell ref="I404:L404"/>
    <mergeCell ref="P404:R404"/>
    <mergeCell ref="A405:B405"/>
    <mergeCell ref="D405:G405"/>
    <mergeCell ref="I405:L405"/>
    <mergeCell ref="P405:R405"/>
    <mergeCell ref="A406:B406"/>
    <mergeCell ref="D406:G406"/>
    <mergeCell ref="I406:L406"/>
    <mergeCell ref="P406:R406"/>
    <mergeCell ref="A407:B407"/>
    <mergeCell ref="D407:G407"/>
    <mergeCell ref="I407:L407"/>
    <mergeCell ref="P407:R407"/>
    <mergeCell ref="A398:B398"/>
    <mergeCell ref="D398:G398"/>
    <mergeCell ref="I398:L398"/>
    <mergeCell ref="P398:R398"/>
    <mergeCell ref="A399:B399"/>
    <mergeCell ref="D399:G399"/>
    <mergeCell ref="I399:L399"/>
    <mergeCell ref="P399:R399"/>
    <mergeCell ref="A400:B400"/>
    <mergeCell ref="D400:G400"/>
    <mergeCell ref="I400:L400"/>
    <mergeCell ref="P400:R400"/>
    <mergeCell ref="A401:B401"/>
    <mergeCell ref="D401:G401"/>
    <mergeCell ref="I401:L401"/>
    <mergeCell ref="P401:R401"/>
    <mergeCell ref="A402:B402"/>
    <mergeCell ref="D402:G402"/>
    <mergeCell ref="I402:L402"/>
    <mergeCell ref="P402:R402"/>
    <mergeCell ref="A393:B393"/>
    <mergeCell ref="D393:G393"/>
    <mergeCell ref="I393:L393"/>
    <mergeCell ref="P393:R393"/>
    <mergeCell ref="A394:B394"/>
    <mergeCell ref="D394:G394"/>
    <mergeCell ref="I394:L394"/>
    <mergeCell ref="P394:R394"/>
    <mergeCell ref="A395:B395"/>
    <mergeCell ref="D395:G395"/>
    <mergeCell ref="I395:L395"/>
    <mergeCell ref="P395:R395"/>
    <mergeCell ref="A396:B396"/>
    <mergeCell ref="D396:G396"/>
    <mergeCell ref="I396:L396"/>
    <mergeCell ref="P396:R396"/>
    <mergeCell ref="A397:B397"/>
    <mergeCell ref="D397:G397"/>
    <mergeCell ref="I397:L397"/>
    <mergeCell ref="P397:R397"/>
    <mergeCell ref="A388:B388"/>
    <mergeCell ref="D388:G388"/>
    <mergeCell ref="I388:L388"/>
    <mergeCell ref="P388:R388"/>
    <mergeCell ref="A389:B389"/>
    <mergeCell ref="D389:G389"/>
    <mergeCell ref="I389:L389"/>
    <mergeCell ref="P389:R389"/>
    <mergeCell ref="A390:B390"/>
    <mergeCell ref="D390:G390"/>
    <mergeCell ref="I390:L390"/>
    <mergeCell ref="P390:R390"/>
    <mergeCell ref="A391:B391"/>
    <mergeCell ref="D391:G391"/>
    <mergeCell ref="I391:L391"/>
    <mergeCell ref="P391:R391"/>
    <mergeCell ref="A392:B392"/>
    <mergeCell ref="D392:G392"/>
    <mergeCell ref="I392:L392"/>
    <mergeCell ref="P392:R392"/>
    <mergeCell ref="A383:B383"/>
    <mergeCell ref="D383:G383"/>
    <mergeCell ref="I383:L383"/>
    <mergeCell ref="P383:R383"/>
    <mergeCell ref="A384:B384"/>
    <mergeCell ref="D384:G384"/>
    <mergeCell ref="I384:L384"/>
    <mergeCell ref="P384:R384"/>
    <mergeCell ref="A385:B385"/>
    <mergeCell ref="D385:G385"/>
    <mergeCell ref="I385:L385"/>
    <mergeCell ref="P385:R385"/>
    <mergeCell ref="A386:B386"/>
    <mergeCell ref="D386:G386"/>
    <mergeCell ref="I386:L386"/>
    <mergeCell ref="P386:R386"/>
    <mergeCell ref="A387:B387"/>
    <mergeCell ref="D387:G387"/>
    <mergeCell ref="I387:L387"/>
    <mergeCell ref="P387:R387"/>
    <mergeCell ref="A378:B378"/>
    <mergeCell ref="D378:G378"/>
    <mergeCell ref="I378:L378"/>
    <mergeCell ref="P378:R378"/>
    <mergeCell ref="A379:B379"/>
    <mergeCell ref="D379:G379"/>
    <mergeCell ref="I379:L379"/>
    <mergeCell ref="P379:R379"/>
    <mergeCell ref="A380:B380"/>
    <mergeCell ref="D380:G380"/>
    <mergeCell ref="I380:L380"/>
    <mergeCell ref="P380:R380"/>
    <mergeCell ref="A381:B381"/>
    <mergeCell ref="D381:G381"/>
    <mergeCell ref="I381:L381"/>
    <mergeCell ref="P381:R381"/>
    <mergeCell ref="A382:B382"/>
    <mergeCell ref="D382:G382"/>
    <mergeCell ref="I382:L382"/>
    <mergeCell ref="P382:R382"/>
    <mergeCell ref="A373:B373"/>
    <mergeCell ref="D373:G373"/>
    <mergeCell ref="I373:L373"/>
    <mergeCell ref="P373:R373"/>
    <mergeCell ref="A374:B374"/>
    <mergeCell ref="D374:G374"/>
    <mergeCell ref="I374:L374"/>
    <mergeCell ref="P374:R374"/>
    <mergeCell ref="A375:B375"/>
    <mergeCell ref="D375:G375"/>
    <mergeCell ref="I375:L375"/>
    <mergeCell ref="P375:R375"/>
    <mergeCell ref="A377:B377"/>
    <mergeCell ref="D377:G377"/>
    <mergeCell ref="I377:L377"/>
    <mergeCell ref="P377:R377"/>
    <mergeCell ref="A376:B376"/>
    <mergeCell ref="D376:G376"/>
    <mergeCell ref="I376:L376"/>
    <mergeCell ref="P376:R376"/>
    <mergeCell ref="A368:B368"/>
    <mergeCell ref="D368:G368"/>
    <mergeCell ref="I368:L368"/>
    <mergeCell ref="P368:R368"/>
    <mergeCell ref="A369:B369"/>
    <mergeCell ref="D369:G369"/>
    <mergeCell ref="I369:L369"/>
    <mergeCell ref="P369:R369"/>
    <mergeCell ref="A370:B370"/>
    <mergeCell ref="D370:G370"/>
    <mergeCell ref="I370:L370"/>
    <mergeCell ref="P370:R370"/>
    <mergeCell ref="A371:B371"/>
    <mergeCell ref="D371:G371"/>
    <mergeCell ref="I371:L371"/>
    <mergeCell ref="P371:R371"/>
    <mergeCell ref="A372:B372"/>
    <mergeCell ref="D372:G372"/>
    <mergeCell ref="I372:L372"/>
    <mergeCell ref="P372:R372"/>
    <mergeCell ref="A363:B363"/>
    <mergeCell ref="D363:G363"/>
    <mergeCell ref="I363:L363"/>
    <mergeCell ref="P363:R363"/>
    <mergeCell ref="A364:B364"/>
    <mergeCell ref="D364:G364"/>
    <mergeCell ref="I364:L364"/>
    <mergeCell ref="P364:R364"/>
    <mergeCell ref="A365:B365"/>
    <mergeCell ref="D365:G365"/>
    <mergeCell ref="I365:L365"/>
    <mergeCell ref="P365:R365"/>
    <mergeCell ref="A366:B366"/>
    <mergeCell ref="D366:G366"/>
    <mergeCell ref="I366:L366"/>
    <mergeCell ref="P366:R366"/>
    <mergeCell ref="A367:B367"/>
    <mergeCell ref="D367:G367"/>
    <mergeCell ref="I367:L367"/>
    <mergeCell ref="P367:R367"/>
    <mergeCell ref="A358:B358"/>
    <mergeCell ref="D358:G358"/>
    <mergeCell ref="I358:L358"/>
    <mergeCell ref="P358:R358"/>
    <mergeCell ref="A359:B359"/>
    <mergeCell ref="D359:G359"/>
    <mergeCell ref="I359:L359"/>
    <mergeCell ref="P359:R359"/>
    <mergeCell ref="A360:B360"/>
    <mergeCell ref="D360:G360"/>
    <mergeCell ref="I360:L360"/>
    <mergeCell ref="P360:R360"/>
    <mergeCell ref="A361:B361"/>
    <mergeCell ref="D361:G361"/>
    <mergeCell ref="I361:L361"/>
    <mergeCell ref="P361:R361"/>
    <mergeCell ref="A362:B362"/>
    <mergeCell ref="D362:G362"/>
    <mergeCell ref="I362:L362"/>
    <mergeCell ref="P362:R362"/>
    <mergeCell ref="A353:B353"/>
    <mergeCell ref="D353:G353"/>
    <mergeCell ref="I353:L353"/>
    <mergeCell ref="P353:R353"/>
    <mergeCell ref="A354:B354"/>
    <mergeCell ref="D354:G354"/>
    <mergeCell ref="I354:L354"/>
    <mergeCell ref="P354:R354"/>
    <mergeCell ref="A355:B355"/>
    <mergeCell ref="D355:G355"/>
    <mergeCell ref="I355:L355"/>
    <mergeCell ref="P355:R355"/>
    <mergeCell ref="A356:B356"/>
    <mergeCell ref="D356:G356"/>
    <mergeCell ref="I356:L356"/>
    <mergeCell ref="P356:R356"/>
    <mergeCell ref="A357:B357"/>
    <mergeCell ref="D357:G357"/>
    <mergeCell ref="I357:L357"/>
    <mergeCell ref="P357:R357"/>
    <mergeCell ref="A348:B348"/>
    <mergeCell ref="D348:G348"/>
    <mergeCell ref="I348:L348"/>
    <mergeCell ref="P348:R348"/>
    <mergeCell ref="A349:B349"/>
    <mergeCell ref="D349:G349"/>
    <mergeCell ref="I349:L349"/>
    <mergeCell ref="P349:R349"/>
    <mergeCell ref="A350:B350"/>
    <mergeCell ref="D350:G350"/>
    <mergeCell ref="I350:L350"/>
    <mergeCell ref="P350:R350"/>
    <mergeCell ref="A351:B351"/>
    <mergeCell ref="D351:G351"/>
    <mergeCell ref="I351:L351"/>
    <mergeCell ref="P351:R351"/>
    <mergeCell ref="A352:B352"/>
    <mergeCell ref="D352:G352"/>
    <mergeCell ref="I352:L352"/>
    <mergeCell ref="P352:R352"/>
    <mergeCell ref="A343:B343"/>
    <mergeCell ref="D343:G343"/>
    <mergeCell ref="I343:L343"/>
    <mergeCell ref="P343:R343"/>
    <mergeCell ref="A344:B344"/>
    <mergeCell ref="D344:G344"/>
    <mergeCell ref="I344:L344"/>
    <mergeCell ref="P344:R344"/>
    <mergeCell ref="A345:B345"/>
    <mergeCell ref="D345:G345"/>
    <mergeCell ref="I345:L345"/>
    <mergeCell ref="P345:R345"/>
    <mergeCell ref="A346:B346"/>
    <mergeCell ref="D346:G346"/>
    <mergeCell ref="I346:L346"/>
    <mergeCell ref="P346:R346"/>
    <mergeCell ref="A347:B347"/>
    <mergeCell ref="D347:G347"/>
    <mergeCell ref="I347:L347"/>
    <mergeCell ref="P347:R347"/>
    <mergeCell ref="A338:B338"/>
    <mergeCell ref="D338:G338"/>
    <mergeCell ref="I338:L338"/>
    <mergeCell ref="P338:R338"/>
    <mergeCell ref="A339:B339"/>
    <mergeCell ref="D339:G339"/>
    <mergeCell ref="I339:L339"/>
    <mergeCell ref="P339:R339"/>
    <mergeCell ref="A340:B340"/>
    <mergeCell ref="D340:G340"/>
    <mergeCell ref="I340:L340"/>
    <mergeCell ref="P340:R340"/>
    <mergeCell ref="A341:B341"/>
    <mergeCell ref="D341:G341"/>
    <mergeCell ref="I341:L341"/>
    <mergeCell ref="P341:R341"/>
    <mergeCell ref="A342:B342"/>
    <mergeCell ref="D342:G342"/>
    <mergeCell ref="I342:L342"/>
    <mergeCell ref="P342:R342"/>
    <mergeCell ref="A333:B333"/>
    <mergeCell ref="D333:G333"/>
    <mergeCell ref="I333:L333"/>
    <mergeCell ref="P333:R333"/>
    <mergeCell ref="A334:B334"/>
    <mergeCell ref="D334:G334"/>
    <mergeCell ref="I334:L334"/>
    <mergeCell ref="P334:R334"/>
    <mergeCell ref="A335:B335"/>
    <mergeCell ref="D335:G335"/>
    <mergeCell ref="I335:L335"/>
    <mergeCell ref="P335:R335"/>
    <mergeCell ref="A336:B336"/>
    <mergeCell ref="D336:G336"/>
    <mergeCell ref="I336:L336"/>
    <mergeCell ref="P336:R336"/>
    <mergeCell ref="A337:B337"/>
    <mergeCell ref="D337:G337"/>
    <mergeCell ref="I337:L337"/>
    <mergeCell ref="P337:R337"/>
    <mergeCell ref="A328:B328"/>
    <mergeCell ref="D328:G328"/>
    <mergeCell ref="I328:L328"/>
    <mergeCell ref="P328:R328"/>
    <mergeCell ref="A329:B329"/>
    <mergeCell ref="D329:G329"/>
    <mergeCell ref="I329:L329"/>
    <mergeCell ref="P329:R329"/>
    <mergeCell ref="A330:B330"/>
    <mergeCell ref="D330:G330"/>
    <mergeCell ref="I330:L330"/>
    <mergeCell ref="P330:R330"/>
    <mergeCell ref="A331:B331"/>
    <mergeCell ref="D331:G331"/>
    <mergeCell ref="I331:L331"/>
    <mergeCell ref="P331:R331"/>
    <mergeCell ref="A332:B332"/>
    <mergeCell ref="D332:G332"/>
    <mergeCell ref="I332:L332"/>
    <mergeCell ref="P332:R332"/>
    <mergeCell ref="A323:B323"/>
    <mergeCell ref="D323:G323"/>
    <mergeCell ref="I323:L323"/>
    <mergeCell ref="P323:R323"/>
    <mergeCell ref="A324:B324"/>
    <mergeCell ref="D324:G324"/>
    <mergeCell ref="I324:L324"/>
    <mergeCell ref="P324:R324"/>
    <mergeCell ref="A325:B325"/>
    <mergeCell ref="D325:G325"/>
    <mergeCell ref="I325:L325"/>
    <mergeCell ref="P325:R325"/>
    <mergeCell ref="A327:B327"/>
    <mergeCell ref="D327:G327"/>
    <mergeCell ref="I327:L327"/>
    <mergeCell ref="P327:R327"/>
    <mergeCell ref="A326:B326"/>
    <mergeCell ref="D326:G326"/>
    <mergeCell ref="I326:L326"/>
    <mergeCell ref="P326:R326"/>
    <mergeCell ref="A318:B318"/>
    <mergeCell ref="D318:G318"/>
    <mergeCell ref="I318:L318"/>
    <mergeCell ref="P318:R318"/>
    <mergeCell ref="A319:B319"/>
    <mergeCell ref="D319:G319"/>
    <mergeCell ref="I319:L319"/>
    <mergeCell ref="P319:R319"/>
    <mergeCell ref="A320:B320"/>
    <mergeCell ref="D320:G320"/>
    <mergeCell ref="I320:L320"/>
    <mergeCell ref="P320:R320"/>
    <mergeCell ref="A321:B321"/>
    <mergeCell ref="D321:G321"/>
    <mergeCell ref="I321:L321"/>
    <mergeCell ref="P321:R321"/>
    <mergeCell ref="A322:B322"/>
    <mergeCell ref="D322:G322"/>
    <mergeCell ref="I322:L322"/>
    <mergeCell ref="P322:R322"/>
    <mergeCell ref="A313:B313"/>
    <mergeCell ref="D313:G313"/>
    <mergeCell ref="I313:L313"/>
    <mergeCell ref="P313:R313"/>
    <mergeCell ref="A314:B314"/>
    <mergeCell ref="D314:G314"/>
    <mergeCell ref="I314:L314"/>
    <mergeCell ref="P314:R314"/>
    <mergeCell ref="A315:B315"/>
    <mergeCell ref="D315:G315"/>
    <mergeCell ref="I315:L315"/>
    <mergeCell ref="P315:R315"/>
    <mergeCell ref="A316:B316"/>
    <mergeCell ref="D316:G316"/>
    <mergeCell ref="I316:L316"/>
    <mergeCell ref="P316:R316"/>
    <mergeCell ref="A317:B317"/>
    <mergeCell ref="D317:G317"/>
    <mergeCell ref="I317:L317"/>
    <mergeCell ref="P317:R317"/>
    <mergeCell ref="A308:B308"/>
    <mergeCell ref="D308:G308"/>
    <mergeCell ref="I308:L308"/>
    <mergeCell ref="P308:R308"/>
    <mergeCell ref="A309:B309"/>
    <mergeCell ref="D309:G309"/>
    <mergeCell ref="I309:L309"/>
    <mergeCell ref="P309:R309"/>
    <mergeCell ref="A310:B310"/>
    <mergeCell ref="D310:G310"/>
    <mergeCell ref="I310:L310"/>
    <mergeCell ref="P310:R310"/>
    <mergeCell ref="A311:B311"/>
    <mergeCell ref="D311:G311"/>
    <mergeCell ref="I311:L311"/>
    <mergeCell ref="P311:R311"/>
    <mergeCell ref="A312:B312"/>
    <mergeCell ref="D312:G312"/>
    <mergeCell ref="I312:L312"/>
    <mergeCell ref="P312:R312"/>
    <mergeCell ref="A303:B303"/>
    <mergeCell ref="D303:G303"/>
    <mergeCell ref="I303:L303"/>
    <mergeCell ref="P303:R303"/>
    <mergeCell ref="A304:B304"/>
    <mergeCell ref="D304:G304"/>
    <mergeCell ref="I304:L304"/>
    <mergeCell ref="P304:R304"/>
    <mergeCell ref="A305:B305"/>
    <mergeCell ref="D305:G305"/>
    <mergeCell ref="I305:L305"/>
    <mergeCell ref="P305:R305"/>
    <mergeCell ref="A306:B306"/>
    <mergeCell ref="D306:G306"/>
    <mergeCell ref="I306:L306"/>
    <mergeCell ref="P306:R306"/>
    <mergeCell ref="A307:B307"/>
    <mergeCell ref="D307:G307"/>
    <mergeCell ref="I307:L307"/>
    <mergeCell ref="P307:R307"/>
    <mergeCell ref="A298:B298"/>
    <mergeCell ref="D298:G298"/>
    <mergeCell ref="I298:L298"/>
    <mergeCell ref="P298:R298"/>
    <mergeCell ref="A299:B299"/>
    <mergeCell ref="D299:G299"/>
    <mergeCell ref="I299:L299"/>
    <mergeCell ref="P299:R299"/>
    <mergeCell ref="A300:B300"/>
    <mergeCell ref="D300:G300"/>
    <mergeCell ref="I300:L300"/>
    <mergeCell ref="P300:R300"/>
    <mergeCell ref="A301:B301"/>
    <mergeCell ref="D301:G301"/>
    <mergeCell ref="I301:L301"/>
    <mergeCell ref="P301:R301"/>
    <mergeCell ref="A302:B302"/>
    <mergeCell ref="D302:G302"/>
    <mergeCell ref="I302:L302"/>
    <mergeCell ref="P302:R302"/>
    <mergeCell ref="A293:B293"/>
    <mergeCell ref="D293:G293"/>
    <mergeCell ref="I293:L293"/>
    <mergeCell ref="P293:R293"/>
    <mergeCell ref="A294:B294"/>
    <mergeCell ref="D294:G294"/>
    <mergeCell ref="I294:L294"/>
    <mergeCell ref="P294:R294"/>
    <mergeCell ref="A295:B295"/>
    <mergeCell ref="D295:G295"/>
    <mergeCell ref="I295:L295"/>
    <mergeCell ref="P295:R295"/>
    <mergeCell ref="A296:B296"/>
    <mergeCell ref="D296:G296"/>
    <mergeCell ref="I296:L296"/>
    <mergeCell ref="P296:R296"/>
    <mergeCell ref="A297:B297"/>
    <mergeCell ref="D297:G297"/>
    <mergeCell ref="I297:L297"/>
    <mergeCell ref="P297:R297"/>
    <mergeCell ref="A288:B288"/>
    <mergeCell ref="D288:G288"/>
    <mergeCell ref="I288:L288"/>
    <mergeCell ref="P288:R288"/>
    <mergeCell ref="A289:B289"/>
    <mergeCell ref="D289:G289"/>
    <mergeCell ref="I289:L289"/>
    <mergeCell ref="P289:R289"/>
    <mergeCell ref="A290:B290"/>
    <mergeCell ref="D290:G290"/>
    <mergeCell ref="I290:L290"/>
    <mergeCell ref="P290:R290"/>
    <mergeCell ref="A291:B291"/>
    <mergeCell ref="D291:G291"/>
    <mergeCell ref="I291:L291"/>
    <mergeCell ref="P291:R291"/>
    <mergeCell ref="A292:B292"/>
    <mergeCell ref="D292:G292"/>
    <mergeCell ref="I292:L292"/>
    <mergeCell ref="P292:R292"/>
    <mergeCell ref="A283:B283"/>
    <mergeCell ref="D283:G283"/>
    <mergeCell ref="I283:L283"/>
    <mergeCell ref="P283:R283"/>
    <mergeCell ref="A284:B284"/>
    <mergeCell ref="D284:G284"/>
    <mergeCell ref="I284:L284"/>
    <mergeCell ref="P284:R284"/>
    <mergeCell ref="A285:B285"/>
    <mergeCell ref="D285:G285"/>
    <mergeCell ref="I285:L285"/>
    <mergeCell ref="P285:R285"/>
    <mergeCell ref="A286:B286"/>
    <mergeCell ref="D286:G286"/>
    <mergeCell ref="I286:L286"/>
    <mergeCell ref="P286:R286"/>
    <mergeCell ref="A287:B287"/>
    <mergeCell ref="D287:G287"/>
    <mergeCell ref="I287:L287"/>
    <mergeCell ref="P287:R287"/>
    <mergeCell ref="A278:B278"/>
    <mergeCell ref="D278:G278"/>
    <mergeCell ref="I278:L278"/>
    <mergeCell ref="P278:R278"/>
    <mergeCell ref="A279:B279"/>
    <mergeCell ref="D279:G279"/>
    <mergeCell ref="I279:L279"/>
    <mergeCell ref="P279:R279"/>
    <mergeCell ref="A280:B280"/>
    <mergeCell ref="D280:G280"/>
    <mergeCell ref="I280:L280"/>
    <mergeCell ref="P280:R280"/>
    <mergeCell ref="A281:B281"/>
    <mergeCell ref="D281:G281"/>
    <mergeCell ref="I281:L281"/>
    <mergeCell ref="P281:R281"/>
    <mergeCell ref="A282:B282"/>
    <mergeCell ref="D282:G282"/>
    <mergeCell ref="I282:L282"/>
    <mergeCell ref="P282:R282"/>
    <mergeCell ref="A274:B274"/>
    <mergeCell ref="D274:G274"/>
    <mergeCell ref="I274:L274"/>
    <mergeCell ref="P274:R274"/>
    <mergeCell ref="A271:B271"/>
    <mergeCell ref="D271:G271"/>
    <mergeCell ref="I271:L271"/>
    <mergeCell ref="P271:R271"/>
    <mergeCell ref="A276:B276"/>
    <mergeCell ref="D276:G276"/>
    <mergeCell ref="I276:L276"/>
    <mergeCell ref="P276:R276"/>
    <mergeCell ref="A273:B273"/>
    <mergeCell ref="D273:G273"/>
    <mergeCell ref="I273:L273"/>
    <mergeCell ref="P273:R273"/>
    <mergeCell ref="A277:B277"/>
    <mergeCell ref="D277:G277"/>
    <mergeCell ref="I277:L277"/>
    <mergeCell ref="P277:R277"/>
    <mergeCell ref="A275:B275"/>
    <mergeCell ref="D275:G275"/>
    <mergeCell ref="I275:L275"/>
    <mergeCell ref="P275:R275"/>
    <mergeCell ref="A268:B268"/>
    <mergeCell ref="D268:G268"/>
    <mergeCell ref="I268:L268"/>
    <mergeCell ref="P268:R268"/>
    <mergeCell ref="A265:B265"/>
    <mergeCell ref="D265:G265"/>
    <mergeCell ref="I265:L265"/>
    <mergeCell ref="P265:R265"/>
    <mergeCell ref="A270:B270"/>
    <mergeCell ref="D270:G270"/>
    <mergeCell ref="I270:L270"/>
    <mergeCell ref="P270:R270"/>
    <mergeCell ref="A267:B267"/>
    <mergeCell ref="D267:G267"/>
    <mergeCell ref="I267:L267"/>
    <mergeCell ref="P267:R267"/>
    <mergeCell ref="A272:B272"/>
    <mergeCell ref="D272:G272"/>
    <mergeCell ref="I272:L272"/>
    <mergeCell ref="P272:R272"/>
    <mergeCell ref="A269:B269"/>
    <mergeCell ref="D269:G269"/>
    <mergeCell ref="I269:L269"/>
    <mergeCell ref="P269:R269"/>
    <mergeCell ref="A262:B262"/>
    <mergeCell ref="D262:G262"/>
    <mergeCell ref="I262:L262"/>
    <mergeCell ref="P262:R262"/>
    <mergeCell ref="A259:B259"/>
    <mergeCell ref="D259:G259"/>
    <mergeCell ref="I259:L259"/>
    <mergeCell ref="P259:R259"/>
    <mergeCell ref="A264:B264"/>
    <mergeCell ref="D264:G264"/>
    <mergeCell ref="I264:L264"/>
    <mergeCell ref="P264:R264"/>
    <mergeCell ref="A261:B261"/>
    <mergeCell ref="D261:G261"/>
    <mergeCell ref="I261:L261"/>
    <mergeCell ref="P261:R261"/>
    <mergeCell ref="A266:B266"/>
    <mergeCell ref="D266:G266"/>
    <mergeCell ref="I266:L266"/>
    <mergeCell ref="P266:R266"/>
    <mergeCell ref="A263:B263"/>
    <mergeCell ref="D263:G263"/>
    <mergeCell ref="I263:L263"/>
    <mergeCell ref="P263:R263"/>
    <mergeCell ref="A256:B256"/>
    <mergeCell ref="D256:G256"/>
    <mergeCell ref="I256:L256"/>
    <mergeCell ref="P256:R256"/>
    <mergeCell ref="A253:B253"/>
    <mergeCell ref="D253:G253"/>
    <mergeCell ref="I253:L253"/>
    <mergeCell ref="P253:R253"/>
    <mergeCell ref="A258:B258"/>
    <mergeCell ref="D258:G258"/>
    <mergeCell ref="I258:L258"/>
    <mergeCell ref="P258:R258"/>
    <mergeCell ref="A255:B255"/>
    <mergeCell ref="D255:G255"/>
    <mergeCell ref="I255:L255"/>
    <mergeCell ref="P255:R255"/>
    <mergeCell ref="A260:B260"/>
    <mergeCell ref="D260:G260"/>
    <mergeCell ref="I260:L260"/>
    <mergeCell ref="P260:R260"/>
    <mergeCell ref="A257:B257"/>
    <mergeCell ref="D257:G257"/>
    <mergeCell ref="I257:L257"/>
    <mergeCell ref="P257:R257"/>
    <mergeCell ref="T242:T243"/>
    <mergeCell ref="A245:U245"/>
    <mergeCell ref="A248:B248"/>
    <mergeCell ref="D248:G248"/>
    <mergeCell ref="I248:L248"/>
    <mergeCell ref="A252:B252"/>
    <mergeCell ref="D252:G252"/>
    <mergeCell ref="I252:L252"/>
    <mergeCell ref="P252:R252"/>
    <mergeCell ref="A249:B249"/>
    <mergeCell ref="D249:G249"/>
    <mergeCell ref="I249:L249"/>
    <mergeCell ref="P249:R249"/>
    <mergeCell ref="A254:B254"/>
    <mergeCell ref="D254:G254"/>
    <mergeCell ref="I254:L254"/>
    <mergeCell ref="P254:R254"/>
    <mergeCell ref="A251:B251"/>
    <mergeCell ref="D251:G251"/>
    <mergeCell ref="I251:L251"/>
    <mergeCell ref="P251:R251"/>
    <mergeCell ref="A238:B238"/>
    <mergeCell ref="D238:G238"/>
    <mergeCell ref="I238:L238"/>
    <mergeCell ref="P238:R238"/>
    <mergeCell ref="S242:S243"/>
    <mergeCell ref="A240:F240"/>
    <mergeCell ref="P240:R240"/>
    <mergeCell ref="B241:G241"/>
    <mergeCell ref="P241:R241"/>
    <mergeCell ref="P248:R248"/>
    <mergeCell ref="A242:F242"/>
    <mergeCell ref="N242:N243"/>
    <mergeCell ref="P242:R243"/>
    <mergeCell ref="A250:B250"/>
    <mergeCell ref="D250:G250"/>
    <mergeCell ref="I250:L250"/>
    <mergeCell ref="P250:R250"/>
    <mergeCell ref="A233:B233"/>
    <mergeCell ref="D233:G233"/>
    <mergeCell ref="I233:L233"/>
    <mergeCell ref="P233:R233"/>
    <mergeCell ref="A234:B234"/>
    <mergeCell ref="D234:G234"/>
    <mergeCell ref="I234:L234"/>
    <mergeCell ref="P234:R234"/>
    <mergeCell ref="A235:B235"/>
    <mergeCell ref="D235:G235"/>
    <mergeCell ref="I235:L235"/>
    <mergeCell ref="P235:R235"/>
    <mergeCell ref="A236:B236"/>
    <mergeCell ref="D236:G236"/>
    <mergeCell ref="I236:L236"/>
    <mergeCell ref="P236:R236"/>
    <mergeCell ref="A237:B237"/>
    <mergeCell ref="D237:G237"/>
    <mergeCell ref="I237:L237"/>
    <mergeCell ref="P237:R237"/>
    <mergeCell ref="A228:B228"/>
    <mergeCell ref="D228:G228"/>
    <mergeCell ref="I228:L228"/>
    <mergeCell ref="P228:R228"/>
    <mergeCell ref="A229:B229"/>
    <mergeCell ref="D229:G229"/>
    <mergeCell ref="I229:L229"/>
    <mergeCell ref="P229:R229"/>
    <mergeCell ref="A230:B230"/>
    <mergeCell ref="D230:G230"/>
    <mergeCell ref="I230:L230"/>
    <mergeCell ref="P230:R230"/>
    <mergeCell ref="A231:B231"/>
    <mergeCell ref="D231:G231"/>
    <mergeCell ref="I231:L231"/>
    <mergeCell ref="P231:R231"/>
    <mergeCell ref="A232:B232"/>
    <mergeCell ref="D232:G232"/>
    <mergeCell ref="I232:L232"/>
    <mergeCell ref="P232:R232"/>
    <mergeCell ref="P220:R221"/>
    <mergeCell ref="S220:S221"/>
    <mergeCell ref="A218:F218"/>
    <mergeCell ref="P218:R218"/>
    <mergeCell ref="B219:G219"/>
    <mergeCell ref="P219:R219"/>
    <mergeCell ref="T220:T221"/>
    <mergeCell ref="A223:U223"/>
    <mergeCell ref="A226:B226"/>
    <mergeCell ref="D226:G226"/>
    <mergeCell ref="I226:L226"/>
    <mergeCell ref="P226:R226"/>
    <mergeCell ref="A220:F220"/>
    <mergeCell ref="N220:N221"/>
    <mergeCell ref="A227:B227"/>
    <mergeCell ref="D227:G227"/>
    <mergeCell ref="I227:L227"/>
    <mergeCell ref="P227:R227"/>
    <mergeCell ref="A212:B212"/>
    <mergeCell ref="D212:G212"/>
    <mergeCell ref="I212:L212"/>
    <mergeCell ref="P212:R212"/>
    <mergeCell ref="A213:B213"/>
    <mergeCell ref="D213:G213"/>
    <mergeCell ref="I213:L213"/>
    <mergeCell ref="P213:R213"/>
    <mergeCell ref="A214:B214"/>
    <mergeCell ref="D214:G214"/>
    <mergeCell ref="I214:L214"/>
    <mergeCell ref="P214:R214"/>
    <mergeCell ref="A215:B215"/>
    <mergeCell ref="D215:G215"/>
    <mergeCell ref="I215:L215"/>
    <mergeCell ref="P215:R215"/>
    <mergeCell ref="A216:B216"/>
    <mergeCell ref="D216:G216"/>
    <mergeCell ref="I216:L216"/>
    <mergeCell ref="P216:R216"/>
    <mergeCell ref="A207:B207"/>
    <mergeCell ref="D207:G207"/>
    <mergeCell ref="I207:L207"/>
    <mergeCell ref="P207:R207"/>
    <mergeCell ref="A208:B208"/>
    <mergeCell ref="D208:G208"/>
    <mergeCell ref="I208:L208"/>
    <mergeCell ref="P208:R208"/>
    <mergeCell ref="A209:B209"/>
    <mergeCell ref="D209:G209"/>
    <mergeCell ref="I209:L209"/>
    <mergeCell ref="P209:R209"/>
    <mergeCell ref="A210:B210"/>
    <mergeCell ref="D210:G210"/>
    <mergeCell ref="I210:L210"/>
    <mergeCell ref="P210:R210"/>
    <mergeCell ref="A211:B211"/>
    <mergeCell ref="D211:G211"/>
    <mergeCell ref="I211:L211"/>
    <mergeCell ref="P211:R211"/>
    <mergeCell ref="A202:B202"/>
    <mergeCell ref="D202:G202"/>
    <mergeCell ref="I202:L202"/>
    <mergeCell ref="P202:R202"/>
    <mergeCell ref="A203:B203"/>
    <mergeCell ref="D203:G203"/>
    <mergeCell ref="I203:L203"/>
    <mergeCell ref="P203:R203"/>
    <mergeCell ref="A204:B204"/>
    <mergeCell ref="D204:G204"/>
    <mergeCell ref="I204:L204"/>
    <mergeCell ref="P204:R204"/>
    <mergeCell ref="A205:B205"/>
    <mergeCell ref="D205:G205"/>
    <mergeCell ref="I205:L205"/>
    <mergeCell ref="P205:R205"/>
    <mergeCell ref="A206:B206"/>
    <mergeCell ref="D206:G206"/>
    <mergeCell ref="I206:L206"/>
    <mergeCell ref="P206:R206"/>
    <mergeCell ref="A197:B197"/>
    <mergeCell ref="D197:G197"/>
    <mergeCell ref="I197:L197"/>
    <mergeCell ref="P197:R197"/>
    <mergeCell ref="A198:B198"/>
    <mergeCell ref="D198:G198"/>
    <mergeCell ref="I198:L198"/>
    <mergeCell ref="P198:R198"/>
    <mergeCell ref="A199:B199"/>
    <mergeCell ref="D199:G199"/>
    <mergeCell ref="I199:L199"/>
    <mergeCell ref="P199:R199"/>
    <mergeCell ref="A200:B200"/>
    <mergeCell ref="D200:G200"/>
    <mergeCell ref="I200:L200"/>
    <mergeCell ref="P200:R200"/>
    <mergeCell ref="A201:B201"/>
    <mergeCell ref="D201:G201"/>
    <mergeCell ref="I201:L201"/>
    <mergeCell ref="P201:R201"/>
    <mergeCell ref="A192:B192"/>
    <mergeCell ref="D192:G192"/>
    <mergeCell ref="I192:L192"/>
    <mergeCell ref="P192:R192"/>
    <mergeCell ref="A193:B193"/>
    <mergeCell ref="D193:G193"/>
    <mergeCell ref="I193:L193"/>
    <mergeCell ref="P193:R193"/>
    <mergeCell ref="A194:B194"/>
    <mergeCell ref="D194:G194"/>
    <mergeCell ref="I194:L194"/>
    <mergeCell ref="P194:R194"/>
    <mergeCell ref="A195:B195"/>
    <mergeCell ref="D195:G195"/>
    <mergeCell ref="I195:L195"/>
    <mergeCell ref="P195:R195"/>
    <mergeCell ref="A196:B196"/>
    <mergeCell ref="D196:G196"/>
    <mergeCell ref="I196:L196"/>
    <mergeCell ref="P196:R196"/>
    <mergeCell ref="A187:B187"/>
    <mergeCell ref="D187:G187"/>
    <mergeCell ref="I187:L187"/>
    <mergeCell ref="P187:R187"/>
    <mergeCell ref="A188:B188"/>
    <mergeCell ref="D188:G188"/>
    <mergeCell ref="I188:L188"/>
    <mergeCell ref="P188:R188"/>
    <mergeCell ref="A189:B189"/>
    <mergeCell ref="D189:G189"/>
    <mergeCell ref="I189:L189"/>
    <mergeCell ref="P189:R189"/>
    <mergeCell ref="A190:B190"/>
    <mergeCell ref="D190:G190"/>
    <mergeCell ref="I190:L190"/>
    <mergeCell ref="P190:R190"/>
    <mergeCell ref="A191:B191"/>
    <mergeCell ref="D191:G191"/>
    <mergeCell ref="I191:L191"/>
    <mergeCell ref="P191:R191"/>
    <mergeCell ref="A182:B182"/>
    <mergeCell ref="D182:G182"/>
    <mergeCell ref="I182:L182"/>
    <mergeCell ref="P182:R182"/>
    <mergeCell ref="A183:B183"/>
    <mergeCell ref="D183:G183"/>
    <mergeCell ref="I183:L183"/>
    <mergeCell ref="P183:R183"/>
    <mergeCell ref="A184:B184"/>
    <mergeCell ref="D184:G184"/>
    <mergeCell ref="I184:L184"/>
    <mergeCell ref="P184:R184"/>
    <mergeCell ref="A185:B185"/>
    <mergeCell ref="D185:G185"/>
    <mergeCell ref="I185:L185"/>
    <mergeCell ref="P185:R185"/>
    <mergeCell ref="A186:B186"/>
    <mergeCell ref="D186:G186"/>
    <mergeCell ref="I186:L186"/>
    <mergeCell ref="P186:R186"/>
    <mergeCell ref="A177:B177"/>
    <mergeCell ref="D177:G177"/>
    <mergeCell ref="I177:L177"/>
    <mergeCell ref="P177:R177"/>
    <mergeCell ref="A178:B178"/>
    <mergeCell ref="D178:G178"/>
    <mergeCell ref="I178:L178"/>
    <mergeCell ref="P178:R178"/>
    <mergeCell ref="A179:B179"/>
    <mergeCell ref="D179:G179"/>
    <mergeCell ref="I179:L179"/>
    <mergeCell ref="P179:R179"/>
    <mergeCell ref="A180:B180"/>
    <mergeCell ref="D180:G180"/>
    <mergeCell ref="I180:L180"/>
    <mergeCell ref="P180:R180"/>
    <mergeCell ref="A181:B181"/>
    <mergeCell ref="D181:G181"/>
    <mergeCell ref="I181:L181"/>
    <mergeCell ref="P181:R181"/>
    <mergeCell ref="A172:B172"/>
    <mergeCell ref="D172:G172"/>
    <mergeCell ref="I172:L172"/>
    <mergeCell ref="P172:R172"/>
    <mergeCell ref="A173:B173"/>
    <mergeCell ref="D173:G173"/>
    <mergeCell ref="I173:L173"/>
    <mergeCell ref="P173:R173"/>
    <mergeCell ref="A174:B174"/>
    <mergeCell ref="D174:G174"/>
    <mergeCell ref="I174:L174"/>
    <mergeCell ref="P174:R174"/>
    <mergeCell ref="A175:B175"/>
    <mergeCell ref="D175:G175"/>
    <mergeCell ref="I175:L175"/>
    <mergeCell ref="P175:R175"/>
    <mergeCell ref="A176:B176"/>
    <mergeCell ref="D176:G176"/>
    <mergeCell ref="I176:L176"/>
    <mergeCell ref="P176:R176"/>
    <mergeCell ref="A167:B167"/>
    <mergeCell ref="D167:G167"/>
    <mergeCell ref="I167:L167"/>
    <mergeCell ref="P167:R167"/>
    <mergeCell ref="A168:B168"/>
    <mergeCell ref="D168:G168"/>
    <mergeCell ref="I168:L168"/>
    <mergeCell ref="P168:R168"/>
    <mergeCell ref="A170:B170"/>
    <mergeCell ref="D170:G170"/>
    <mergeCell ref="I170:L170"/>
    <mergeCell ref="P170:R170"/>
    <mergeCell ref="A169:B169"/>
    <mergeCell ref="D169:G169"/>
    <mergeCell ref="I169:L169"/>
    <mergeCell ref="P169:R169"/>
    <mergeCell ref="A171:B171"/>
    <mergeCell ref="D171:G171"/>
    <mergeCell ref="I171:L171"/>
    <mergeCell ref="P171:R171"/>
    <mergeCell ref="A162:B162"/>
    <mergeCell ref="D162:G162"/>
    <mergeCell ref="I162:L162"/>
    <mergeCell ref="P162:R162"/>
    <mergeCell ref="A163:B163"/>
    <mergeCell ref="D163:G163"/>
    <mergeCell ref="I163:L163"/>
    <mergeCell ref="P163:R163"/>
    <mergeCell ref="A164:B164"/>
    <mergeCell ref="D164:G164"/>
    <mergeCell ref="I164:L164"/>
    <mergeCell ref="P164:R164"/>
    <mergeCell ref="A165:B165"/>
    <mergeCell ref="D165:G165"/>
    <mergeCell ref="I165:L165"/>
    <mergeCell ref="P165:R165"/>
    <mergeCell ref="A166:B166"/>
    <mergeCell ref="D166:G166"/>
    <mergeCell ref="I166:L166"/>
    <mergeCell ref="P166:R166"/>
    <mergeCell ref="A157:B157"/>
    <mergeCell ref="D157:G157"/>
    <mergeCell ref="I157:L157"/>
    <mergeCell ref="P157:R157"/>
    <mergeCell ref="A158:B158"/>
    <mergeCell ref="D158:G158"/>
    <mergeCell ref="I158:L158"/>
    <mergeCell ref="P158:R158"/>
    <mergeCell ref="A159:B159"/>
    <mergeCell ref="D159:G159"/>
    <mergeCell ref="I159:L159"/>
    <mergeCell ref="P159:R159"/>
    <mergeCell ref="A160:B160"/>
    <mergeCell ref="D160:G160"/>
    <mergeCell ref="I160:L160"/>
    <mergeCell ref="P160:R160"/>
    <mergeCell ref="A161:B161"/>
    <mergeCell ref="D161:G161"/>
    <mergeCell ref="I161:L161"/>
    <mergeCell ref="P161:R161"/>
    <mergeCell ref="A152:B152"/>
    <mergeCell ref="D152:G152"/>
    <mergeCell ref="I152:L152"/>
    <mergeCell ref="P152:R152"/>
    <mergeCell ref="A153:B153"/>
    <mergeCell ref="D153:G153"/>
    <mergeCell ref="I153:L153"/>
    <mergeCell ref="P153:R153"/>
    <mergeCell ref="A154:B154"/>
    <mergeCell ref="D154:G154"/>
    <mergeCell ref="I154:L154"/>
    <mergeCell ref="P154:R154"/>
    <mergeCell ref="A155:B155"/>
    <mergeCell ref="D155:G155"/>
    <mergeCell ref="I155:L155"/>
    <mergeCell ref="P155:R155"/>
    <mergeCell ref="A156:B156"/>
    <mergeCell ref="D156:G156"/>
    <mergeCell ref="I156:L156"/>
    <mergeCell ref="P156:R156"/>
    <mergeCell ref="A147:B147"/>
    <mergeCell ref="D147:G147"/>
    <mergeCell ref="I147:L147"/>
    <mergeCell ref="P147:R147"/>
    <mergeCell ref="A148:B148"/>
    <mergeCell ref="D148:G148"/>
    <mergeCell ref="I148:L148"/>
    <mergeCell ref="P148:R148"/>
    <mergeCell ref="A149:B149"/>
    <mergeCell ref="D149:G149"/>
    <mergeCell ref="I149:L149"/>
    <mergeCell ref="P149:R149"/>
    <mergeCell ref="A150:B150"/>
    <mergeCell ref="D150:G150"/>
    <mergeCell ref="I150:L150"/>
    <mergeCell ref="P150:R150"/>
    <mergeCell ref="A151:B151"/>
    <mergeCell ref="D151:G151"/>
    <mergeCell ref="I151:L151"/>
    <mergeCell ref="P151:R151"/>
    <mergeCell ref="A142:B142"/>
    <mergeCell ref="D142:G142"/>
    <mergeCell ref="I142:L142"/>
    <mergeCell ref="P142:R142"/>
    <mergeCell ref="A143:B143"/>
    <mergeCell ref="D143:G143"/>
    <mergeCell ref="I143:L143"/>
    <mergeCell ref="P143:R143"/>
    <mergeCell ref="A144:B144"/>
    <mergeCell ref="D144:G144"/>
    <mergeCell ref="I144:L144"/>
    <mergeCell ref="P144:R144"/>
    <mergeCell ref="A145:B145"/>
    <mergeCell ref="D145:G145"/>
    <mergeCell ref="I145:L145"/>
    <mergeCell ref="P145:R145"/>
    <mergeCell ref="A146:B146"/>
    <mergeCell ref="D146:G146"/>
    <mergeCell ref="I146:L146"/>
    <mergeCell ref="P146:R146"/>
    <mergeCell ref="A137:B137"/>
    <mergeCell ref="D137:G137"/>
    <mergeCell ref="I137:L137"/>
    <mergeCell ref="P137:R137"/>
    <mergeCell ref="A138:B138"/>
    <mergeCell ref="D138:G138"/>
    <mergeCell ref="I138:L138"/>
    <mergeCell ref="P138:R138"/>
    <mergeCell ref="A139:B139"/>
    <mergeCell ref="D139:G139"/>
    <mergeCell ref="I139:L139"/>
    <mergeCell ref="P139:R139"/>
    <mergeCell ref="A140:B140"/>
    <mergeCell ref="D140:G140"/>
    <mergeCell ref="I140:L140"/>
    <mergeCell ref="P140:R140"/>
    <mergeCell ref="A141:B141"/>
    <mergeCell ref="D141:G141"/>
    <mergeCell ref="I141:L141"/>
    <mergeCell ref="P141:R141"/>
    <mergeCell ref="A132:B132"/>
    <mergeCell ref="D132:G132"/>
    <mergeCell ref="I132:L132"/>
    <mergeCell ref="P132:R132"/>
    <mergeCell ref="A133:B133"/>
    <mergeCell ref="D133:G133"/>
    <mergeCell ref="I133:L133"/>
    <mergeCell ref="P133:R133"/>
    <mergeCell ref="A134:B134"/>
    <mergeCell ref="D134:G134"/>
    <mergeCell ref="I134:L134"/>
    <mergeCell ref="P134:R134"/>
    <mergeCell ref="A135:B135"/>
    <mergeCell ref="D135:G135"/>
    <mergeCell ref="I135:L135"/>
    <mergeCell ref="P135:R135"/>
    <mergeCell ref="A136:B136"/>
    <mergeCell ref="D136:G136"/>
    <mergeCell ref="I136:L136"/>
    <mergeCell ref="P136:R136"/>
    <mergeCell ref="A127:B127"/>
    <mergeCell ref="D127:G127"/>
    <mergeCell ref="I127:L127"/>
    <mergeCell ref="P127:R127"/>
    <mergeCell ref="A128:B128"/>
    <mergeCell ref="D128:G128"/>
    <mergeCell ref="I128:L128"/>
    <mergeCell ref="P128:R128"/>
    <mergeCell ref="A129:B129"/>
    <mergeCell ref="D129:G129"/>
    <mergeCell ref="I129:L129"/>
    <mergeCell ref="P129:R129"/>
    <mergeCell ref="A130:B130"/>
    <mergeCell ref="D130:G130"/>
    <mergeCell ref="I130:L130"/>
    <mergeCell ref="P130:R130"/>
    <mergeCell ref="A131:B131"/>
    <mergeCell ref="D131:G131"/>
    <mergeCell ref="I131:L131"/>
    <mergeCell ref="P131:R131"/>
    <mergeCell ref="A122:B122"/>
    <mergeCell ref="D122:G122"/>
    <mergeCell ref="I122:L122"/>
    <mergeCell ref="P122:R122"/>
    <mergeCell ref="A123:B123"/>
    <mergeCell ref="D123:G123"/>
    <mergeCell ref="I123:L123"/>
    <mergeCell ref="P123:R123"/>
    <mergeCell ref="A124:B124"/>
    <mergeCell ref="D124:G124"/>
    <mergeCell ref="I124:L124"/>
    <mergeCell ref="P124:R124"/>
    <mergeCell ref="A125:B125"/>
    <mergeCell ref="D125:G125"/>
    <mergeCell ref="I125:L125"/>
    <mergeCell ref="P125:R125"/>
    <mergeCell ref="A126:B126"/>
    <mergeCell ref="D126:G126"/>
    <mergeCell ref="I126:L126"/>
    <mergeCell ref="P126:R126"/>
    <mergeCell ref="A119:B119"/>
    <mergeCell ref="D119:G119"/>
    <mergeCell ref="I119:L119"/>
    <mergeCell ref="P119:R119"/>
    <mergeCell ref="A116:B116"/>
    <mergeCell ref="D116:G116"/>
    <mergeCell ref="I116:L116"/>
    <mergeCell ref="P116:R116"/>
    <mergeCell ref="A120:B120"/>
    <mergeCell ref="D120:G120"/>
    <mergeCell ref="I120:L120"/>
    <mergeCell ref="P120:R120"/>
    <mergeCell ref="A118:B118"/>
    <mergeCell ref="D118:G118"/>
    <mergeCell ref="I118:L118"/>
    <mergeCell ref="P118:R118"/>
    <mergeCell ref="A121:B121"/>
    <mergeCell ref="D121:G121"/>
    <mergeCell ref="I121:L121"/>
    <mergeCell ref="P121:R121"/>
    <mergeCell ref="A113:B113"/>
    <mergeCell ref="D113:G113"/>
    <mergeCell ref="I113:L113"/>
    <mergeCell ref="P113:R113"/>
    <mergeCell ref="A110:B110"/>
    <mergeCell ref="D110:G110"/>
    <mergeCell ref="I110:L110"/>
    <mergeCell ref="P110:R110"/>
    <mergeCell ref="A115:B115"/>
    <mergeCell ref="D115:G115"/>
    <mergeCell ref="I115:L115"/>
    <mergeCell ref="P115:R115"/>
    <mergeCell ref="A112:B112"/>
    <mergeCell ref="D112:G112"/>
    <mergeCell ref="I112:L112"/>
    <mergeCell ref="P112:R112"/>
    <mergeCell ref="A117:B117"/>
    <mergeCell ref="D117:G117"/>
    <mergeCell ref="I117:L117"/>
    <mergeCell ref="P117:R117"/>
    <mergeCell ref="A114:B114"/>
    <mergeCell ref="D114:G114"/>
    <mergeCell ref="I114:L114"/>
    <mergeCell ref="P114:R114"/>
    <mergeCell ref="S103:S104"/>
    <mergeCell ref="A101:F101"/>
    <mergeCell ref="P101:R101"/>
    <mergeCell ref="B102:G102"/>
    <mergeCell ref="P102:R102"/>
    <mergeCell ref="P109:R109"/>
    <mergeCell ref="A103:F103"/>
    <mergeCell ref="N103:N104"/>
    <mergeCell ref="P103:R104"/>
    <mergeCell ref="A111:B111"/>
    <mergeCell ref="D111:G111"/>
    <mergeCell ref="I111:L111"/>
    <mergeCell ref="P111:R111"/>
    <mergeCell ref="T103:T104"/>
    <mergeCell ref="A106:U106"/>
    <mergeCell ref="A109:B109"/>
    <mergeCell ref="D109:G109"/>
    <mergeCell ref="I109:L109"/>
    <mergeCell ref="A95:B95"/>
    <mergeCell ref="D95:G95"/>
    <mergeCell ref="I95:L95"/>
    <mergeCell ref="P95:R95"/>
    <mergeCell ref="A96:B96"/>
    <mergeCell ref="D96:G96"/>
    <mergeCell ref="I96:L96"/>
    <mergeCell ref="P96:R96"/>
    <mergeCell ref="A97:B97"/>
    <mergeCell ref="D97:G97"/>
    <mergeCell ref="I97:L97"/>
    <mergeCell ref="P97:R97"/>
    <mergeCell ref="A98:B98"/>
    <mergeCell ref="D98:G98"/>
    <mergeCell ref="I98:L98"/>
    <mergeCell ref="P98:R98"/>
    <mergeCell ref="A99:B99"/>
    <mergeCell ref="D99:G99"/>
    <mergeCell ref="I99:L99"/>
    <mergeCell ref="P99:R99"/>
    <mergeCell ref="A90:B90"/>
    <mergeCell ref="D90:G90"/>
    <mergeCell ref="I90:L90"/>
    <mergeCell ref="P90:R90"/>
    <mergeCell ref="A91:B91"/>
    <mergeCell ref="D91:G91"/>
    <mergeCell ref="I91:L91"/>
    <mergeCell ref="P91:R91"/>
    <mergeCell ref="A92:B92"/>
    <mergeCell ref="D92:G92"/>
    <mergeCell ref="I92:L92"/>
    <mergeCell ref="P92:R92"/>
    <mergeCell ref="A93:B93"/>
    <mergeCell ref="D93:G93"/>
    <mergeCell ref="I93:L93"/>
    <mergeCell ref="P93:R93"/>
    <mergeCell ref="A94:B94"/>
    <mergeCell ref="D94:G94"/>
    <mergeCell ref="I94:L94"/>
    <mergeCell ref="P94:R94"/>
    <mergeCell ref="A85:B85"/>
    <mergeCell ref="D85:G85"/>
    <mergeCell ref="I85:L85"/>
    <mergeCell ref="P85:R85"/>
    <mergeCell ref="A86:B86"/>
    <mergeCell ref="D86:G86"/>
    <mergeCell ref="I86:L86"/>
    <mergeCell ref="P86:R86"/>
    <mergeCell ref="A87:B87"/>
    <mergeCell ref="D87:G87"/>
    <mergeCell ref="I87:L87"/>
    <mergeCell ref="P87:R87"/>
    <mergeCell ref="A88:B88"/>
    <mergeCell ref="D88:G88"/>
    <mergeCell ref="I88:L88"/>
    <mergeCell ref="P88:R88"/>
    <mergeCell ref="A89:B89"/>
    <mergeCell ref="D89:G89"/>
    <mergeCell ref="I89:L89"/>
    <mergeCell ref="P89:R89"/>
    <mergeCell ref="A80:B80"/>
    <mergeCell ref="D80:G80"/>
    <mergeCell ref="I80:L80"/>
    <mergeCell ref="P80:R80"/>
    <mergeCell ref="A81:B81"/>
    <mergeCell ref="D81:G81"/>
    <mergeCell ref="I81:L81"/>
    <mergeCell ref="P81:R81"/>
    <mergeCell ref="A82:B82"/>
    <mergeCell ref="D82:G82"/>
    <mergeCell ref="I82:L82"/>
    <mergeCell ref="P82:R82"/>
    <mergeCell ref="A83:B83"/>
    <mergeCell ref="D83:G83"/>
    <mergeCell ref="I83:L83"/>
    <mergeCell ref="P83:R83"/>
    <mergeCell ref="A84:B84"/>
    <mergeCell ref="D84:G84"/>
    <mergeCell ref="I84:L84"/>
    <mergeCell ref="P84:R84"/>
    <mergeCell ref="A75:B75"/>
    <mergeCell ref="D75:G75"/>
    <mergeCell ref="I75:L75"/>
    <mergeCell ref="P75:R75"/>
    <mergeCell ref="A76:B76"/>
    <mergeCell ref="D76:G76"/>
    <mergeCell ref="I76:L76"/>
    <mergeCell ref="P76:R76"/>
    <mergeCell ref="A77:B77"/>
    <mergeCell ref="D77:G77"/>
    <mergeCell ref="I77:L77"/>
    <mergeCell ref="P77:R77"/>
    <mergeCell ref="A78:B78"/>
    <mergeCell ref="D78:G78"/>
    <mergeCell ref="I78:L78"/>
    <mergeCell ref="P78:R78"/>
    <mergeCell ref="A79:B79"/>
    <mergeCell ref="D79:G79"/>
    <mergeCell ref="I79:L79"/>
    <mergeCell ref="P79:R79"/>
    <mergeCell ref="A70:B70"/>
    <mergeCell ref="D70:G70"/>
    <mergeCell ref="I70:L70"/>
    <mergeCell ref="P70:R70"/>
    <mergeCell ref="A71:B71"/>
    <mergeCell ref="D71:G71"/>
    <mergeCell ref="I71:L71"/>
    <mergeCell ref="P71:R71"/>
    <mergeCell ref="A72:B72"/>
    <mergeCell ref="D72:G72"/>
    <mergeCell ref="I72:L72"/>
    <mergeCell ref="P72:R72"/>
    <mergeCell ref="A73:B73"/>
    <mergeCell ref="D73:G73"/>
    <mergeCell ref="I73:L73"/>
    <mergeCell ref="P73:R73"/>
    <mergeCell ref="A74:B74"/>
    <mergeCell ref="D74:G74"/>
    <mergeCell ref="I74:L74"/>
    <mergeCell ref="P74:R74"/>
    <mergeCell ref="S60:S61"/>
    <mergeCell ref="T60:T61"/>
    <mergeCell ref="B59:G59"/>
    <mergeCell ref="P59:R59"/>
    <mergeCell ref="A60:F60"/>
    <mergeCell ref="N60:N61"/>
    <mergeCell ref="P60:R61"/>
    <mergeCell ref="A64:U64"/>
    <mergeCell ref="A67:B67"/>
    <mergeCell ref="D67:G67"/>
    <mergeCell ref="I67:L67"/>
    <mergeCell ref="P67:R67"/>
    <mergeCell ref="A68:B68"/>
    <mergeCell ref="D68:G68"/>
    <mergeCell ref="I68:L68"/>
    <mergeCell ref="P68:R68"/>
    <mergeCell ref="A69:B69"/>
    <mergeCell ref="D69:G69"/>
    <mergeCell ref="I69:L69"/>
    <mergeCell ref="P69:R69"/>
    <mergeCell ref="A53:B53"/>
    <mergeCell ref="D53:G53"/>
    <mergeCell ref="I53:L53"/>
    <mergeCell ref="P53:R53"/>
    <mergeCell ref="A54:B54"/>
    <mergeCell ref="D54:G54"/>
    <mergeCell ref="I54:L54"/>
    <mergeCell ref="P54:R54"/>
    <mergeCell ref="A55:B55"/>
    <mergeCell ref="D55:G55"/>
    <mergeCell ref="I55:L55"/>
    <mergeCell ref="P55:R55"/>
    <mergeCell ref="A56:B56"/>
    <mergeCell ref="D56:G56"/>
    <mergeCell ref="I56:L56"/>
    <mergeCell ref="P56:R56"/>
    <mergeCell ref="A58:F58"/>
    <mergeCell ref="P58:R58"/>
    <mergeCell ref="A48:B48"/>
    <mergeCell ref="D48:G48"/>
    <mergeCell ref="I48:L48"/>
    <mergeCell ref="P48:R48"/>
    <mergeCell ref="A49:B49"/>
    <mergeCell ref="D49:G49"/>
    <mergeCell ref="I49:L49"/>
    <mergeCell ref="P49:R49"/>
    <mergeCell ref="A50:B50"/>
    <mergeCell ref="D50:G50"/>
    <mergeCell ref="I50:L50"/>
    <mergeCell ref="P50:R50"/>
    <mergeCell ref="A51:B51"/>
    <mergeCell ref="D51:G51"/>
    <mergeCell ref="I51:L51"/>
    <mergeCell ref="P51:R51"/>
    <mergeCell ref="A52:B52"/>
    <mergeCell ref="D52:G52"/>
    <mergeCell ref="I52:L52"/>
    <mergeCell ref="P52:R52"/>
    <mergeCell ref="A43:B43"/>
    <mergeCell ref="D43:G43"/>
    <mergeCell ref="I43:L43"/>
    <mergeCell ref="P43:R43"/>
    <mergeCell ref="A44:B44"/>
    <mergeCell ref="D44:G44"/>
    <mergeCell ref="I44:L44"/>
    <mergeCell ref="P44:R44"/>
    <mergeCell ref="A45:B45"/>
    <mergeCell ref="D45:G45"/>
    <mergeCell ref="I45:L45"/>
    <mergeCell ref="P45:R45"/>
    <mergeCell ref="A46:B46"/>
    <mergeCell ref="D46:G46"/>
    <mergeCell ref="I46:L46"/>
    <mergeCell ref="P46:R46"/>
    <mergeCell ref="A47:B47"/>
    <mergeCell ref="D47:G47"/>
    <mergeCell ref="I47:L47"/>
    <mergeCell ref="P47:R47"/>
    <mergeCell ref="A38:B38"/>
    <mergeCell ref="D38:G38"/>
    <mergeCell ref="I38:L38"/>
    <mergeCell ref="P38:R38"/>
    <mergeCell ref="A39:B39"/>
    <mergeCell ref="D39:G39"/>
    <mergeCell ref="I39:L39"/>
    <mergeCell ref="P39:R39"/>
    <mergeCell ref="A40:B40"/>
    <mergeCell ref="D40:G40"/>
    <mergeCell ref="I40:L40"/>
    <mergeCell ref="P40:R40"/>
    <mergeCell ref="A41:B41"/>
    <mergeCell ref="D41:G41"/>
    <mergeCell ref="I41:L41"/>
    <mergeCell ref="P41:R41"/>
    <mergeCell ref="A42:B42"/>
    <mergeCell ref="D42:G42"/>
    <mergeCell ref="I42:L42"/>
    <mergeCell ref="P42:R42"/>
    <mergeCell ref="A33:B33"/>
    <mergeCell ref="D33:G33"/>
    <mergeCell ref="I33:L33"/>
    <mergeCell ref="P33:R33"/>
    <mergeCell ref="A34:B34"/>
    <mergeCell ref="D34:G34"/>
    <mergeCell ref="I34:L34"/>
    <mergeCell ref="P34:R34"/>
    <mergeCell ref="A35:B35"/>
    <mergeCell ref="D35:G35"/>
    <mergeCell ref="I35:L35"/>
    <mergeCell ref="P35:R35"/>
    <mergeCell ref="A36:B36"/>
    <mergeCell ref="D36:G36"/>
    <mergeCell ref="I36:L36"/>
    <mergeCell ref="P36:R36"/>
    <mergeCell ref="A37:B37"/>
    <mergeCell ref="D37:G37"/>
    <mergeCell ref="I37:L37"/>
    <mergeCell ref="P37:R37"/>
    <mergeCell ref="A28:B28"/>
    <mergeCell ref="D28:G28"/>
    <mergeCell ref="I28:L28"/>
    <mergeCell ref="P28:R28"/>
    <mergeCell ref="A29:B29"/>
    <mergeCell ref="D29:G29"/>
    <mergeCell ref="I29:L29"/>
    <mergeCell ref="P29:R29"/>
    <mergeCell ref="A30:B30"/>
    <mergeCell ref="D30:G30"/>
    <mergeCell ref="I30:L30"/>
    <mergeCell ref="P30:R30"/>
    <mergeCell ref="A31:B31"/>
    <mergeCell ref="D31:G31"/>
    <mergeCell ref="I31:L31"/>
    <mergeCell ref="P31:R31"/>
    <mergeCell ref="A32:B32"/>
    <mergeCell ref="D32:G32"/>
    <mergeCell ref="I32:L32"/>
    <mergeCell ref="P32:R32"/>
    <mergeCell ref="A23:B23"/>
    <mergeCell ref="D23:G23"/>
    <mergeCell ref="I23:L23"/>
    <mergeCell ref="P23:R23"/>
    <mergeCell ref="A24:B24"/>
    <mergeCell ref="D24:G24"/>
    <mergeCell ref="I24:L24"/>
    <mergeCell ref="P24:R24"/>
    <mergeCell ref="A25:B25"/>
    <mergeCell ref="D25:G25"/>
    <mergeCell ref="I25:L25"/>
    <mergeCell ref="P25:R25"/>
    <mergeCell ref="A26:B26"/>
    <mergeCell ref="D26:G26"/>
    <mergeCell ref="I26:L26"/>
    <mergeCell ref="P26:R26"/>
    <mergeCell ref="A27:B27"/>
    <mergeCell ref="D27:G27"/>
    <mergeCell ref="I27:L27"/>
    <mergeCell ref="P27:R27"/>
    <mergeCell ref="A18:B18"/>
    <mergeCell ref="D18:G18"/>
    <mergeCell ref="I18:L18"/>
    <mergeCell ref="P18:R18"/>
    <mergeCell ref="A19:B19"/>
    <mergeCell ref="D19:G19"/>
    <mergeCell ref="I19:L19"/>
    <mergeCell ref="P19:R19"/>
    <mergeCell ref="A20:B20"/>
    <mergeCell ref="D20:G20"/>
    <mergeCell ref="I20:L20"/>
    <mergeCell ref="P20:R20"/>
    <mergeCell ref="A21:B21"/>
    <mergeCell ref="D21:G21"/>
    <mergeCell ref="I21:L21"/>
    <mergeCell ref="P21:R21"/>
    <mergeCell ref="A22:B22"/>
    <mergeCell ref="D22:G22"/>
    <mergeCell ref="I22:L22"/>
    <mergeCell ref="P22:R22"/>
    <mergeCell ref="A13:B13"/>
    <mergeCell ref="D13:G13"/>
    <mergeCell ref="I13:L13"/>
    <mergeCell ref="P13:R13"/>
    <mergeCell ref="A14:B14"/>
    <mergeCell ref="D14:G14"/>
    <mergeCell ref="I14:L14"/>
    <mergeCell ref="P14:R14"/>
    <mergeCell ref="A15:B15"/>
    <mergeCell ref="D15:G15"/>
    <mergeCell ref="I15:L15"/>
    <mergeCell ref="P15:R15"/>
    <mergeCell ref="A16:B16"/>
    <mergeCell ref="D16:G16"/>
    <mergeCell ref="I16:L16"/>
    <mergeCell ref="P16:R16"/>
    <mergeCell ref="A17:B17"/>
    <mergeCell ref="D17:G17"/>
    <mergeCell ref="I17:L17"/>
    <mergeCell ref="P17:R17"/>
    <mergeCell ref="A1:V1"/>
    <mergeCell ref="A2:V2"/>
    <mergeCell ref="A3:V3"/>
    <mergeCell ref="A5:B5"/>
    <mergeCell ref="D5:G6"/>
    <mergeCell ref="I5:L5"/>
    <mergeCell ref="N5:N6"/>
    <mergeCell ref="P5:R7"/>
    <mergeCell ref="S5:S7"/>
    <mergeCell ref="T5:T7"/>
    <mergeCell ref="A9:U9"/>
    <mergeCell ref="A11:B11"/>
    <mergeCell ref="D11:G11"/>
    <mergeCell ref="I11:L11"/>
    <mergeCell ref="P11:R11"/>
    <mergeCell ref="A12:B12"/>
    <mergeCell ref="D12:G12"/>
    <mergeCell ref="I12:L12"/>
    <mergeCell ref="P12:R12"/>
  </mergeCells>
  <pageMargins left="0.25" right="0.25" top="0.609375" bottom="0.25" header="0" footer="0"/>
  <pageSetup scale="55" fitToHeight="0" orientation="portrait" r:id="rId1"/>
  <headerFooter alignWithMargins="0">
    <oddHeader>&amp;R&amp;"Times New Roman,Regular"EXHIBIT 2
CAUSE NO. 45032-310
Page 4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rgb="FF00B050"/>
  </sheetPr>
  <dimension ref="A1:J49"/>
  <sheetViews>
    <sheetView zoomScaleNormal="100" zoomScaleSheetLayoutView="100" workbookViewId="0">
      <selection activeCell="B5" sqref="B5"/>
    </sheetView>
  </sheetViews>
  <sheetFormatPr defaultColWidth="16.28515625" defaultRowHeight="15" x14ac:dyDescent="0.25"/>
  <cols>
    <col min="1" max="1" width="5.7109375" style="155" customWidth="1"/>
    <col min="2" max="2" width="28.7109375" style="141" customWidth="1"/>
    <col min="3" max="3" width="12.5703125" style="141" customWidth="1"/>
    <col min="4" max="4" width="16.42578125" style="141" customWidth="1"/>
    <col min="5" max="5" width="3.5703125" style="141" customWidth="1"/>
    <col min="6" max="6" width="16.42578125" style="141" customWidth="1"/>
    <col min="7" max="7" width="3.5703125" style="141" customWidth="1"/>
    <col min="8" max="8" width="21.28515625" style="141" customWidth="1"/>
    <col min="9" max="9" width="13.28515625" style="141" customWidth="1"/>
    <col min="10" max="16384" width="16.28515625" style="141"/>
  </cols>
  <sheetData>
    <row r="1" spans="1:10" x14ac:dyDescent="0.25">
      <c r="I1" s="164" t="s">
        <v>281</v>
      </c>
    </row>
    <row r="2" spans="1:10" x14ac:dyDescent="0.25">
      <c r="I2" s="164" t="str">
        <f>+Cover!A5</f>
        <v>CAUSE NO. 45032-S8</v>
      </c>
    </row>
    <row r="3" spans="1:10" x14ac:dyDescent="0.25">
      <c r="I3" s="164" t="s">
        <v>28</v>
      </c>
    </row>
    <row r="4" spans="1:10" x14ac:dyDescent="0.25">
      <c r="B4" s="153" t="str">
        <f>+Cover!A1</f>
        <v>Fountaintown Gas Company</v>
      </c>
      <c r="C4" s="153"/>
      <c r="D4" s="153"/>
      <c r="E4" s="153"/>
      <c r="F4" s="153"/>
      <c r="G4" s="153"/>
      <c r="H4" s="153"/>
      <c r="I4" s="153"/>
      <c r="J4" s="155"/>
    </row>
    <row r="5" spans="1:10" x14ac:dyDescent="0.25">
      <c r="B5" s="153" t="s">
        <v>21</v>
      </c>
      <c r="C5" s="153"/>
      <c r="D5" s="153"/>
      <c r="E5" s="153"/>
      <c r="F5" s="153"/>
      <c r="G5" s="153"/>
      <c r="H5" s="153"/>
      <c r="I5" s="153"/>
    </row>
    <row r="6" spans="1:10" x14ac:dyDescent="0.25">
      <c r="B6" s="154">
        <v>39813</v>
      </c>
      <c r="C6" s="153"/>
      <c r="D6" s="153"/>
      <c r="E6" s="153"/>
      <c r="F6" s="153"/>
      <c r="G6" s="153"/>
      <c r="H6" s="153"/>
      <c r="I6" s="153"/>
    </row>
    <row r="7" spans="1:10" x14ac:dyDescent="0.25">
      <c r="B7" s="142"/>
      <c r="C7" s="142"/>
      <c r="D7" s="142"/>
      <c r="E7" s="142"/>
      <c r="F7" s="142"/>
      <c r="G7" s="142"/>
      <c r="H7" s="142"/>
      <c r="I7" s="142"/>
    </row>
    <row r="8" spans="1:10" x14ac:dyDescent="0.25">
      <c r="A8" s="156" t="s">
        <v>60</v>
      </c>
      <c r="D8" s="143" t="s">
        <v>282</v>
      </c>
      <c r="E8" s="143"/>
      <c r="F8" s="143" t="s">
        <v>283</v>
      </c>
      <c r="G8" s="143"/>
      <c r="H8" s="143" t="s">
        <v>138</v>
      </c>
    </row>
    <row r="10" spans="1:10" x14ac:dyDescent="0.25">
      <c r="A10" s="155">
        <v>1</v>
      </c>
      <c r="B10" s="144" t="s">
        <v>284</v>
      </c>
      <c r="D10" s="157">
        <v>-281536</v>
      </c>
      <c r="E10" s="157"/>
      <c r="F10" s="157">
        <v>381336</v>
      </c>
      <c r="G10" s="157"/>
      <c r="H10" s="157">
        <f t="shared" ref="H10:H18" si="0">D10+F10</f>
        <v>99800</v>
      </c>
      <c r="I10" s="157"/>
    </row>
    <row r="11" spans="1:10" x14ac:dyDescent="0.25">
      <c r="A11" s="155">
        <f>+A10+1</f>
        <v>2</v>
      </c>
      <c r="B11" s="141" t="s">
        <v>285</v>
      </c>
      <c r="D11" s="157">
        <v>-281536</v>
      </c>
      <c r="E11" s="157"/>
      <c r="F11" s="157">
        <v>503251</v>
      </c>
      <c r="G11" s="157"/>
      <c r="H11" s="157">
        <f t="shared" si="0"/>
        <v>221715</v>
      </c>
      <c r="I11" s="157"/>
    </row>
    <row r="12" spans="1:10" x14ac:dyDescent="0.25">
      <c r="A12" s="155">
        <f t="shared" ref="A12:A44" si="1">+A11+1</f>
        <v>3</v>
      </c>
      <c r="B12" s="141" t="s">
        <v>286</v>
      </c>
      <c r="D12" s="157">
        <v>0</v>
      </c>
      <c r="E12" s="157"/>
      <c r="F12" s="157">
        <v>0</v>
      </c>
      <c r="G12" s="157"/>
      <c r="H12" s="157">
        <f t="shared" si="0"/>
        <v>0</v>
      </c>
      <c r="I12" s="157"/>
    </row>
    <row r="13" spans="1:10" x14ac:dyDescent="0.25">
      <c r="A13" s="155">
        <f t="shared" si="1"/>
        <v>4</v>
      </c>
      <c r="B13" s="141" t="s">
        <v>287</v>
      </c>
      <c r="D13" s="157">
        <v>0</v>
      </c>
      <c r="E13" s="157"/>
      <c r="F13" s="157">
        <v>0</v>
      </c>
      <c r="G13" s="157"/>
      <c r="H13" s="157">
        <f t="shared" si="0"/>
        <v>0</v>
      </c>
      <c r="I13" s="157"/>
    </row>
    <row r="14" spans="1:10" x14ac:dyDescent="0.25">
      <c r="A14" s="155">
        <f t="shared" si="1"/>
        <v>5</v>
      </c>
      <c r="B14" s="144" t="s">
        <v>288</v>
      </c>
      <c r="D14" s="157"/>
      <c r="E14" s="157"/>
      <c r="F14" s="157">
        <v>-5961</v>
      </c>
      <c r="G14" s="157"/>
      <c r="H14" s="157">
        <f t="shared" si="0"/>
        <v>-5961</v>
      </c>
      <c r="I14" s="157"/>
    </row>
    <row r="15" spans="1:10" x14ac:dyDescent="0.25">
      <c r="A15" s="155">
        <f t="shared" si="1"/>
        <v>6</v>
      </c>
      <c r="B15" s="144" t="s">
        <v>289</v>
      </c>
      <c r="D15" s="157"/>
      <c r="E15" s="157"/>
      <c r="F15" s="157">
        <v>2184</v>
      </c>
      <c r="G15" s="157"/>
      <c r="H15" s="157">
        <f t="shared" si="0"/>
        <v>2184</v>
      </c>
      <c r="I15" s="157"/>
    </row>
    <row r="16" spans="1:10" x14ac:dyDescent="0.25">
      <c r="A16" s="155">
        <f t="shared" si="1"/>
        <v>7</v>
      </c>
      <c r="B16" s="144" t="s">
        <v>290</v>
      </c>
      <c r="D16" s="157"/>
      <c r="E16" s="157"/>
      <c r="F16" s="157">
        <v>-48117</v>
      </c>
      <c r="G16" s="157"/>
      <c r="H16" s="157">
        <f t="shared" si="0"/>
        <v>-48117</v>
      </c>
      <c r="I16" s="157"/>
    </row>
    <row r="17" spans="1:9" x14ac:dyDescent="0.25">
      <c r="A17" s="155">
        <f t="shared" si="1"/>
        <v>8</v>
      </c>
      <c r="B17" s="144" t="s">
        <v>291</v>
      </c>
      <c r="D17" s="158"/>
      <c r="E17" s="157"/>
      <c r="F17" s="158">
        <v>27857</v>
      </c>
      <c r="G17" s="157"/>
      <c r="H17" s="158">
        <f t="shared" si="0"/>
        <v>27857</v>
      </c>
      <c r="I17" s="157"/>
    </row>
    <row r="18" spans="1:9" x14ac:dyDescent="0.25">
      <c r="A18" s="155">
        <f t="shared" si="1"/>
        <v>9</v>
      </c>
      <c r="B18" s="147" t="s">
        <v>292</v>
      </c>
      <c r="D18" s="159">
        <v>0</v>
      </c>
      <c r="E18" s="157"/>
      <c r="F18" s="159">
        <v>0</v>
      </c>
      <c r="G18" s="157"/>
      <c r="H18" s="159">
        <f t="shared" si="0"/>
        <v>0</v>
      </c>
      <c r="I18" s="157"/>
    </row>
    <row r="19" spans="1:9" x14ac:dyDescent="0.25">
      <c r="D19" s="157"/>
      <c r="E19" s="157"/>
      <c r="F19" s="157"/>
      <c r="G19" s="157"/>
      <c r="H19" s="157"/>
      <c r="I19" s="157"/>
    </row>
    <row r="20" spans="1:9" ht="15.75" thickBot="1" x14ac:dyDescent="0.3">
      <c r="A20" s="155">
        <f>+A18+1</f>
        <v>10</v>
      </c>
      <c r="C20" s="141" t="s">
        <v>293</v>
      </c>
      <c r="D20" s="160">
        <f>SUM(D10:D18)</f>
        <v>-563072</v>
      </c>
      <c r="E20" s="157"/>
      <c r="F20" s="160">
        <f>SUM(F10:F18)</f>
        <v>860550</v>
      </c>
      <c r="G20" s="157"/>
      <c r="H20" s="160">
        <f>D20+F20</f>
        <v>297478</v>
      </c>
      <c r="I20" s="157"/>
    </row>
    <row r="21" spans="1:9" ht="15.75" thickTop="1" x14ac:dyDescent="0.25">
      <c r="D21" s="145"/>
      <c r="E21" s="145"/>
      <c r="F21" s="145"/>
      <c r="G21" s="145"/>
      <c r="H21" s="157"/>
      <c r="I21" s="157"/>
    </row>
    <row r="22" spans="1:9" x14ac:dyDescent="0.25">
      <c r="A22" s="155">
        <f>+A20+1</f>
        <v>11</v>
      </c>
      <c r="C22" s="146" t="s">
        <v>138</v>
      </c>
      <c r="D22" s="145"/>
      <c r="E22" s="145"/>
      <c r="F22" s="157">
        <f>H10+SUM(H12:H18)</f>
        <v>75763</v>
      </c>
      <c r="G22" s="145"/>
      <c r="H22" s="157"/>
      <c r="I22" s="157">
        <f>+H15+H17</f>
        <v>30041</v>
      </c>
    </row>
    <row r="23" spans="1:9" x14ac:dyDescent="0.25">
      <c r="A23" s="155">
        <f t="shared" si="1"/>
        <v>12</v>
      </c>
      <c r="C23" s="146" t="s">
        <v>294</v>
      </c>
      <c r="D23" s="146"/>
      <c r="E23" s="146"/>
      <c r="F23" s="162">
        <v>8.5000000000000006E-2</v>
      </c>
      <c r="H23" s="157"/>
      <c r="I23" s="157"/>
    </row>
    <row r="24" spans="1:9" x14ac:dyDescent="0.25">
      <c r="A24" s="155">
        <f t="shared" si="1"/>
        <v>13</v>
      </c>
      <c r="C24" s="146" t="s">
        <v>295</v>
      </c>
      <c r="D24" s="146"/>
      <c r="E24" s="146"/>
      <c r="F24" s="145"/>
      <c r="G24" s="145"/>
      <c r="H24" s="157">
        <f>ROUND(F22*F23,0)</f>
        <v>6440</v>
      </c>
      <c r="I24" s="157">
        <f>ROUND(I22*F23,0)</f>
        <v>2553</v>
      </c>
    </row>
    <row r="25" spans="1:9" x14ac:dyDescent="0.25">
      <c r="D25" s="146"/>
      <c r="E25" s="146"/>
      <c r="F25" s="145"/>
      <c r="G25" s="145"/>
      <c r="H25" s="157"/>
      <c r="I25" s="157"/>
    </row>
    <row r="26" spans="1:9" x14ac:dyDescent="0.25">
      <c r="A26" s="155">
        <f>+A24+1</f>
        <v>14</v>
      </c>
      <c r="C26" s="141" t="s">
        <v>138</v>
      </c>
      <c r="D26" s="146"/>
      <c r="E26" s="146"/>
      <c r="F26" s="157">
        <f>SUM(H11:H18)</f>
        <v>197678</v>
      </c>
      <c r="G26" s="145"/>
      <c r="H26" s="157"/>
      <c r="I26" s="157"/>
    </row>
    <row r="27" spans="1:9" x14ac:dyDescent="0.25">
      <c r="A27" s="155">
        <f t="shared" si="1"/>
        <v>15</v>
      </c>
      <c r="C27" s="141" t="s">
        <v>296</v>
      </c>
      <c r="D27" s="146"/>
      <c r="E27" s="146"/>
      <c r="F27" s="149">
        <f>-H24</f>
        <v>-6440</v>
      </c>
      <c r="G27" s="145"/>
      <c r="H27" s="157"/>
      <c r="I27" s="157"/>
    </row>
    <row r="28" spans="1:9" x14ac:dyDescent="0.25">
      <c r="D28" s="146"/>
      <c r="E28" s="146"/>
      <c r="F28" s="145"/>
      <c r="G28" s="145"/>
      <c r="H28" s="157"/>
      <c r="I28" s="157"/>
    </row>
    <row r="29" spans="1:9" x14ac:dyDescent="0.25">
      <c r="A29" s="155">
        <f>+A27+1</f>
        <v>16</v>
      </c>
      <c r="C29" s="141" t="s">
        <v>297</v>
      </c>
      <c r="D29" s="146"/>
      <c r="E29" s="146"/>
      <c r="F29" s="157">
        <f>F26+F27</f>
        <v>191238</v>
      </c>
      <c r="G29" s="145"/>
      <c r="H29" s="157"/>
      <c r="I29" s="157">
        <f>+H15+H17</f>
        <v>30041</v>
      </c>
    </row>
    <row r="30" spans="1:9" x14ac:dyDescent="0.25">
      <c r="A30" s="155">
        <f t="shared" si="1"/>
        <v>17</v>
      </c>
      <c r="C30" s="141" t="s">
        <v>298</v>
      </c>
      <c r="D30" s="146"/>
      <c r="E30" s="146"/>
      <c r="F30" s="162">
        <v>0.34</v>
      </c>
      <c r="G30" s="146"/>
      <c r="H30" s="157"/>
      <c r="I30" s="157"/>
    </row>
    <row r="31" spans="1:9" x14ac:dyDescent="0.25">
      <c r="A31" s="155">
        <f t="shared" si="1"/>
        <v>18</v>
      </c>
      <c r="C31" s="141" t="s">
        <v>299</v>
      </c>
      <c r="D31" s="146"/>
      <c r="E31" s="146"/>
      <c r="F31" s="146"/>
      <c r="G31" s="146"/>
      <c r="H31" s="157">
        <f>ROUND(F29*F30,0)</f>
        <v>65021</v>
      </c>
      <c r="I31" s="157">
        <f>ROUND(I29*F30,0)</f>
        <v>10214</v>
      </c>
    </row>
    <row r="32" spans="1:9" x14ac:dyDescent="0.25">
      <c r="A32" s="155">
        <f t="shared" si="1"/>
        <v>19</v>
      </c>
      <c r="C32" s="146" t="s">
        <v>300</v>
      </c>
      <c r="E32" s="146"/>
      <c r="F32" s="146"/>
      <c r="G32" s="146"/>
      <c r="H32" s="165">
        <v>15624</v>
      </c>
      <c r="I32" s="157"/>
    </row>
    <row r="33" spans="1:10" x14ac:dyDescent="0.25">
      <c r="A33" s="155">
        <f t="shared" si="1"/>
        <v>20</v>
      </c>
      <c r="D33" s="146" t="s">
        <v>301</v>
      </c>
      <c r="E33" s="146"/>
      <c r="F33" s="146"/>
      <c r="G33" s="146"/>
      <c r="H33" s="157"/>
      <c r="I33" s="157">
        <f>H24+H31+H32</f>
        <v>87085</v>
      </c>
      <c r="J33" s="152"/>
    </row>
    <row r="34" spans="1:10" x14ac:dyDescent="0.25">
      <c r="D34" s="146"/>
      <c r="E34" s="146"/>
      <c r="F34" s="146"/>
      <c r="G34" s="146"/>
      <c r="H34" s="157"/>
      <c r="I34" s="157"/>
    </row>
    <row r="35" spans="1:10" x14ac:dyDescent="0.25">
      <c r="A35" s="155">
        <f>+A33+1</f>
        <v>21</v>
      </c>
      <c r="D35" s="146"/>
      <c r="E35" s="146"/>
      <c r="F35" s="150" t="s">
        <v>302</v>
      </c>
      <c r="G35" s="146"/>
      <c r="H35" s="157"/>
      <c r="I35" s="161">
        <v>994982</v>
      </c>
    </row>
    <row r="36" spans="1:10" x14ac:dyDescent="0.25">
      <c r="I36" s="145"/>
    </row>
    <row r="37" spans="1:10" x14ac:dyDescent="0.25">
      <c r="A37" s="155">
        <f>+A35+1</f>
        <v>22</v>
      </c>
      <c r="F37" s="144" t="s">
        <v>303</v>
      </c>
      <c r="I37" s="157">
        <f>+I33+I35</f>
        <v>1082067</v>
      </c>
    </row>
    <row r="38" spans="1:10" x14ac:dyDescent="0.25">
      <c r="A38" s="155">
        <f t="shared" si="1"/>
        <v>23</v>
      </c>
      <c r="F38" s="141" t="s">
        <v>304</v>
      </c>
      <c r="I38" s="148">
        <f>-I24-I31</f>
        <v>-12767</v>
      </c>
    </row>
    <row r="39" spans="1:10" x14ac:dyDescent="0.25">
      <c r="I39" s="145"/>
    </row>
    <row r="40" spans="1:10" x14ac:dyDescent="0.25">
      <c r="A40" s="155">
        <f>+A38+1</f>
        <v>24</v>
      </c>
      <c r="F40" s="141" t="s">
        <v>305</v>
      </c>
      <c r="I40" s="145">
        <f>+I37+I38</f>
        <v>1069300</v>
      </c>
    </row>
    <row r="41" spans="1:10" x14ac:dyDescent="0.25">
      <c r="A41" s="155">
        <f t="shared" si="1"/>
        <v>25</v>
      </c>
      <c r="F41" s="141" t="s">
        <v>306</v>
      </c>
      <c r="I41" s="163">
        <v>0.34</v>
      </c>
    </row>
    <row r="43" spans="1:10" x14ac:dyDescent="0.25">
      <c r="A43" s="155">
        <f>+A41+1</f>
        <v>26</v>
      </c>
      <c r="F43" s="141" t="s">
        <v>307</v>
      </c>
      <c r="I43" s="145">
        <f>ROUND(I40/I41,0)</f>
        <v>3145000</v>
      </c>
    </row>
    <row r="44" spans="1:10" x14ac:dyDescent="0.25">
      <c r="A44" s="155">
        <f t="shared" si="1"/>
        <v>27</v>
      </c>
      <c r="F44" s="141" t="s">
        <v>308</v>
      </c>
      <c r="I44" s="163">
        <v>0.21</v>
      </c>
    </row>
    <row r="46" spans="1:10" x14ac:dyDescent="0.25">
      <c r="A46" s="155">
        <f>+A44+1</f>
        <v>28</v>
      </c>
      <c r="F46" s="141" t="s">
        <v>309</v>
      </c>
      <c r="I46" s="148">
        <f>ROUND(I43*I44,0)</f>
        <v>660450</v>
      </c>
    </row>
    <row r="47" spans="1:10" x14ac:dyDescent="0.25">
      <c r="I47" s="145"/>
    </row>
    <row r="48" spans="1:10" ht="15.75" thickBot="1" x14ac:dyDescent="0.3">
      <c r="A48" s="155">
        <f>+A46+1</f>
        <v>29</v>
      </c>
      <c r="F48" s="141" t="s">
        <v>310</v>
      </c>
      <c r="I48" s="151">
        <f>+I40-I46</f>
        <v>408850</v>
      </c>
    </row>
    <row r="49" ht="15.75" thickTop="1" x14ac:dyDescent="0.25"/>
  </sheetData>
  <printOptions horizontalCentered="1"/>
  <pageMargins left="0.5" right="0.5" top="0.5" bottom="0.5" header="0.5" footer="0.5"/>
  <pageSetup scale="76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5"/>
  <sheetViews>
    <sheetView zoomScaleNormal="100" workbookViewId="0">
      <selection activeCell="B10" sqref="B10"/>
    </sheetView>
  </sheetViews>
  <sheetFormatPr defaultColWidth="9.140625" defaultRowHeight="15" x14ac:dyDescent="0.25"/>
  <cols>
    <col min="1" max="1" width="18.7109375" style="5" customWidth="1"/>
    <col min="2" max="2" width="9.140625" style="5"/>
    <col min="3" max="3" width="11" style="13" bestFit="1" customWidth="1"/>
    <col min="4" max="4" width="12.5703125" style="5" bestFit="1" customWidth="1"/>
    <col min="5" max="5" width="13.85546875" style="5" bestFit="1" customWidth="1"/>
    <col min="6" max="6" width="12.5703125" style="5" bestFit="1" customWidth="1"/>
    <col min="7" max="7" width="15.28515625" style="5" bestFit="1" customWidth="1"/>
    <col min="8" max="8" width="13.5703125" style="5" bestFit="1" customWidth="1"/>
    <col min="9" max="9" width="11.5703125" style="5" bestFit="1" customWidth="1"/>
    <col min="10" max="10" width="11" style="5" bestFit="1" customWidth="1"/>
    <col min="11" max="11" width="11.85546875" style="5" bestFit="1" customWidth="1"/>
    <col min="12" max="12" width="2.42578125" style="5" customWidth="1"/>
    <col min="13" max="13" width="12.140625" style="17" bestFit="1" customWidth="1"/>
    <col min="14" max="14" width="2.42578125" style="5" customWidth="1"/>
    <col min="15" max="15" width="9.7109375" style="13" bestFit="1" customWidth="1"/>
    <col min="16" max="16" width="9.5703125" style="5" bestFit="1" customWidth="1"/>
    <col min="17" max="17" width="11.85546875" style="5" bestFit="1" customWidth="1"/>
    <col min="18" max="18" width="2.42578125" style="5" customWidth="1"/>
    <col min="19" max="19" width="14.140625" style="5" bestFit="1" customWidth="1"/>
    <col min="20" max="16384" width="9.140625" style="5"/>
  </cols>
  <sheetData>
    <row r="1" spans="1:20" x14ac:dyDescent="0.25">
      <c r="A1" s="178" t="s">
        <v>311</v>
      </c>
      <c r="S1" s="23" t="s">
        <v>312</v>
      </c>
    </row>
    <row r="2" spans="1:20" x14ac:dyDescent="0.25">
      <c r="A2" s="5" t="s">
        <v>0</v>
      </c>
      <c r="S2" s="23" t="str">
        <f>Cover!A5</f>
        <v>CAUSE NO. 45032-S8</v>
      </c>
    </row>
    <row r="3" spans="1:20" x14ac:dyDescent="0.25">
      <c r="G3" s="179"/>
      <c r="S3" s="23" t="s">
        <v>28</v>
      </c>
    </row>
    <row r="4" spans="1:20" x14ac:dyDescent="0.25">
      <c r="G4" s="180"/>
    </row>
    <row r="5" spans="1:20" x14ac:dyDescent="0.25">
      <c r="C5" s="181" t="s">
        <v>313</v>
      </c>
      <c r="D5" s="182" t="s">
        <v>314</v>
      </c>
      <c r="F5" s="182" t="s">
        <v>315</v>
      </c>
      <c r="H5" s="182" t="s">
        <v>316</v>
      </c>
      <c r="I5" s="183" t="s">
        <v>317</v>
      </c>
      <c r="J5" s="245" t="s">
        <v>318</v>
      </c>
      <c r="K5" s="183" t="s">
        <v>319</v>
      </c>
      <c r="M5" s="182" t="s">
        <v>320</v>
      </c>
      <c r="O5" s="181" t="s">
        <v>321</v>
      </c>
      <c r="P5" s="245" t="s">
        <v>321</v>
      </c>
      <c r="Q5" s="183" t="s">
        <v>322</v>
      </c>
      <c r="R5" s="184"/>
      <c r="S5" s="245" t="s">
        <v>323</v>
      </c>
      <c r="T5" s="245"/>
    </row>
    <row r="6" spans="1:20" x14ac:dyDescent="0.25">
      <c r="A6" s="185"/>
      <c r="B6" s="7" t="s">
        <v>324</v>
      </c>
      <c r="C6" s="186" t="s">
        <v>325</v>
      </c>
      <c r="D6" s="187" t="s">
        <v>326</v>
      </c>
      <c r="E6" s="187" t="s">
        <v>327</v>
      </c>
      <c r="F6" s="187" t="s">
        <v>326</v>
      </c>
      <c r="G6" s="187" t="s">
        <v>328</v>
      </c>
      <c r="H6" s="187" t="s">
        <v>329</v>
      </c>
      <c r="I6" s="188" t="s">
        <v>330</v>
      </c>
      <c r="J6" s="7" t="s">
        <v>330</v>
      </c>
      <c r="K6" s="188" t="s">
        <v>152</v>
      </c>
      <c r="L6" s="185"/>
      <c r="M6" s="187" t="s">
        <v>331</v>
      </c>
      <c r="N6" s="185"/>
      <c r="O6" s="186" t="s">
        <v>326</v>
      </c>
      <c r="P6" s="7" t="s">
        <v>332</v>
      </c>
      <c r="Q6" s="188" t="s">
        <v>152</v>
      </c>
      <c r="R6" s="189"/>
      <c r="S6" s="7" t="s">
        <v>333</v>
      </c>
      <c r="T6" s="7"/>
    </row>
    <row r="7" spans="1:20" x14ac:dyDescent="0.25">
      <c r="M7" s="182" t="s">
        <v>334</v>
      </c>
    </row>
    <row r="8" spans="1:20" x14ac:dyDescent="0.25">
      <c r="A8" s="5" t="s">
        <v>335</v>
      </c>
      <c r="C8" s="181"/>
      <c r="D8" s="182"/>
      <c r="E8" s="182"/>
      <c r="F8" s="182"/>
      <c r="G8" s="182"/>
    </row>
    <row r="9" spans="1:20" x14ac:dyDescent="0.25">
      <c r="B9" s="190" t="s">
        <v>336</v>
      </c>
      <c r="C9" s="181">
        <f>+January!C9+Feb!C11+'March '!C9+April!C9</f>
        <v>4662</v>
      </c>
      <c r="D9" s="181">
        <f>+January!D9+Feb!D11+'March '!D9+April!D9</f>
        <v>113116.17199999999</v>
      </c>
      <c r="E9" s="181">
        <f>+January!E9+Feb!E11+'March '!E9+April!E9</f>
        <v>0</v>
      </c>
      <c r="F9" s="181">
        <f>+January!F9+Feb!F11+'March '!F9+April!F9</f>
        <v>113116.17199999999</v>
      </c>
      <c r="G9" s="181"/>
      <c r="H9" s="182">
        <f>F9+G9</f>
        <v>113116.17199999999</v>
      </c>
      <c r="I9" s="191">
        <v>3.7751999999999999</v>
      </c>
      <c r="J9" s="13">
        <v>3.4548000000000001</v>
      </c>
      <c r="K9" s="192">
        <f>I9-J9</f>
        <v>0.3203999999999998</v>
      </c>
      <c r="M9" s="6">
        <f>ROUND(H9*K9,2)</f>
        <v>36242.42</v>
      </c>
    </row>
    <row r="10" spans="1:20" x14ac:dyDescent="0.25">
      <c r="B10" s="245" t="s">
        <v>337</v>
      </c>
      <c r="C10" s="181">
        <f>+January!C10+Feb!C12+'March '!C10+April!C10</f>
        <v>8427</v>
      </c>
      <c r="D10" s="181">
        <f>+January!D10+Feb!D12+'March '!D10+April!D10</f>
        <v>75121.782000000007</v>
      </c>
      <c r="E10" s="181">
        <f>+January!E10+Feb!E12+'March '!E10+April!E10</f>
        <v>0</v>
      </c>
      <c r="F10" s="181">
        <f>+January!F10+Feb!F12+'March '!F10+April!F10</f>
        <v>75121.782000000007</v>
      </c>
      <c r="G10" s="181"/>
      <c r="H10" s="182">
        <f>F10+G10</f>
        <v>75121.782000000007</v>
      </c>
      <c r="I10" s="191">
        <v>3.1585999999999999</v>
      </c>
      <c r="J10" s="13">
        <v>2.8904999999999998</v>
      </c>
      <c r="K10" s="192">
        <f>I10-J10</f>
        <v>0.2681</v>
      </c>
      <c r="M10" s="6">
        <f>ROUND(H10*K10,2)</f>
        <v>20140.150000000001</v>
      </c>
    </row>
    <row r="11" spans="1:20" x14ac:dyDescent="0.25">
      <c r="C11" s="193">
        <f>SUM(C8:C10)</f>
        <v>13089</v>
      </c>
      <c r="D11" s="194">
        <f t="shared" ref="D11:H11" si="0">SUM(D8:D10)</f>
        <v>188237.954</v>
      </c>
      <c r="E11" s="194">
        <f t="shared" si="0"/>
        <v>0</v>
      </c>
      <c r="F11" s="194">
        <f>SUM(F8:F10)</f>
        <v>188237.954</v>
      </c>
      <c r="G11" s="194">
        <f t="shared" si="0"/>
        <v>0</v>
      </c>
      <c r="H11" s="194">
        <f t="shared" si="0"/>
        <v>188237.954</v>
      </c>
      <c r="I11" s="13"/>
      <c r="J11" s="13"/>
      <c r="M11" s="194">
        <f>SUM(M9:M10)</f>
        <v>56382.57</v>
      </c>
      <c r="O11" s="181">
        <f>+January!O11+Feb!O13+'March '!O11+April!O11</f>
        <v>-9372.7920000000013</v>
      </c>
      <c r="P11" s="195">
        <f>K10</f>
        <v>0.2681</v>
      </c>
      <c r="Q11" s="196">
        <f>ROUND(O11*P11,2)</f>
        <v>-2512.85</v>
      </c>
      <c r="S11" s="24">
        <f>+M11+Q11</f>
        <v>53869.72</v>
      </c>
      <c r="T11" s="197"/>
    </row>
    <row r="12" spans="1:20" x14ac:dyDescent="0.25">
      <c r="C12" s="198"/>
      <c r="D12" s="199"/>
      <c r="E12" s="199"/>
      <c r="F12" s="199"/>
      <c r="G12" s="199"/>
      <c r="H12" s="199"/>
      <c r="I12" s="13"/>
      <c r="J12" s="13"/>
      <c r="M12" s="199"/>
      <c r="P12" s="195"/>
      <c r="S12" s="24"/>
    </row>
    <row r="13" spans="1:20" x14ac:dyDescent="0.25">
      <c r="A13" s="5" t="s">
        <v>338</v>
      </c>
      <c r="B13" s="245"/>
      <c r="C13" s="181">
        <f>+January!C13+Feb!C15+'March '!C13+April!C13</f>
        <v>0</v>
      </c>
      <c r="D13" s="182">
        <f>+January!D13+Feb!D15+'March '!D13+April!D13</f>
        <v>0</v>
      </c>
      <c r="E13" s="182">
        <f>+January!E13+Feb!E15+'March '!E13+April!E13</f>
        <v>0</v>
      </c>
      <c r="F13" s="182">
        <f>+January!F13+Feb!F15+'March '!F13+April!F13</f>
        <v>0</v>
      </c>
      <c r="G13" s="182">
        <f>+January!G13+Feb!G15+'March '!G13+April!G13</f>
        <v>0</v>
      </c>
      <c r="I13" s="13"/>
      <c r="J13" s="13"/>
    </row>
    <row r="14" spans="1:20" x14ac:dyDescent="0.25">
      <c r="B14" s="190" t="s">
        <v>336</v>
      </c>
      <c r="C14" s="181">
        <f>+January!C14+Feb!C16+'March '!C14+April!C14</f>
        <v>1</v>
      </c>
      <c r="D14" s="181">
        <f>+January!D14+Feb!D16+'March '!D14+April!D14</f>
        <v>158.012</v>
      </c>
      <c r="E14" s="181">
        <f>+January!E14+Feb!E16+'March '!E14+April!E14</f>
        <v>0</v>
      </c>
      <c r="F14" s="181">
        <f>+January!F14+Feb!F16+'March '!F14+April!F14</f>
        <v>158.012</v>
      </c>
      <c r="G14" s="181"/>
      <c r="H14" s="182">
        <f>F14+G14</f>
        <v>158.012</v>
      </c>
      <c r="I14" s="191">
        <v>3.7751999999999999</v>
      </c>
      <c r="J14" s="13">
        <v>3.4548000000000001</v>
      </c>
      <c r="K14" s="192">
        <f>I14-J14</f>
        <v>0.3203999999999998</v>
      </c>
      <c r="M14" s="6">
        <f>ROUND(H14*K14,2)</f>
        <v>50.63</v>
      </c>
    </row>
    <row r="15" spans="1:20" x14ac:dyDescent="0.25">
      <c r="B15" s="245" t="s">
        <v>337</v>
      </c>
      <c r="C15" s="181">
        <f>+January!C15+Feb!C17+'March '!C15+April!C15</f>
        <v>51</v>
      </c>
      <c r="D15" s="181">
        <f>+January!D15+Feb!D17+'March '!D15+April!D15</f>
        <v>333.90100000000001</v>
      </c>
      <c r="E15" s="181">
        <f>+January!E15+Feb!E17+'March '!E15+April!E15</f>
        <v>0</v>
      </c>
      <c r="F15" s="181">
        <f>+January!F15+Feb!F17+'March '!F15+April!F15</f>
        <v>333.90100000000001</v>
      </c>
      <c r="G15" s="181"/>
      <c r="H15" s="182">
        <f>F15+G15</f>
        <v>333.90100000000001</v>
      </c>
      <c r="I15" s="191">
        <v>3.1585999999999999</v>
      </c>
      <c r="J15" s="13">
        <v>2.8904999999999998</v>
      </c>
      <c r="K15" s="192">
        <f>I15-J15</f>
        <v>0.2681</v>
      </c>
      <c r="M15" s="6">
        <f>ROUND(H15*K15,2)</f>
        <v>89.52</v>
      </c>
    </row>
    <row r="16" spans="1:20" x14ac:dyDescent="0.25">
      <c r="C16" s="193">
        <f>SUM(C13:C15)</f>
        <v>52</v>
      </c>
      <c r="D16" s="194">
        <f>SUM(D13:D15)</f>
        <v>491.91300000000001</v>
      </c>
      <c r="E16" s="194">
        <f t="shared" ref="E16:G16" si="1">SUM(E13:E15)</f>
        <v>0</v>
      </c>
      <c r="F16" s="194">
        <f>SUM(F13:F15)</f>
        <v>491.91300000000001</v>
      </c>
      <c r="G16" s="194">
        <f t="shared" si="1"/>
        <v>0</v>
      </c>
      <c r="H16" s="194">
        <f>SUM(H13:H15)</f>
        <v>491.91300000000001</v>
      </c>
      <c r="I16" s="13"/>
      <c r="J16" s="200"/>
      <c r="M16" s="194">
        <f>SUM(M14:M15)</f>
        <v>140.15</v>
      </c>
      <c r="O16" s="181">
        <f>+January!O16+Feb!O18+'March '!O16+April!O16</f>
        <v>-13.600000000000001</v>
      </c>
      <c r="P16" s="195">
        <f>K15</f>
        <v>0.2681</v>
      </c>
      <c r="Q16" s="196">
        <f>ROUND(O16*P16,2)</f>
        <v>-3.65</v>
      </c>
      <c r="S16" s="24">
        <f>+M16+Q16</f>
        <v>136.5</v>
      </c>
      <c r="T16" s="197"/>
    </row>
    <row r="17" spans="1:20" x14ac:dyDescent="0.25">
      <c r="C17" s="201"/>
      <c r="D17" s="199"/>
      <c r="E17" s="199"/>
      <c r="F17" s="199"/>
      <c r="G17" s="199"/>
      <c r="H17" s="199"/>
      <c r="I17" s="13"/>
      <c r="J17" s="200"/>
      <c r="M17" s="199"/>
      <c r="P17" s="195"/>
      <c r="S17" s="24"/>
    </row>
    <row r="18" spans="1:20" x14ac:dyDescent="0.25">
      <c r="A18" s="5" t="s">
        <v>339</v>
      </c>
      <c r="C18" s="181">
        <f>+January!C18+Feb!C20+'March '!C18+April!C18</f>
        <v>0</v>
      </c>
      <c r="D18" s="182">
        <f>+January!D18+Feb!D20+'March '!D18+April!D18</f>
        <v>0</v>
      </c>
      <c r="E18" s="182">
        <f>+January!E18+Feb!E20+'March '!E18+April!E18</f>
        <v>0</v>
      </c>
      <c r="F18" s="182">
        <f>+January!F18+Feb!F20+'March '!F18+April!F18</f>
        <v>0</v>
      </c>
      <c r="G18" s="182">
        <f>+January!G18+Feb!G20+'March '!G18+April!G18</f>
        <v>0</v>
      </c>
      <c r="I18" s="13"/>
      <c r="J18" s="200"/>
    </row>
    <row r="19" spans="1:20" x14ac:dyDescent="0.25">
      <c r="B19" s="190" t="s">
        <v>336</v>
      </c>
      <c r="C19" s="181">
        <f>+January!C19+Feb!C21+'March '!C19+April!C19</f>
        <v>275</v>
      </c>
      <c r="D19" s="181">
        <f>+January!D19+Feb!D21+'March '!D19+April!D19</f>
        <v>8919.7070000000003</v>
      </c>
      <c r="E19" s="181">
        <f>+January!E19+Feb!E21+'March '!E19+April!E19</f>
        <v>0</v>
      </c>
      <c r="F19" s="181">
        <f>+January!F19+Feb!F21+'March '!F19+April!F19</f>
        <v>8919.7070000000003</v>
      </c>
      <c r="G19" s="181"/>
      <c r="H19" s="182">
        <f>F19+G19</f>
        <v>8919.7070000000003</v>
      </c>
      <c r="I19" s="191">
        <v>4.3467000000000002</v>
      </c>
      <c r="J19" s="200">
        <v>3.9777</v>
      </c>
      <c r="K19" s="192">
        <f>I19-J19</f>
        <v>0.36900000000000022</v>
      </c>
      <c r="M19" s="6">
        <f>ROUND(H19*K19,2)</f>
        <v>3291.37</v>
      </c>
    </row>
    <row r="20" spans="1:20" x14ac:dyDescent="0.25">
      <c r="B20" s="202" t="s">
        <v>340</v>
      </c>
      <c r="C20" s="181">
        <f>+January!C20+Feb!C22+'March '!C20+April!C20</f>
        <v>717</v>
      </c>
      <c r="D20" s="181">
        <f>+January!D20+Feb!D22+'March '!D20+April!D20</f>
        <v>22033.355</v>
      </c>
      <c r="E20" s="181">
        <f>+January!E20+Feb!E22+'March '!E20+April!E20</f>
        <v>0</v>
      </c>
      <c r="F20" s="181">
        <f>+January!F20+Feb!F22+'March '!F20+April!F20</f>
        <v>22033.355</v>
      </c>
      <c r="G20" s="181"/>
      <c r="H20" s="182">
        <f>F20+G20</f>
        <v>22033.355</v>
      </c>
      <c r="I20" s="191">
        <v>3.25</v>
      </c>
      <c r="J20" s="200">
        <v>2.9741</v>
      </c>
      <c r="K20" s="192">
        <f>I20-J20</f>
        <v>0.27590000000000003</v>
      </c>
      <c r="M20" s="6">
        <f>ROUND(H20*K20,2)</f>
        <v>6079</v>
      </c>
    </row>
    <row r="21" spans="1:20" x14ac:dyDescent="0.25">
      <c r="B21" s="245" t="s">
        <v>341</v>
      </c>
      <c r="C21" s="181">
        <f>+January!C21+Feb!C23+'March '!C21+April!C21</f>
        <v>55</v>
      </c>
      <c r="D21" s="181">
        <f>+January!D21+Feb!D23+'March '!D21+April!D21</f>
        <v>2569.143</v>
      </c>
      <c r="E21" s="181">
        <f>+January!E21+Feb!E23+'March '!E21+April!E21</f>
        <v>0</v>
      </c>
      <c r="F21" s="181">
        <f>+January!F21+Feb!F23+'March '!F21+April!F21</f>
        <v>2569.143</v>
      </c>
      <c r="G21" s="181"/>
      <c r="H21" s="182">
        <f>F21+G21</f>
        <v>2569.143</v>
      </c>
      <c r="I21" s="191">
        <v>1.8932</v>
      </c>
      <c r="J21" s="200">
        <v>1.7324999999999999</v>
      </c>
      <c r="K21" s="192">
        <f>I21-J21</f>
        <v>0.16070000000000007</v>
      </c>
      <c r="M21" s="6">
        <f>ROUND(H21*K21,2)</f>
        <v>412.86</v>
      </c>
    </row>
    <row r="22" spans="1:20" x14ac:dyDescent="0.25">
      <c r="C22" s="193">
        <f>SUM(C19:C21)</f>
        <v>1047</v>
      </c>
      <c r="D22" s="193">
        <f t="shared" ref="D22:G22" si="2">SUM(D19:D21)</f>
        <v>33522.205000000002</v>
      </c>
      <c r="E22" s="193">
        <f t="shared" si="2"/>
        <v>0</v>
      </c>
      <c r="F22" s="193">
        <f>SUM(F19:F21)</f>
        <v>33522.205000000002</v>
      </c>
      <c r="G22" s="193">
        <f t="shared" si="2"/>
        <v>0</v>
      </c>
      <c r="H22" s="193">
        <f>SUM(H19:H21)</f>
        <v>33522.205000000002</v>
      </c>
      <c r="I22" s="13"/>
      <c r="J22" s="200"/>
      <c r="M22" s="193">
        <f>SUM(M19:M21)</f>
        <v>9783.23</v>
      </c>
      <c r="O22" s="181">
        <f>+January!O22+Feb!O24+'March '!O22+April!O22</f>
        <v>-1985.962</v>
      </c>
      <c r="P22" s="195">
        <f>K21</f>
        <v>0.16070000000000007</v>
      </c>
      <c r="Q22" s="196">
        <f>ROUND(O22*P22,2)</f>
        <v>-319.14</v>
      </c>
      <c r="S22" s="24">
        <f>+M22+Q22</f>
        <v>9464.09</v>
      </c>
      <c r="T22" s="197"/>
    </row>
    <row r="23" spans="1:20" x14ac:dyDescent="0.25">
      <c r="C23" s="201"/>
      <c r="D23" s="199"/>
      <c r="E23" s="199"/>
      <c r="F23" s="199"/>
      <c r="G23" s="199"/>
      <c r="H23" s="199"/>
      <c r="I23" s="13"/>
      <c r="J23" s="200"/>
      <c r="M23" s="199"/>
      <c r="P23" s="195"/>
      <c r="S23" s="24"/>
    </row>
    <row r="24" spans="1:20" x14ac:dyDescent="0.25">
      <c r="A24" s="5" t="s">
        <v>342</v>
      </c>
      <c r="C24" s="181"/>
      <c r="D24" s="182"/>
      <c r="E24" s="182"/>
      <c r="F24" s="182"/>
      <c r="G24" s="182"/>
      <c r="I24" s="191"/>
      <c r="J24" s="200"/>
    </row>
    <row r="25" spans="1:20" x14ac:dyDescent="0.25">
      <c r="B25" s="190" t="s">
        <v>336</v>
      </c>
      <c r="C25" s="181">
        <f>+January!C25+Feb!C27+'March '!C25+April!C25</f>
        <v>78</v>
      </c>
      <c r="D25" s="181">
        <f>+January!D25+Feb!D27+'March '!D25+April!D25</f>
        <v>711.58300000000008</v>
      </c>
      <c r="E25" s="181">
        <f>+January!E25+Feb!E27+'March '!E25+April!E25</f>
        <v>0</v>
      </c>
      <c r="F25" s="181">
        <f>+January!F25+Feb!F27+'March '!F25+April!F25</f>
        <v>711.58300000000008</v>
      </c>
      <c r="G25" s="181"/>
      <c r="H25" s="182">
        <f>F25+G25</f>
        <v>711.58300000000008</v>
      </c>
      <c r="I25" s="191">
        <v>4.3467000000000002</v>
      </c>
      <c r="J25" s="200">
        <v>3.9777</v>
      </c>
      <c r="K25" s="192">
        <f>I25-J25</f>
        <v>0.36900000000000022</v>
      </c>
      <c r="M25" s="6">
        <f>ROUND(H25*K25,2)</f>
        <v>262.57</v>
      </c>
    </row>
    <row r="26" spans="1:20" x14ac:dyDescent="0.25">
      <c r="B26" s="202" t="s">
        <v>340</v>
      </c>
      <c r="C26" s="181">
        <f>+January!C26+Feb!C28+'March '!C26+April!C26</f>
        <v>21</v>
      </c>
      <c r="D26" s="181">
        <f>+January!D26+Feb!D28+'March '!D26+April!D26</f>
        <v>4719.62</v>
      </c>
      <c r="E26" s="181">
        <f>+January!E26+Feb!E28+'March '!E26+April!E26</f>
        <v>0</v>
      </c>
      <c r="F26" s="181">
        <f>+January!F26+Feb!F28+'March '!F26+April!F26</f>
        <v>4719.62</v>
      </c>
      <c r="G26" s="181"/>
      <c r="H26" s="182">
        <f>F26+G26</f>
        <v>4719.62</v>
      </c>
      <c r="I26" s="191">
        <v>3.25</v>
      </c>
      <c r="J26" s="200">
        <v>2.9741</v>
      </c>
      <c r="K26" s="192">
        <f>I26-J26</f>
        <v>0.27590000000000003</v>
      </c>
      <c r="M26" s="6">
        <f>ROUND(H26*K26,2)</f>
        <v>1302.1400000000001</v>
      </c>
    </row>
    <row r="27" spans="1:20" x14ac:dyDescent="0.25">
      <c r="B27" s="245" t="s">
        <v>341</v>
      </c>
      <c r="C27" s="181">
        <f>+January!C27+Feb!C29+'March '!C27+April!C27</f>
        <v>65</v>
      </c>
      <c r="D27" s="181">
        <f>+January!D27+Feb!D29+'March '!D27+April!D27</f>
        <v>26235.904999999999</v>
      </c>
      <c r="E27" s="181">
        <f>+January!E27+Feb!E29+'March '!E27+April!E27</f>
        <v>0</v>
      </c>
      <c r="F27" s="181">
        <f>+January!F27+Feb!F29+'March '!F27+April!F27</f>
        <v>26235.904999999999</v>
      </c>
      <c r="G27" s="181"/>
      <c r="H27" s="182">
        <f>F27+G27</f>
        <v>26235.904999999999</v>
      </c>
      <c r="I27" s="191">
        <v>1.8932</v>
      </c>
      <c r="J27" s="200">
        <v>1.7324999999999999</v>
      </c>
      <c r="K27" s="192">
        <f>I27-J27</f>
        <v>0.16070000000000007</v>
      </c>
      <c r="M27" s="6">
        <f>ROUND(H27*K27,2)</f>
        <v>4216.1099999999997</v>
      </c>
      <c r="T27" s="197"/>
    </row>
    <row r="28" spans="1:20" x14ac:dyDescent="0.25">
      <c r="C28" s="194">
        <f>SUM(C25:C27)</f>
        <v>164</v>
      </c>
      <c r="D28" s="194">
        <f>SUM(D25:D27)</f>
        <v>31667.108</v>
      </c>
      <c r="E28" s="194">
        <f t="shared" ref="E28:G28" si="3">SUM(E25:E27)</f>
        <v>0</v>
      </c>
      <c r="F28" s="194">
        <f>SUM(F25:F27)</f>
        <v>31667.108</v>
      </c>
      <c r="G28" s="194">
        <f t="shared" si="3"/>
        <v>0</v>
      </c>
      <c r="H28" s="194">
        <f>SUM(H25:H27)</f>
        <v>31667.108</v>
      </c>
      <c r="I28" s="13"/>
      <c r="J28" s="200"/>
      <c r="M28" s="194">
        <f>SUM(M25:M27)</f>
        <v>5780.82</v>
      </c>
      <c r="O28" s="181">
        <f>+January!O28+Feb!O30+'March '!O28+April!O28</f>
        <v>-2154.1769999999997</v>
      </c>
      <c r="P28" s="195">
        <f>+K27</f>
        <v>0.16070000000000007</v>
      </c>
      <c r="Q28" s="196">
        <f>ROUND(O28*P28,2)</f>
        <v>-346.18</v>
      </c>
      <c r="S28" s="24">
        <f>+M28+Q28</f>
        <v>5434.6399999999994</v>
      </c>
    </row>
    <row r="29" spans="1:20" x14ac:dyDescent="0.25">
      <c r="C29" s="201"/>
      <c r="D29" s="182"/>
      <c r="E29" s="182"/>
      <c r="F29" s="182"/>
      <c r="G29" s="182"/>
      <c r="I29" s="13"/>
      <c r="J29" s="200"/>
    </row>
    <row r="30" spans="1:20" x14ac:dyDescent="0.25">
      <c r="A30" s="5" t="s">
        <v>343</v>
      </c>
      <c r="B30" s="245"/>
      <c r="C30" s="181">
        <f>+January!C30+Feb!C32+'March '!C30+April!C30</f>
        <v>0</v>
      </c>
      <c r="D30" s="181">
        <f>+January!D30+Feb!D32+'March '!D30+April!D30</f>
        <v>0</v>
      </c>
      <c r="E30" s="181">
        <f>+January!E30+Feb!E32+'March '!E30+April!E30</f>
        <v>0</v>
      </c>
      <c r="F30" s="181">
        <f>+January!F30+Feb!F32+'March '!F30+April!F30</f>
        <v>0</v>
      </c>
      <c r="G30" s="181">
        <f>+January!G30+Feb!G32+'March '!G30+April!G30</f>
        <v>0</v>
      </c>
      <c r="H30" s="182">
        <f>F30+G30</f>
        <v>0</v>
      </c>
      <c r="I30" s="13"/>
      <c r="J30" s="200"/>
      <c r="K30" s="192">
        <f>I30-J30</f>
        <v>0</v>
      </c>
      <c r="M30" s="6">
        <f>ROUND(H30*K30,2)</f>
        <v>0</v>
      </c>
      <c r="R30" s="203"/>
      <c r="T30" s="197"/>
    </row>
    <row r="31" spans="1:20" x14ac:dyDescent="0.25">
      <c r="B31" s="245" t="s">
        <v>344</v>
      </c>
      <c r="C31" s="181">
        <f>+January!C31+Feb!C33+'March '!C31+April!C31</f>
        <v>16</v>
      </c>
      <c r="D31" s="181">
        <f>+January!D31+Feb!D33+'March '!D31+April!D31</f>
        <v>21054.685000000001</v>
      </c>
      <c r="E31" s="181">
        <f>+January!E31+Feb!E33+'March '!E31+April!E31</f>
        <v>0</v>
      </c>
      <c r="F31" s="181">
        <f>+January!F31+Feb!F33+'March '!F31+April!F31</f>
        <v>21054.685000000001</v>
      </c>
      <c r="G31" s="181">
        <f>+January!G31+Feb!G33+'March '!G31+April!G31</f>
        <v>0</v>
      </c>
      <c r="H31" s="182">
        <f>F31+G31</f>
        <v>21054.685000000001</v>
      </c>
      <c r="I31" s="191">
        <v>1.8454999999999999</v>
      </c>
      <c r="J31" s="200">
        <v>1.6888000000000001</v>
      </c>
      <c r="K31" s="192">
        <f>I31-J31</f>
        <v>0.15669999999999984</v>
      </c>
      <c r="M31" s="6">
        <f>ROUND(H31*K31,2)</f>
        <v>3299.27</v>
      </c>
      <c r="R31" s="203"/>
      <c r="T31" s="197"/>
    </row>
    <row r="32" spans="1:20" x14ac:dyDescent="0.25">
      <c r="B32" s="245"/>
      <c r="C32" s="193">
        <f>SUM(C30:C31)</f>
        <v>16</v>
      </c>
      <c r="D32" s="193">
        <f t="shared" ref="D32:H32" si="4">SUM(D30:D31)</f>
        <v>21054.685000000001</v>
      </c>
      <c r="E32" s="193">
        <f t="shared" si="4"/>
        <v>0</v>
      </c>
      <c r="F32" s="193">
        <f>SUM(F30:F31)</f>
        <v>21054.685000000001</v>
      </c>
      <c r="G32" s="193">
        <f t="shared" si="4"/>
        <v>0</v>
      </c>
      <c r="H32" s="193">
        <f t="shared" si="4"/>
        <v>21054.685000000001</v>
      </c>
      <c r="I32" s="13"/>
      <c r="J32" s="200"/>
      <c r="M32" s="193">
        <f t="shared" ref="M32" si="5">SUM(M30:M31)</f>
        <v>3299.27</v>
      </c>
      <c r="O32" s="181">
        <f>+January!O32+Feb!O34+'March '!O32+April!O32</f>
        <v>-1131.153</v>
      </c>
      <c r="P32" s="195">
        <f>+K31</f>
        <v>0.15669999999999984</v>
      </c>
      <c r="Q32" s="196">
        <f>ROUND(O32*P32,2)</f>
        <v>-177.25</v>
      </c>
      <c r="R32" s="203"/>
      <c r="S32" s="39">
        <f>+M32+Q32</f>
        <v>3122.02</v>
      </c>
    </row>
    <row r="33" spans="1:20" x14ac:dyDescent="0.25">
      <c r="I33" s="13"/>
      <c r="J33" s="200"/>
      <c r="R33" s="203"/>
    </row>
    <row r="34" spans="1:20" x14ac:dyDescent="0.25">
      <c r="A34" s="5" t="s">
        <v>345</v>
      </c>
      <c r="C34" s="204"/>
      <c r="D34" s="199"/>
      <c r="E34" s="199"/>
      <c r="F34" s="199"/>
      <c r="G34" s="199"/>
      <c r="H34" s="199"/>
      <c r="I34" s="13"/>
      <c r="J34" s="200"/>
      <c r="M34" s="205"/>
      <c r="O34" s="22"/>
      <c r="P34" s="195"/>
      <c r="Q34" s="203"/>
      <c r="R34" s="203"/>
      <c r="S34" s="26"/>
    </row>
    <row r="35" spans="1:20" x14ac:dyDescent="0.25">
      <c r="B35" s="245" t="s">
        <v>344</v>
      </c>
      <c r="C35" s="181">
        <f>+January!C35+Feb!C37+'March '!C35+April!C35</f>
        <v>13</v>
      </c>
      <c r="D35" s="181">
        <f>+January!D35+Feb!D37+'March '!D35+April!D35</f>
        <v>29894</v>
      </c>
      <c r="E35" s="181">
        <f>+January!E35+Feb!E37+'March '!E35+April!E35</f>
        <v>0</v>
      </c>
      <c r="F35" s="181">
        <f>+January!F35+Feb!F37+'March '!F35+April!F35</f>
        <v>29894</v>
      </c>
      <c r="G35" s="181">
        <f>+January!G35+Feb!G37+'March '!G35+April!G35</f>
        <v>0</v>
      </c>
      <c r="H35" s="199">
        <f>+F35+G35</f>
        <v>29894</v>
      </c>
      <c r="I35" s="191">
        <v>1.0047999999999999</v>
      </c>
      <c r="J35" s="191">
        <v>0.91949999999999998</v>
      </c>
      <c r="K35" s="192">
        <f>I35-J35</f>
        <v>8.5299999999999931E-2</v>
      </c>
      <c r="M35" s="206">
        <f>ROUND(H35*K35,2)</f>
        <v>2549.96</v>
      </c>
      <c r="R35" s="203"/>
    </row>
    <row r="36" spans="1:20" x14ac:dyDescent="0.25">
      <c r="C36" s="207">
        <f t="shared" ref="C36:H36" si="6">SUM(C34:C35)</f>
        <v>13</v>
      </c>
      <c r="D36" s="194">
        <f t="shared" si="6"/>
        <v>29894</v>
      </c>
      <c r="E36" s="194">
        <f t="shared" si="6"/>
        <v>0</v>
      </c>
      <c r="F36" s="194">
        <f t="shared" si="6"/>
        <v>29894</v>
      </c>
      <c r="G36" s="194">
        <f t="shared" si="6"/>
        <v>0</v>
      </c>
      <c r="H36" s="194">
        <f t="shared" si="6"/>
        <v>29894</v>
      </c>
      <c r="I36" s="191"/>
      <c r="J36" s="191"/>
      <c r="K36" s="191"/>
      <c r="M36" s="208">
        <f>SUM(M35:M35)</f>
        <v>2549.96</v>
      </c>
      <c r="O36" s="181">
        <f>+January!O36+Feb!O38+'March '!O36+April!O36</f>
        <v>0</v>
      </c>
      <c r="P36" s="195">
        <v>0</v>
      </c>
      <c r="Q36" s="209">
        <f>ROUND(O36*P36,2)</f>
        <v>0</v>
      </c>
      <c r="R36" s="203"/>
      <c r="S36" s="39">
        <f>+M36+Q36</f>
        <v>2549.96</v>
      </c>
    </row>
    <row r="37" spans="1:20" x14ac:dyDescent="0.25">
      <c r="C37" s="204"/>
      <c r="D37" s="199"/>
      <c r="E37" s="199"/>
      <c r="F37" s="199"/>
      <c r="G37" s="199"/>
      <c r="H37" s="199"/>
      <c r="I37" s="13"/>
      <c r="J37" s="200"/>
      <c r="M37" s="205"/>
      <c r="O37" s="22"/>
      <c r="P37" s="195"/>
      <c r="Q37" s="203"/>
      <c r="R37" s="203"/>
      <c r="S37" s="26"/>
    </row>
    <row r="38" spans="1:20" x14ac:dyDescent="0.25">
      <c r="A38" s="5" t="s">
        <v>346</v>
      </c>
      <c r="C38" s="204"/>
      <c r="D38" s="199"/>
      <c r="E38" s="199"/>
      <c r="F38" s="199"/>
      <c r="G38" s="199"/>
      <c r="H38" s="199"/>
      <c r="I38" s="13"/>
      <c r="J38" s="200"/>
      <c r="M38" s="205"/>
      <c r="O38" s="22"/>
      <c r="P38" s="195"/>
      <c r="Q38" s="203"/>
      <c r="R38" s="203"/>
      <c r="S38" s="26"/>
    </row>
    <row r="39" spans="1:20" x14ac:dyDescent="0.25">
      <c r="B39" s="245" t="s">
        <v>347</v>
      </c>
      <c r="C39" s="204"/>
      <c r="D39" s="181">
        <f>+January!D39+Feb!D41+'March '!D39+April!D39</f>
        <v>160000</v>
      </c>
      <c r="E39" s="181">
        <f>+January!E39+Feb!E41+'March '!E39+April!E39</f>
        <v>0</v>
      </c>
      <c r="F39" s="181">
        <f>+January!F39+Feb!F41+'March '!F39+April!F39</f>
        <v>160000</v>
      </c>
      <c r="G39" s="181">
        <f>+January!G39+Feb!G41+'March '!G39+April!G39</f>
        <v>0</v>
      </c>
      <c r="H39" s="199">
        <f>+F39+G39</f>
        <v>160000</v>
      </c>
      <c r="I39" s="191">
        <v>0.42230000000000001</v>
      </c>
      <c r="J39" s="191">
        <v>0.38650000000000001</v>
      </c>
      <c r="K39" s="192">
        <f>I39-J39</f>
        <v>3.5799999999999998E-2</v>
      </c>
      <c r="M39" s="206">
        <f>ROUND(H39*K39,2)</f>
        <v>5728</v>
      </c>
      <c r="R39" s="203"/>
    </row>
    <row r="40" spans="1:20" x14ac:dyDescent="0.25">
      <c r="B40" s="245" t="s">
        <v>348</v>
      </c>
      <c r="C40" s="181">
        <f>+January!C40+Feb!C42+'March '!C40+April!C40</f>
        <v>4</v>
      </c>
      <c r="D40" s="181">
        <f>+January!D40+Feb!D42+'March '!D40+April!D40</f>
        <v>330194</v>
      </c>
      <c r="E40" s="181">
        <f>+January!E40+Feb!E42+'March '!E40+April!E40</f>
        <v>0</v>
      </c>
      <c r="F40" s="181">
        <f>+January!F40+Feb!F42+'March '!F40+April!F40</f>
        <v>330194</v>
      </c>
      <c r="G40" s="181">
        <f>+January!G40+Feb!G42+'March '!G40+April!G40</f>
        <v>0</v>
      </c>
      <c r="H40" s="199">
        <f>+F40+G40</f>
        <v>330194</v>
      </c>
      <c r="I40" s="191">
        <v>5.7200000000000001E-2</v>
      </c>
      <c r="J40" s="191">
        <v>5.2299999999999999E-2</v>
      </c>
      <c r="K40" s="192">
        <f>I40-J40</f>
        <v>4.9000000000000016E-3</v>
      </c>
      <c r="M40" s="206">
        <f>ROUND(H40*K40,2)</f>
        <v>1617.95</v>
      </c>
      <c r="R40" s="203"/>
    </row>
    <row r="41" spans="1:20" x14ac:dyDescent="0.25">
      <c r="C41" s="207">
        <f t="shared" ref="C41:H41" si="7">SUM(C39:C40)</f>
        <v>4</v>
      </c>
      <c r="D41" s="207">
        <f t="shared" si="7"/>
        <v>490194</v>
      </c>
      <c r="E41" s="207">
        <f t="shared" si="7"/>
        <v>0</v>
      </c>
      <c r="F41" s="207">
        <f t="shared" si="7"/>
        <v>490194</v>
      </c>
      <c r="G41" s="207">
        <f t="shared" si="7"/>
        <v>0</v>
      </c>
      <c r="H41" s="207">
        <f t="shared" si="7"/>
        <v>490194</v>
      </c>
      <c r="I41" s="191"/>
      <c r="J41" s="191"/>
      <c r="K41" s="191"/>
      <c r="M41" s="208">
        <f>SUM(M39:M40)</f>
        <v>7345.95</v>
      </c>
      <c r="O41" s="181">
        <f>+January!O41+Feb!O43+'March '!O41+April!O41</f>
        <v>0</v>
      </c>
      <c r="P41" s="195">
        <v>0</v>
      </c>
      <c r="Q41" s="209">
        <f>ROUND(O41*P41,2)</f>
        <v>0</v>
      </c>
      <c r="R41" s="203"/>
      <c r="S41" s="39">
        <f>+M41+Q41</f>
        <v>7345.95</v>
      </c>
    </row>
    <row r="42" spans="1:20" x14ac:dyDescent="0.25">
      <c r="C42" s="204"/>
      <c r="D42" s="199"/>
      <c r="E42" s="199"/>
      <c r="F42" s="199"/>
      <c r="G42" s="199"/>
      <c r="H42" s="199"/>
      <c r="I42" s="13"/>
      <c r="J42" s="200"/>
      <c r="M42" s="205"/>
      <c r="O42" s="22"/>
      <c r="P42" s="195"/>
      <c r="Q42" s="203"/>
      <c r="R42" s="203"/>
      <c r="S42" s="26"/>
    </row>
    <row r="43" spans="1:20" ht="15.75" thickBot="1" x14ac:dyDescent="0.3">
      <c r="C43" s="199"/>
      <c r="F43" s="210">
        <f>+F32+F28+F22+F16+F11+F36+F41</f>
        <v>795061.86499999999</v>
      </c>
      <c r="G43" s="210">
        <f>+G32+G28+G22+G16+G11+G36+G41</f>
        <v>0</v>
      </c>
      <c r="H43" s="210">
        <f>+H32+H28+H22+H16+H11+H36+H41</f>
        <v>795061.86499999999</v>
      </c>
      <c r="M43" s="210">
        <f>+M32+M28+M22+M16+M11+M36+M41</f>
        <v>85281.950000000012</v>
      </c>
      <c r="O43" s="210">
        <f>+O32+O28+O22+O16+O11+O36+O41</f>
        <v>-14657.684000000001</v>
      </c>
      <c r="Q43" s="210">
        <f>+Q32+Q28+Q22+Q16+Q11+Q36+Q41</f>
        <v>-3359.0699999999997</v>
      </c>
      <c r="R43" s="205"/>
      <c r="S43" s="210">
        <f>+S32+S28+S22+S16+S11+S36+S41</f>
        <v>81922.880000000005</v>
      </c>
      <c r="T43" s="245" t="s">
        <v>349</v>
      </c>
    </row>
    <row r="44" spans="1:20" ht="15.75" thickTop="1" x14ac:dyDescent="0.25">
      <c r="C44" s="211"/>
      <c r="F44" s="201"/>
      <c r="H44" s="201"/>
      <c r="M44" s="201"/>
      <c r="O44" s="212"/>
      <c r="Q44" s="201"/>
      <c r="R44" s="203"/>
      <c r="S44" s="201"/>
      <c r="T44" s="213"/>
    </row>
    <row r="45" spans="1:20" x14ac:dyDescent="0.25">
      <c r="R45" s="203"/>
      <c r="T45" s="214"/>
    </row>
  </sheetData>
  <pageMargins left="0.7" right="0.7" top="0.75" bottom="0.75" header="0.3" footer="0.3"/>
  <pageSetup scale="44" orientation="portrait" r:id="rId1"/>
  <colBreaks count="1" manualBreakCount="1">
    <brk id="19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zoomScaleNormal="100" workbookViewId="0">
      <selection activeCell="A2" sqref="A2"/>
    </sheetView>
  </sheetViews>
  <sheetFormatPr defaultColWidth="9.140625" defaultRowHeight="15" x14ac:dyDescent="0.25"/>
  <cols>
    <col min="1" max="1" width="28" style="5" customWidth="1"/>
    <col min="2" max="3" width="12.7109375" style="5" customWidth="1"/>
    <col min="4" max="4" width="11.7109375" style="5" customWidth="1"/>
    <col min="5" max="5" width="9.28515625" style="5" bestFit="1" customWidth="1"/>
    <col min="6" max="6" width="12.7109375" style="12" bestFit="1" customWidth="1"/>
    <col min="7" max="10" width="13.42578125" style="12" customWidth="1"/>
    <col min="11" max="12" width="11.42578125" style="5" bestFit="1" customWidth="1"/>
    <col min="13" max="16384" width="9.140625" style="5"/>
  </cols>
  <sheetData>
    <row r="1" spans="1:12" x14ac:dyDescent="0.25">
      <c r="A1" s="215" t="str">
        <f>+Cover!A1</f>
        <v>Fountaintown Gas Company</v>
      </c>
      <c r="H1" s="5"/>
      <c r="L1" s="23" t="s">
        <v>312</v>
      </c>
    </row>
    <row r="2" spans="1:12" x14ac:dyDescent="0.25">
      <c r="A2" s="215" t="s">
        <v>350</v>
      </c>
      <c r="H2" s="5"/>
      <c r="L2" s="23" t="str">
        <f>Cover!A5</f>
        <v>CAUSE NO. 45032-S8</v>
      </c>
    </row>
    <row r="3" spans="1:12" ht="18.75" x14ac:dyDescent="0.3">
      <c r="H3" s="5"/>
      <c r="J3" s="216"/>
      <c r="L3" s="23" t="s">
        <v>58</v>
      </c>
    </row>
    <row r="4" spans="1:12" ht="18.75" x14ac:dyDescent="0.3">
      <c r="A4" s="217"/>
      <c r="J4" s="216"/>
    </row>
    <row r="5" spans="1:12" x14ac:dyDescent="0.25">
      <c r="D5" s="218" t="s">
        <v>351</v>
      </c>
    </row>
    <row r="6" spans="1:12" x14ac:dyDescent="0.25">
      <c r="B6" s="218" t="s">
        <v>352</v>
      </c>
      <c r="C6" s="218" t="s">
        <v>353</v>
      </c>
      <c r="D6" s="218" t="s">
        <v>354</v>
      </c>
      <c r="E6" s="215"/>
      <c r="F6" s="219"/>
      <c r="G6" s="220" t="s">
        <v>355</v>
      </c>
      <c r="H6" s="220" t="s">
        <v>355</v>
      </c>
      <c r="I6" s="220" t="s">
        <v>355</v>
      </c>
      <c r="J6" s="220" t="s">
        <v>355</v>
      </c>
      <c r="K6" s="220" t="s">
        <v>355</v>
      </c>
      <c r="L6" s="220" t="s">
        <v>355</v>
      </c>
    </row>
    <row r="7" spans="1:12" ht="18.75" x14ac:dyDescent="0.3">
      <c r="A7" s="217" t="s">
        <v>356</v>
      </c>
      <c r="B7" s="221" t="s">
        <v>357</v>
      </c>
      <c r="C7" s="221" t="s">
        <v>357</v>
      </c>
      <c r="D7" s="222" t="s">
        <v>357</v>
      </c>
      <c r="E7" s="222" t="s">
        <v>358</v>
      </c>
      <c r="F7" s="219"/>
      <c r="G7" s="223" t="s">
        <v>359</v>
      </c>
      <c r="H7" s="223" t="s">
        <v>360</v>
      </c>
      <c r="I7" s="223" t="s">
        <v>361</v>
      </c>
      <c r="J7" s="223" t="s">
        <v>362</v>
      </c>
      <c r="K7" s="223" t="s">
        <v>363</v>
      </c>
      <c r="L7" s="223" t="s">
        <v>364</v>
      </c>
    </row>
    <row r="8" spans="1:12" x14ac:dyDescent="0.25">
      <c r="A8" s="5" t="s">
        <v>335</v>
      </c>
      <c r="B8" s="6">
        <f>+January!H11</f>
        <v>75018.06</v>
      </c>
      <c r="C8" s="6">
        <f>+January!O11</f>
        <v>-11085.95</v>
      </c>
      <c r="D8" s="6">
        <f>B8+C8</f>
        <v>63932.11</v>
      </c>
      <c r="E8" s="224">
        <f>ROUND(D8/D13,4)</f>
        <v>0.6764</v>
      </c>
      <c r="G8" s="12">
        <f>ROUND(F13*E8,0)</f>
        <v>57691</v>
      </c>
    </row>
    <row r="9" spans="1:12" x14ac:dyDescent="0.25">
      <c r="A9" s="5" t="s">
        <v>365</v>
      </c>
      <c r="B9" s="6">
        <f>+January!H16</f>
        <v>212.881</v>
      </c>
      <c r="C9" s="6">
        <f>+January!O16</f>
        <v>-19.753</v>
      </c>
      <c r="D9" s="6">
        <f>+B9+C9</f>
        <v>193.12799999999999</v>
      </c>
      <c r="E9" s="224">
        <f>ROUND(D9/D13,4)</f>
        <v>2E-3</v>
      </c>
      <c r="H9" s="12">
        <f>ROUND(F13*E9,0)</f>
        <v>171</v>
      </c>
    </row>
    <row r="10" spans="1:12" x14ac:dyDescent="0.25">
      <c r="A10" s="5" t="s">
        <v>366</v>
      </c>
      <c r="B10" s="6">
        <f>+January!H22</f>
        <v>13982.668999999998</v>
      </c>
      <c r="C10" s="6">
        <f>+January!O22</f>
        <v>-1975.481</v>
      </c>
      <c r="D10" s="6">
        <f>B10+C10</f>
        <v>12007.187999999998</v>
      </c>
      <c r="E10" s="224">
        <f>ROUND(D10/D13,4)</f>
        <v>0.127</v>
      </c>
      <c r="I10" s="12">
        <f>ROUND(E10*F13,0)</f>
        <v>10832</v>
      </c>
    </row>
    <row r="11" spans="1:12" x14ac:dyDescent="0.25">
      <c r="A11" s="5" t="s">
        <v>367</v>
      </c>
      <c r="B11" s="6">
        <f>+January!H28</f>
        <v>16119.468000000001</v>
      </c>
      <c r="C11" s="6">
        <f>+January!O28</f>
        <v>-2461.9090000000001</v>
      </c>
      <c r="D11" s="6">
        <f>B11+C11</f>
        <v>13657.559000000001</v>
      </c>
      <c r="E11" s="224">
        <f>ROUND(D11/D13,4)</f>
        <v>0.14449999999999999</v>
      </c>
      <c r="I11" s="12">
        <f>ROUND(E11*F13,0)</f>
        <v>12325</v>
      </c>
    </row>
    <row r="12" spans="1:12" x14ac:dyDescent="0.25">
      <c r="A12" s="5" t="s">
        <v>368</v>
      </c>
      <c r="B12" s="6">
        <f>+January!H32</f>
        <v>5674.6329999999998</v>
      </c>
      <c r="C12" s="6">
        <f>+January!O32</f>
        <v>-941.88900000000001</v>
      </c>
      <c r="D12" s="6">
        <f>+B12+C12</f>
        <v>4732.7439999999997</v>
      </c>
      <c r="E12" s="225">
        <f>ROUND(D12/D13,4)</f>
        <v>5.0099999999999999E-2</v>
      </c>
      <c r="J12" s="12">
        <f>ROUND(E12*F13,0)</f>
        <v>4273</v>
      </c>
    </row>
    <row r="13" spans="1:12" ht="15.75" thickBot="1" x14ac:dyDescent="0.3">
      <c r="A13" s="5" t="s">
        <v>369</v>
      </c>
      <c r="B13" s="226">
        <f>SUM(B8:B12)</f>
        <v>111007.71099999998</v>
      </c>
      <c r="C13" s="226">
        <f>SUM(C8:C12)</f>
        <v>-16484.982</v>
      </c>
      <c r="D13" s="226">
        <f>SUM(D8:D12)</f>
        <v>94522.728999999992</v>
      </c>
      <c r="E13" s="227">
        <f>SUM(E8:E12)</f>
        <v>1</v>
      </c>
      <c r="F13" s="12">
        <v>85291</v>
      </c>
    </row>
    <row r="14" spans="1:12" ht="15.75" thickTop="1" x14ac:dyDescent="0.25">
      <c r="B14" s="20"/>
      <c r="C14" s="20"/>
      <c r="D14" s="20"/>
      <c r="E14" s="224"/>
    </row>
    <row r="15" spans="1:12" x14ac:dyDescent="0.25">
      <c r="A15" s="5" t="str">
        <f>+Summary!A34</f>
        <v>General Transportation</v>
      </c>
      <c r="B15" s="6">
        <f>+January!H36</f>
        <v>7547</v>
      </c>
      <c r="C15" s="5">
        <v>0</v>
      </c>
      <c r="D15" s="17">
        <f>+B15+C15</f>
        <v>7547</v>
      </c>
      <c r="E15" s="228">
        <f>+D15/D17</f>
        <v>5.7272299543157226E-2</v>
      </c>
      <c r="F15" s="5"/>
      <c r="G15" s="5"/>
      <c r="H15" s="5"/>
      <c r="I15" s="5"/>
      <c r="J15" s="5"/>
      <c r="K15" s="12">
        <f>ROUND(E15*F17,0)</f>
        <v>7560</v>
      </c>
    </row>
    <row r="16" spans="1:12" x14ac:dyDescent="0.25">
      <c r="A16" s="5" t="str">
        <f>+Summary!A38</f>
        <v>Contract Transportation</v>
      </c>
      <c r="B16" s="6">
        <f>+January!H41</f>
        <v>124227</v>
      </c>
      <c r="C16" s="5">
        <v>0</v>
      </c>
      <c r="D16" s="17">
        <f>+B16+C16</f>
        <v>124227</v>
      </c>
      <c r="E16" s="225">
        <f>+D16/D17</f>
        <v>0.94272770045684273</v>
      </c>
      <c r="F16" s="5"/>
      <c r="G16" s="5"/>
      <c r="H16" s="5"/>
      <c r="I16" s="5"/>
      <c r="J16" s="5"/>
      <c r="K16" s="12"/>
      <c r="L16" s="12">
        <f>ROUND(F17*E16,0)</f>
        <v>124440</v>
      </c>
    </row>
    <row r="17" spans="1:12" ht="15.75" thickBot="1" x14ac:dyDescent="0.3">
      <c r="A17" s="5" t="s">
        <v>370</v>
      </c>
      <c r="B17" s="226">
        <f>SUM(B15:B16)</f>
        <v>131774</v>
      </c>
      <c r="C17" s="226">
        <f>SUM(C15:C16)</f>
        <v>0</v>
      </c>
      <c r="D17" s="226">
        <f>SUM(D15:D16)</f>
        <v>131774</v>
      </c>
      <c r="E17" s="229">
        <f>SUM(E15:E16)</f>
        <v>1</v>
      </c>
      <c r="F17" s="230">
        <v>132000</v>
      </c>
    </row>
    <row r="18" spans="1:12" ht="16.5" thickTop="1" thickBot="1" x14ac:dyDescent="0.3">
      <c r="A18" s="5" t="s">
        <v>369</v>
      </c>
      <c r="B18" s="231">
        <f>+B13+B17</f>
        <v>242781.71099999998</v>
      </c>
      <c r="C18" s="231">
        <f>+C13+C17</f>
        <v>-16484.982</v>
      </c>
      <c r="D18" s="231">
        <f>+D13+D17</f>
        <v>226296.72899999999</v>
      </c>
      <c r="E18" s="224"/>
      <c r="F18" s="139">
        <f>SUM(F13:F17)</f>
        <v>217291</v>
      </c>
    </row>
    <row r="19" spans="1:12" ht="15.75" thickTop="1" x14ac:dyDescent="0.25">
      <c r="B19" s="20"/>
      <c r="C19" s="20"/>
      <c r="D19" s="20"/>
      <c r="E19" s="232"/>
    </row>
    <row r="20" spans="1:12" ht="18.75" x14ac:dyDescent="0.3">
      <c r="A20" s="217" t="s">
        <v>371</v>
      </c>
      <c r="B20" s="233"/>
      <c r="C20" s="233"/>
      <c r="D20" s="7"/>
      <c r="E20" s="7"/>
    </row>
    <row r="21" spans="1:12" x14ac:dyDescent="0.25">
      <c r="A21" s="5" t="s">
        <v>335</v>
      </c>
      <c r="B21" s="6">
        <f>+Feb!H13</f>
        <v>42699.978999999999</v>
      </c>
      <c r="C21" s="6">
        <f>+Feb!O13</f>
        <v>5908.9250000000002</v>
      </c>
      <c r="D21" s="6">
        <f>B21+C21</f>
        <v>48608.904000000002</v>
      </c>
      <c r="E21" s="224">
        <f>+D21/D26</f>
        <v>0.74677282704486558</v>
      </c>
      <c r="G21" s="12">
        <f>ROUND(F26*E21,0)</f>
        <v>49091</v>
      </c>
    </row>
    <row r="22" spans="1:12" x14ac:dyDescent="0.25">
      <c r="A22" s="5" t="s">
        <v>365</v>
      </c>
      <c r="B22" s="20">
        <f>+Feb!H18</f>
        <v>118.026</v>
      </c>
      <c r="C22" s="20">
        <f>+Feb!O18</f>
        <v>17.053999999999998</v>
      </c>
      <c r="D22" s="20">
        <f>+B22+C22</f>
        <v>135.07999999999998</v>
      </c>
      <c r="E22" s="232">
        <f>+D22/D26</f>
        <v>2.0752180192587849E-3</v>
      </c>
      <c r="H22" s="12">
        <f>ROUND(F26*E22,0)</f>
        <v>136</v>
      </c>
    </row>
    <row r="23" spans="1:12" x14ac:dyDescent="0.25">
      <c r="A23" s="5" t="s">
        <v>366</v>
      </c>
      <c r="B23" s="6">
        <f>+Feb!H24</f>
        <v>7825.1819999999998</v>
      </c>
      <c r="C23" s="6">
        <f>+Feb!O24</f>
        <v>1025.739</v>
      </c>
      <c r="D23" s="6">
        <f>B23+C23</f>
        <v>8850.9210000000003</v>
      </c>
      <c r="E23" s="224">
        <f>+D23/D26</f>
        <v>0.13597564958717787</v>
      </c>
      <c r="I23" s="12">
        <f>ROUND(E23*F26,0)</f>
        <v>8939</v>
      </c>
    </row>
    <row r="24" spans="1:12" x14ac:dyDescent="0.25">
      <c r="A24" s="5" t="s">
        <v>367</v>
      </c>
      <c r="B24" s="6">
        <f>+Feb!H30</f>
        <v>236.99799999999999</v>
      </c>
      <c r="C24" s="6">
        <f>+Feb!O30</f>
        <v>1598.63</v>
      </c>
      <c r="D24" s="6">
        <f>B24+C24</f>
        <v>1835.6280000000002</v>
      </c>
      <c r="E24" s="224">
        <f>+D24/D26</f>
        <v>2.8200535255078214E-2</v>
      </c>
      <c r="I24" s="12">
        <f>ROUND(E24*F26,0)</f>
        <v>1854</v>
      </c>
    </row>
    <row r="25" spans="1:12" x14ac:dyDescent="0.25">
      <c r="A25" s="5" t="s">
        <v>368</v>
      </c>
      <c r="B25" s="20">
        <f>+Feb!H34</f>
        <v>5564.8310000000001</v>
      </c>
      <c r="C25" s="20">
        <f>+Feb!O34</f>
        <v>96.591999999999999</v>
      </c>
      <c r="D25" s="6">
        <f>+B25+C25</f>
        <v>5661.4229999999998</v>
      </c>
      <c r="E25" s="224">
        <f>+D25/D26</f>
        <v>8.697577009361955E-2</v>
      </c>
      <c r="J25" s="12">
        <f>ROUND(E25*F26,0)</f>
        <v>5718</v>
      </c>
    </row>
    <row r="26" spans="1:12" ht="15.75" thickBot="1" x14ac:dyDescent="0.3">
      <c r="A26" s="5" t="s">
        <v>369</v>
      </c>
      <c r="B26" s="226">
        <f>SUM(B21:B25)</f>
        <v>56445.015999999996</v>
      </c>
      <c r="C26" s="226">
        <f>SUM(C21:C25)</f>
        <v>8646.9400000000023</v>
      </c>
      <c r="D26" s="226">
        <f>SUM(D21:D25)</f>
        <v>65091.956000000006</v>
      </c>
      <c r="E26" s="227">
        <f>SUM(E21:E25)</f>
        <v>1</v>
      </c>
      <c r="F26" s="12">
        <v>65737</v>
      </c>
    </row>
    <row r="27" spans="1:12" ht="15.75" thickTop="1" x14ac:dyDescent="0.25">
      <c r="B27" s="6"/>
      <c r="C27" s="6"/>
      <c r="D27" s="20"/>
      <c r="E27" s="224"/>
    </row>
    <row r="28" spans="1:12" x14ac:dyDescent="0.25">
      <c r="A28" s="5" t="str">
        <f>+A15</f>
        <v>General Transportation</v>
      </c>
      <c r="B28" s="6">
        <f>+Feb!H38</f>
        <v>6165</v>
      </c>
      <c r="C28" s="5">
        <v>0</v>
      </c>
      <c r="D28" s="17">
        <f>+B28+C28</f>
        <v>6165</v>
      </c>
      <c r="E28" s="224">
        <f>+D28/D30</f>
        <v>4.9925092116451388E-2</v>
      </c>
      <c r="K28" s="12">
        <f>ROUND(E28*F30,0)</f>
        <v>6141</v>
      </c>
    </row>
    <row r="29" spans="1:12" x14ac:dyDescent="0.25">
      <c r="A29" s="5" t="str">
        <f>+A16</f>
        <v>Contract Transportation</v>
      </c>
      <c r="B29" s="20">
        <f>+Feb!H43</f>
        <v>117320</v>
      </c>
      <c r="C29" s="5">
        <v>0</v>
      </c>
      <c r="D29" s="17">
        <f>+B29+C29</f>
        <v>117320</v>
      </c>
      <c r="E29" s="234">
        <f>+D29/D30</f>
        <v>0.95007490788354865</v>
      </c>
      <c r="K29" s="12"/>
      <c r="L29" s="12">
        <f>ROUND(F30*E29,0)</f>
        <v>116859</v>
      </c>
    </row>
    <row r="30" spans="1:12" ht="15.75" thickBot="1" x14ac:dyDescent="0.3">
      <c r="A30" s="5" t="s">
        <v>370</v>
      </c>
      <c r="B30" s="226">
        <f>SUM(B28:B29)</f>
        <v>123485</v>
      </c>
      <c r="C30" s="226">
        <f>SUM(C28:C29)</f>
        <v>0</v>
      </c>
      <c r="D30" s="226">
        <f>SUM(D28:D29)</f>
        <v>123485</v>
      </c>
      <c r="E30" s="235">
        <f>SUM(E28:E29)</f>
        <v>1</v>
      </c>
      <c r="F30" s="12">
        <v>123000</v>
      </c>
    </row>
    <row r="31" spans="1:12" ht="16.5" thickTop="1" thickBot="1" x14ac:dyDescent="0.3">
      <c r="A31" s="5" t="s">
        <v>372</v>
      </c>
      <c r="B31" s="231">
        <f>+B26+B30</f>
        <v>179930.016</v>
      </c>
      <c r="C31" s="231">
        <f>+C26+C30</f>
        <v>8646.9400000000023</v>
      </c>
      <c r="D31" s="231">
        <f>+D26+D30</f>
        <v>188576.95600000001</v>
      </c>
      <c r="E31" s="224"/>
      <c r="F31" s="139">
        <f>SUM(F26:F30)</f>
        <v>188737</v>
      </c>
    </row>
    <row r="32" spans="1:12" ht="15.75" thickTop="1" x14ac:dyDescent="0.25">
      <c r="B32" s="20"/>
      <c r="C32" s="20"/>
      <c r="D32" s="20"/>
      <c r="E32" s="232"/>
    </row>
    <row r="33" spans="1:12" ht="18.75" x14ac:dyDescent="0.3">
      <c r="A33" s="217" t="s">
        <v>373</v>
      </c>
      <c r="B33" s="233"/>
      <c r="C33" s="233"/>
      <c r="D33" s="7"/>
      <c r="E33" s="7"/>
    </row>
    <row r="34" spans="1:12" x14ac:dyDescent="0.25">
      <c r="A34" s="5" t="s">
        <v>335</v>
      </c>
      <c r="B34" s="6">
        <f>+'March '!H11</f>
        <v>43458.510999999999</v>
      </c>
      <c r="C34" s="6">
        <f>+'March '!O11</f>
        <v>-710.32799999999997</v>
      </c>
      <c r="D34" s="6">
        <f>B34+C34</f>
        <v>42748.182999999997</v>
      </c>
      <c r="E34" s="232">
        <f>+D34/D39</f>
        <v>0.64787097668662608</v>
      </c>
      <c r="G34" s="12">
        <f>ROUND(F39*E34,0)</f>
        <v>34040</v>
      </c>
    </row>
    <row r="35" spans="1:12" x14ac:dyDescent="0.25">
      <c r="A35" s="5" t="s">
        <v>365</v>
      </c>
      <c r="B35" s="20">
        <f>+'March '!H16</f>
        <v>99.325999999999993</v>
      </c>
      <c r="C35" s="20">
        <f>+'March '!O16</f>
        <v>-1.3480000000000001</v>
      </c>
      <c r="D35" s="20">
        <f>+B35+C35</f>
        <v>97.977999999999994</v>
      </c>
      <c r="E35" s="232">
        <f>+D35/D39</f>
        <v>1.4849076170980705E-3</v>
      </c>
      <c r="H35" s="12">
        <f>ROUND(F39*E35,0)</f>
        <v>78</v>
      </c>
    </row>
    <row r="36" spans="1:12" x14ac:dyDescent="0.25">
      <c r="A36" s="5" t="s">
        <v>366</v>
      </c>
      <c r="B36" s="20">
        <f>+'March '!H22</f>
        <v>7308.71</v>
      </c>
      <c r="C36" s="20">
        <f>+'March '!O22</f>
        <v>-97.344999999999999</v>
      </c>
      <c r="D36" s="20">
        <f>B36+C36</f>
        <v>7211.3649999999998</v>
      </c>
      <c r="E36" s="232">
        <f>+D36/D39</f>
        <v>0.10929199226534965</v>
      </c>
      <c r="I36" s="12">
        <f>ROUND(E36*F39,0)</f>
        <v>5742</v>
      </c>
    </row>
    <row r="37" spans="1:12" x14ac:dyDescent="0.25">
      <c r="A37" s="5" t="s">
        <v>367</v>
      </c>
      <c r="B37" s="6">
        <f>+'March '!H28</f>
        <v>10167.085000000001</v>
      </c>
      <c r="C37" s="6">
        <f>+'March '!O28</f>
        <v>-191.404</v>
      </c>
      <c r="D37" s="6">
        <f>B37+C37</f>
        <v>9975.6810000000005</v>
      </c>
      <c r="E37" s="224">
        <f>+D37/D39</f>
        <v>0.15118664090551451</v>
      </c>
      <c r="I37" s="12">
        <f>ROUND(E37*F39,0)</f>
        <v>7943</v>
      </c>
    </row>
    <row r="38" spans="1:12" x14ac:dyDescent="0.25">
      <c r="A38" s="5" t="s">
        <v>368</v>
      </c>
      <c r="B38" s="20">
        <f>+'March '!H32</f>
        <v>5991.3059999999996</v>
      </c>
      <c r="C38" s="20">
        <f>+'March '!O32</f>
        <v>-41.957000000000001</v>
      </c>
      <c r="D38" s="6">
        <f>+B38+C38</f>
        <v>5949.3489999999993</v>
      </c>
      <c r="E38" s="234">
        <f>+D38/D39</f>
        <v>9.0165482525411705E-2</v>
      </c>
      <c r="J38" s="12">
        <f>ROUND(E38*F39,0)</f>
        <v>4737</v>
      </c>
    </row>
    <row r="39" spans="1:12" ht="15.75" thickBot="1" x14ac:dyDescent="0.3">
      <c r="A39" s="5" t="s">
        <v>369</v>
      </c>
      <c r="B39" s="226">
        <f>SUM(B34:B38)</f>
        <v>67024.937999999995</v>
      </c>
      <c r="C39" s="226">
        <f>SUM(C34:C38)</f>
        <v>-1042.3820000000001</v>
      </c>
      <c r="D39" s="226">
        <f>SUM(D34:D38)</f>
        <v>65982.555999999997</v>
      </c>
      <c r="E39" s="235">
        <f>SUM(E34:E38)</f>
        <v>1</v>
      </c>
      <c r="F39" s="12">
        <v>52541</v>
      </c>
    </row>
    <row r="40" spans="1:12" ht="15.75" thickTop="1" x14ac:dyDescent="0.25">
      <c r="B40" s="6"/>
      <c r="C40" s="6"/>
      <c r="D40" s="20"/>
      <c r="E40" s="224"/>
    </row>
    <row r="41" spans="1:12" x14ac:dyDescent="0.25">
      <c r="A41" s="5" t="str">
        <f>+A28</f>
        <v>General Transportation</v>
      </c>
      <c r="B41" s="6">
        <f>+'March '!H36</f>
        <v>6942</v>
      </c>
      <c r="C41" s="5">
        <v>0</v>
      </c>
      <c r="D41" s="17">
        <f>+B41+C41</f>
        <v>6942</v>
      </c>
      <c r="E41" s="232">
        <f>+D41/D43</f>
        <v>5.0880253301866046E-2</v>
      </c>
      <c r="K41" s="12">
        <f>ROUND(E41*F43,0)</f>
        <v>6920</v>
      </c>
    </row>
    <row r="42" spans="1:12" x14ac:dyDescent="0.25">
      <c r="A42" s="5" t="str">
        <f>+A29</f>
        <v>Contract Transportation</v>
      </c>
      <c r="B42" s="20">
        <f>+'March '!H41</f>
        <v>129496</v>
      </c>
      <c r="C42" s="5">
        <v>0</v>
      </c>
      <c r="D42" s="17">
        <f>+B42+C42</f>
        <v>129496</v>
      </c>
      <c r="E42" s="234">
        <f>+D42/D43</f>
        <v>0.94911974669813393</v>
      </c>
      <c r="K42" s="12"/>
      <c r="L42" s="12">
        <f>ROUND(F43*E42,0)</f>
        <v>129080</v>
      </c>
    </row>
    <row r="43" spans="1:12" ht="15.75" thickBot="1" x14ac:dyDescent="0.3">
      <c r="A43" s="5" t="s">
        <v>370</v>
      </c>
      <c r="B43" s="226">
        <f>SUM(B41:B42)</f>
        <v>136438</v>
      </c>
      <c r="C43" s="226">
        <f>SUM(C41:C42)</f>
        <v>0</v>
      </c>
      <c r="D43" s="226">
        <f>SUM(D41:D42)</f>
        <v>136438</v>
      </c>
      <c r="E43" s="235">
        <f>SUM(E41:E42)</f>
        <v>1</v>
      </c>
      <c r="F43" s="12">
        <v>136000</v>
      </c>
    </row>
    <row r="44" spans="1:12" ht="16.5" thickTop="1" thickBot="1" x14ac:dyDescent="0.3">
      <c r="A44" s="5" t="s">
        <v>372</v>
      </c>
      <c r="B44" s="231">
        <f>+B39+B43</f>
        <v>203462.93799999999</v>
      </c>
      <c r="C44" s="231">
        <f>+C39+C43</f>
        <v>-1042.3820000000001</v>
      </c>
      <c r="D44" s="231">
        <f>+D39+D43</f>
        <v>202420.55599999998</v>
      </c>
      <c r="E44" s="224"/>
      <c r="F44" s="139">
        <f>SUM(F39:F43)</f>
        <v>188541</v>
      </c>
    </row>
    <row r="45" spans="1:12" ht="15.75" thickTop="1" x14ac:dyDescent="0.25"/>
    <row r="46" spans="1:12" ht="18.75" x14ac:dyDescent="0.3">
      <c r="A46" s="217" t="s">
        <v>374</v>
      </c>
      <c r="B46" s="233"/>
      <c r="C46" s="233"/>
      <c r="D46" s="7"/>
      <c r="E46" s="7"/>
    </row>
    <row r="47" spans="1:12" x14ac:dyDescent="0.25">
      <c r="A47" s="5" t="s">
        <v>335</v>
      </c>
      <c r="B47" s="6">
        <f>+April!H11</f>
        <v>27061.403999999999</v>
      </c>
      <c r="C47" s="6">
        <f>+April!O11</f>
        <v>-3485.4389999999999</v>
      </c>
      <c r="D47" s="6">
        <f>B47+C47</f>
        <v>23575.965</v>
      </c>
      <c r="E47" s="224">
        <f>+D47/D52</f>
        <v>0.67905198142570011</v>
      </c>
      <c r="G47" s="12">
        <f>ROUND(F52*E47,0)</f>
        <v>19200</v>
      </c>
    </row>
    <row r="48" spans="1:12" x14ac:dyDescent="0.25">
      <c r="A48" s="5" t="s">
        <v>365</v>
      </c>
      <c r="B48" s="20">
        <f>+April!H16</f>
        <v>61.68</v>
      </c>
      <c r="C48" s="20">
        <f>+April!O16</f>
        <v>-9.5530000000000008</v>
      </c>
      <c r="D48" s="20">
        <f>+B48+C48</f>
        <v>52.126999999999995</v>
      </c>
      <c r="E48" s="232">
        <f>+D48/D52</f>
        <v>1.5013995242942322E-3</v>
      </c>
      <c r="H48" s="12">
        <f>ROUND(F52*E48,0)</f>
        <v>42</v>
      </c>
    </row>
    <row r="49" spans="1:12" x14ac:dyDescent="0.25">
      <c r="A49" s="5" t="s">
        <v>366</v>
      </c>
      <c r="B49" s="6">
        <f>+April!H22</f>
        <v>4405.6440000000002</v>
      </c>
      <c r="C49" s="6">
        <f>+April!O22</f>
        <v>-938.875</v>
      </c>
      <c r="D49" s="6">
        <f>B49+C49</f>
        <v>3466.7690000000002</v>
      </c>
      <c r="E49" s="224">
        <f>+D49/D52</f>
        <v>9.985238604634819E-2</v>
      </c>
      <c r="I49" s="12">
        <f>ROUND(E49*F52,0)</f>
        <v>2823</v>
      </c>
    </row>
    <row r="50" spans="1:12" x14ac:dyDescent="0.25">
      <c r="A50" s="5" t="s">
        <v>367</v>
      </c>
      <c r="B50" s="6">
        <f>+April!H28</f>
        <v>5143.5570000000007</v>
      </c>
      <c r="C50" s="6">
        <f>+April!O28</f>
        <v>-1099.4939999999999</v>
      </c>
      <c r="D50" s="6">
        <f>B50+C50</f>
        <v>4044.063000000001</v>
      </c>
      <c r="E50" s="224">
        <f>+D50/D52</f>
        <v>0.11648002502380547</v>
      </c>
      <c r="I50" s="12">
        <f>ROUND(E50*F52,0)</f>
        <v>3293</v>
      </c>
    </row>
    <row r="51" spans="1:12" x14ac:dyDescent="0.25">
      <c r="A51" s="5" t="s">
        <v>368</v>
      </c>
      <c r="B51" s="20">
        <f>+April!H32</f>
        <v>3823.915</v>
      </c>
      <c r="C51" s="20">
        <f>+April!O32</f>
        <v>-243.899</v>
      </c>
      <c r="D51" s="6">
        <f>+B51+C51</f>
        <v>3580.0160000000001</v>
      </c>
      <c r="E51" s="224">
        <f>+D51/D52</f>
        <v>0.10311420797985192</v>
      </c>
      <c r="J51" s="12">
        <f>ROUND(E51*F52,0)</f>
        <v>2916</v>
      </c>
    </row>
    <row r="52" spans="1:12" ht="15.75" thickBot="1" x14ac:dyDescent="0.3">
      <c r="A52" s="5" t="s">
        <v>369</v>
      </c>
      <c r="B52" s="226">
        <f>SUM(B47:B51)</f>
        <v>40496.200000000004</v>
      </c>
      <c r="C52" s="226">
        <f>SUM(C47:C51)</f>
        <v>-5777.26</v>
      </c>
      <c r="D52" s="226">
        <f>SUM(D47:D51)</f>
        <v>34718.94</v>
      </c>
      <c r="E52" s="227">
        <f>SUM(E47:E51)</f>
        <v>0.99999999999999989</v>
      </c>
      <c r="F52" s="12">
        <v>28275</v>
      </c>
    </row>
    <row r="53" spans="1:12" ht="15.75" thickTop="1" x14ac:dyDescent="0.25">
      <c r="B53" s="6"/>
      <c r="C53" s="6"/>
      <c r="D53" s="20"/>
      <c r="E53" s="224"/>
    </row>
    <row r="54" spans="1:12" x14ac:dyDescent="0.25">
      <c r="A54" s="5" t="str">
        <f>+A41</f>
        <v>General Transportation</v>
      </c>
      <c r="B54" s="6">
        <f>+April!H36</f>
        <v>9240</v>
      </c>
      <c r="C54" s="5">
        <v>0</v>
      </c>
      <c r="D54" s="17">
        <f>+B54+C54</f>
        <v>9240</v>
      </c>
      <c r="E54" s="224">
        <f>+D54/D56</f>
        <v>7.1967661284669485E-2</v>
      </c>
      <c r="K54" s="12">
        <f>ROUND(E54*F56,0)</f>
        <v>9212</v>
      </c>
    </row>
    <row r="55" spans="1:12" x14ac:dyDescent="0.25">
      <c r="A55" s="5" t="str">
        <f>+A42</f>
        <v>Contract Transportation</v>
      </c>
      <c r="B55" s="20">
        <f>+April!H41</f>
        <v>119151</v>
      </c>
      <c r="C55" s="5">
        <v>0</v>
      </c>
      <c r="D55" s="17">
        <f>+B55+C55</f>
        <v>119151</v>
      </c>
      <c r="E55" s="224">
        <f>+D55/D56</f>
        <v>0.92803233871533053</v>
      </c>
      <c r="K55" s="12"/>
      <c r="L55" s="12">
        <f>ROUND(F56*E55,0)</f>
        <v>118788</v>
      </c>
    </row>
    <row r="56" spans="1:12" ht="15.75" thickBot="1" x14ac:dyDescent="0.3">
      <c r="A56" s="5" t="s">
        <v>370</v>
      </c>
      <c r="B56" s="226">
        <f>SUM(B54:B55)</f>
        <v>128391</v>
      </c>
      <c r="C56" s="226">
        <f>SUM(C54:C55)</f>
        <v>0</v>
      </c>
      <c r="D56" s="226">
        <f>SUM(D54:D55)</f>
        <v>128391</v>
      </c>
      <c r="E56" s="235">
        <f>SUM(E54:E55)</f>
        <v>1</v>
      </c>
      <c r="F56" s="12">
        <v>128000</v>
      </c>
      <c r="G56" s="230"/>
      <c r="H56" s="230"/>
      <c r="I56" s="230"/>
      <c r="J56" s="230"/>
      <c r="K56" s="236"/>
      <c r="L56" s="236"/>
    </row>
    <row r="57" spans="1:12" ht="16.5" thickTop="1" thickBot="1" x14ac:dyDescent="0.3">
      <c r="A57" s="5" t="s">
        <v>372</v>
      </c>
      <c r="B57" s="231">
        <f>+B52+B56</f>
        <v>168887.2</v>
      </c>
      <c r="C57" s="231">
        <f>+C52+C56</f>
        <v>-5777.26</v>
      </c>
      <c r="D57" s="231">
        <f>+D52+D56</f>
        <v>163109.94</v>
      </c>
      <c r="E57" s="224"/>
      <c r="F57" s="139">
        <f>SUM(F52:F56)</f>
        <v>156275</v>
      </c>
    </row>
    <row r="58" spans="1:12" ht="15.75" thickTop="1" x14ac:dyDescent="0.25"/>
    <row r="59" spans="1:12" ht="15.75" thickBot="1" x14ac:dyDescent="0.3">
      <c r="A59" s="5" t="s">
        <v>375</v>
      </c>
      <c r="F59" s="237">
        <f>F57+F44+F31+F18</f>
        <v>750844</v>
      </c>
      <c r="G59" s="237">
        <f t="shared" ref="G59:L59" si="0">SUM(G8:G58)</f>
        <v>160022</v>
      </c>
      <c r="H59" s="237">
        <f t="shared" si="0"/>
        <v>427</v>
      </c>
      <c r="I59" s="237">
        <f t="shared" si="0"/>
        <v>53751</v>
      </c>
      <c r="J59" s="237">
        <f t="shared" si="0"/>
        <v>17644</v>
      </c>
      <c r="K59" s="237">
        <f t="shared" si="0"/>
        <v>29833</v>
      </c>
      <c r="L59" s="237">
        <f t="shared" si="0"/>
        <v>489167</v>
      </c>
    </row>
    <row r="60" spans="1:12" ht="15.75" thickTop="1" x14ac:dyDescent="0.25">
      <c r="K60" s="12"/>
      <c r="L60" s="12"/>
    </row>
    <row r="61" spans="1:12" ht="15.75" thickBot="1" x14ac:dyDescent="0.3">
      <c r="A61" s="5" t="s">
        <v>376</v>
      </c>
      <c r="F61" s="238">
        <f>SUM(G61:J61)</f>
        <v>72026.97</v>
      </c>
      <c r="G61" s="238">
        <f>+Summary!S11</f>
        <v>53869.72</v>
      </c>
      <c r="H61" s="238">
        <f>+Summary!S16</f>
        <v>136.5</v>
      </c>
      <c r="I61" s="238">
        <f>+Summary!S22+Summary!S28</f>
        <v>14898.73</v>
      </c>
      <c r="J61" s="238">
        <f>+Summary!S32</f>
        <v>3122.02</v>
      </c>
      <c r="K61" s="238">
        <f>+Summary!S36</f>
        <v>2549.96</v>
      </c>
      <c r="L61" s="238">
        <f>+Summary!S41</f>
        <v>7345.95</v>
      </c>
    </row>
    <row r="62" spans="1:12" ht="15.75" thickTop="1" x14ac:dyDescent="0.25">
      <c r="K62" s="12"/>
      <c r="L62" s="12"/>
    </row>
    <row r="63" spans="1:12" s="217" customFormat="1" ht="19.5" thickBot="1" x14ac:dyDescent="0.35">
      <c r="A63" s="217" t="s">
        <v>377</v>
      </c>
      <c r="F63" s="239"/>
      <c r="G63" s="240">
        <f t="shared" ref="G63:L63" si="1">ROUND(G61/G59,4)</f>
        <v>0.33660000000000001</v>
      </c>
      <c r="H63" s="240">
        <f t="shared" si="1"/>
        <v>0.31969999999999998</v>
      </c>
      <c r="I63" s="240">
        <f t="shared" si="1"/>
        <v>0.2772</v>
      </c>
      <c r="J63" s="240">
        <f t="shared" si="1"/>
        <v>0.1769</v>
      </c>
      <c r="K63" s="240">
        <f t="shared" si="1"/>
        <v>8.5500000000000007E-2</v>
      </c>
      <c r="L63" s="240">
        <f t="shared" si="1"/>
        <v>1.4999999999999999E-2</v>
      </c>
    </row>
    <row r="64" spans="1:12" ht="15.75" thickTop="1" x14ac:dyDescent="0.25">
      <c r="K64" s="12"/>
      <c r="L64" s="12"/>
    </row>
  </sheetData>
  <pageMargins left="0.7" right="0.7" top="0.75" bottom="0.75" header="0.3" footer="0.3"/>
  <pageSetup scale="55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5"/>
  <sheetViews>
    <sheetView zoomScaleNormal="100" workbookViewId="0">
      <selection activeCell="B10" sqref="B10"/>
    </sheetView>
  </sheetViews>
  <sheetFormatPr defaultColWidth="8.85546875" defaultRowHeight="15" x14ac:dyDescent="0.25"/>
  <cols>
    <col min="1" max="1" width="18.140625" style="5" customWidth="1"/>
    <col min="2" max="2" width="8.85546875" style="5"/>
    <col min="3" max="3" width="11" style="11" bestFit="1" customWidth="1"/>
    <col min="4" max="4" width="11.5703125" style="5" bestFit="1" customWidth="1"/>
    <col min="5" max="5" width="13.85546875" style="5" bestFit="1" customWidth="1"/>
    <col min="6" max="6" width="11.5703125" style="5" bestFit="1" customWidth="1"/>
    <col min="7" max="7" width="15.28515625" style="5" bestFit="1" customWidth="1"/>
    <col min="8" max="8" width="13.5703125" style="5" bestFit="1" customWidth="1"/>
    <col min="9" max="9" width="11.5703125" style="5" bestFit="1" customWidth="1"/>
    <col min="10" max="10" width="11" style="5" bestFit="1" customWidth="1"/>
    <col min="11" max="11" width="11.85546875" style="5" bestFit="1" customWidth="1"/>
    <col min="12" max="12" width="2.42578125" style="5" customWidth="1"/>
    <col min="13" max="13" width="13.28515625" style="5" bestFit="1" customWidth="1"/>
    <col min="14" max="14" width="2.42578125" style="5" customWidth="1"/>
    <col min="15" max="15" width="11.5703125" style="5" bestFit="1" customWidth="1"/>
    <col min="16" max="16" width="9.5703125" style="5" bestFit="1" customWidth="1"/>
    <col min="17" max="17" width="11.85546875" style="5" bestFit="1" customWidth="1"/>
    <col min="18" max="18" width="2.42578125" style="5" customWidth="1"/>
    <col min="19" max="19" width="14.140625" style="5" bestFit="1" customWidth="1"/>
    <col min="20" max="16384" width="8.85546875" style="5"/>
  </cols>
  <sheetData>
    <row r="1" spans="1:20" x14ac:dyDescent="0.25">
      <c r="A1" s="5" t="s">
        <v>0</v>
      </c>
      <c r="B1" s="245"/>
      <c r="O1" s="13"/>
      <c r="S1" s="23" t="s">
        <v>312</v>
      </c>
    </row>
    <row r="2" spans="1:20" x14ac:dyDescent="0.25">
      <c r="A2" s="178" t="s">
        <v>378</v>
      </c>
      <c r="B2" s="245"/>
      <c r="O2" s="13"/>
      <c r="S2" s="23" t="str">
        <f>Cover!A5</f>
        <v>CAUSE NO. 45032-S8</v>
      </c>
    </row>
    <row r="3" spans="1:20" x14ac:dyDescent="0.25">
      <c r="B3" s="245"/>
      <c r="O3" s="13"/>
      <c r="S3" s="23" t="s">
        <v>120</v>
      </c>
    </row>
    <row r="5" spans="1:20" x14ac:dyDescent="0.25">
      <c r="C5" s="241" t="s">
        <v>313</v>
      </c>
      <c r="D5" s="182" t="s">
        <v>314</v>
      </c>
      <c r="F5" s="182"/>
      <c r="H5" s="182" t="s">
        <v>379</v>
      </c>
      <c r="I5" s="183" t="s">
        <v>317</v>
      </c>
      <c r="J5" s="245" t="s">
        <v>318</v>
      </c>
      <c r="K5" s="183" t="s">
        <v>319</v>
      </c>
      <c r="M5" s="242" t="s">
        <v>320</v>
      </c>
      <c r="O5" s="182" t="s">
        <v>321</v>
      </c>
      <c r="P5" s="245" t="s">
        <v>321</v>
      </c>
      <c r="Q5" s="183" t="s">
        <v>322</v>
      </c>
      <c r="R5" s="184"/>
      <c r="S5" s="245" t="s">
        <v>323</v>
      </c>
      <c r="T5" s="245"/>
    </row>
    <row r="6" spans="1:20" x14ac:dyDescent="0.25">
      <c r="A6" s="185"/>
      <c r="B6" s="7" t="s">
        <v>324</v>
      </c>
      <c r="C6" s="243" t="s">
        <v>325</v>
      </c>
      <c r="D6" s="187" t="s">
        <v>380</v>
      </c>
      <c r="E6" s="187" t="s">
        <v>327</v>
      </c>
      <c r="F6" s="187" t="s">
        <v>380</v>
      </c>
      <c r="G6" s="187" t="s">
        <v>328</v>
      </c>
      <c r="H6" s="187" t="s">
        <v>329</v>
      </c>
      <c r="I6" s="188" t="s">
        <v>330</v>
      </c>
      <c r="J6" s="7" t="s">
        <v>330</v>
      </c>
      <c r="K6" s="188" t="s">
        <v>152</v>
      </c>
      <c r="L6" s="185"/>
      <c r="M6" s="244" t="s">
        <v>331</v>
      </c>
      <c r="N6" s="185"/>
      <c r="O6" s="187" t="s">
        <v>380</v>
      </c>
      <c r="P6" s="7" t="s">
        <v>332</v>
      </c>
      <c r="Q6" s="188" t="s">
        <v>152</v>
      </c>
      <c r="R6" s="189"/>
      <c r="S6" s="7" t="s">
        <v>333</v>
      </c>
      <c r="T6" s="7"/>
    </row>
    <row r="7" spans="1:20" x14ac:dyDescent="0.25">
      <c r="M7" s="242" t="s">
        <v>334</v>
      </c>
    </row>
    <row r="8" spans="1:20" x14ac:dyDescent="0.25">
      <c r="A8" s="5" t="s">
        <v>335</v>
      </c>
      <c r="C8" s="241">
        <v>0</v>
      </c>
    </row>
    <row r="9" spans="1:20" x14ac:dyDescent="0.25">
      <c r="B9" s="190" t="s">
        <v>336</v>
      </c>
      <c r="C9" s="241">
        <v>294</v>
      </c>
      <c r="D9" s="182">
        <v>31290.492999999999</v>
      </c>
      <c r="F9" s="182">
        <f>SUM(D9:E9)</f>
        <v>31290.492999999999</v>
      </c>
      <c r="G9" s="182"/>
      <c r="H9" s="182">
        <f>F9+G9</f>
        <v>31290.492999999999</v>
      </c>
      <c r="I9" s="191">
        <v>3.7751999999999999</v>
      </c>
      <c r="J9" s="13">
        <v>3.4548000000000001</v>
      </c>
      <c r="K9" s="192">
        <f>I9-J9</f>
        <v>0.3203999999999998</v>
      </c>
      <c r="M9" s="206">
        <f>ROUND(H9*K9,2)</f>
        <v>10025.469999999999</v>
      </c>
    </row>
    <row r="10" spans="1:20" x14ac:dyDescent="0.25">
      <c r="B10" s="245" t="s">
        <v>337</v>
      </c>
      <c r="C10" s="241">
        <v>2985</v>
      </c>
      <c r="D10" s="182">
        <v>43727.567000000003</v>
      </c>
      <c r="F10" s="182">
        <f>SUM(D10:E10)</f>
        <v>43727.567000000003</v>
      </c>
      <c r="G10" s="182"/>
      <c r="H10" s="182">
        <f>F10+G10</f>
        <v>43727.567000000003</v>
      </c>
      <c r="I10" s="191">
        <v>3.1585999999999999</v>
      </c>
      <c r="J10" s="13">
        <v>2.8904999999999998</v>
      </c>
      <c r="K10" s="192">
        <f>I10-J10</f>
        <v>0.2681</v>
      </c>
      <c r="M10" s="206">
        <f>ROUND(H10*K10,2)</f>
        <v>11723.36</v>
      </c>
    </row>
    <row r="11" spans="1:20" x14ac:dyDescent="0.25">
      <c r="C11" s="207">
        <f>SUM(C8:C10)</f>
        <v>3279</v>
      </c>
      <c r="D11" s="194">
        <f t="shared" ref="D11:H11" si="0">SUM(D8:D10)</f>
        <v>75018.06</v>
      </c>
      <c r="E11" s="194">
        <f t="shared" si="0"/>
        <v>0</v>
      </c>
      <c r="F11" s="194">
        <f t="shared" si="0"/>
        <v>75018.06</v>
      </c>
      <c r="G11" s="194">
        <f t="shared" si="0"/>
        <v>0</v>
      </c>
      <c r="H11" s="194">
        <f t="shared" si="0"/>
        <v>75018.06</v>
      </c>
      <c r="I11" s="13"/>
      <c r="J11" s="13"/>
      <c r="M11" s="208">
        <f>SUM(M9:M10)</f>
        <v>21748.83</v>
      </c>
      <c r="O11" s="12">
        <v>-11085.95</v>
      </c>
      <c r="P11" s="195">
        <f>K10</f>
        <v>0.2681</v>
      </c>
      <c r="Q11" s="196">
        <f>ROUND(O11*P11,2)</f>
        <v>-2972.14</v>
      </c>
      <c r="S11" s="24">
        <f>+M11+Q11</f>
        <v>18776.690000000002</v>
      </c>
      <c r="T11" s="197"/>
    </row>
    <row r="12" spans="1:20" x14ac:dyDescent="0.25">
      <c r="C12" s="204"/>
      <c r="D12" s="199"/>
      <c r="E12" s="199"/>
      <c r="F12" s="199"/>
      <c r="G12" s="199"/>
      <c r="H12" s="199"/>
      <c r="I12" s="13"/>
      <c r="J12" s="13"/>
      <c r="M12" s="205"/>
      <c r="O12" s="13"/>
      <c r="P12" s="195"/>
      <c r="S12" s="24"/>
    </row>
    <row r="13" spans="1:20" x14ac:dyDescent="0.25">
      <c r="A13" s="5" t="s">
        <v>338</v>
      </c>
      <c r="B13" s="245"/>
      <c r="C13" s="241">
        <v>0</v>
      </c>
      <c r="I13" s="13"/>
      <c r="J13" s="13"/>
      <c r="O13" s="13"/>
    </row>
    <row r="14" spans="1:20" x14ac:dyDescent="0.25">
      <c r="B14" s="190" t="s">
        <v>336</v>
      </c>
      <c r="C14" s="241">
        <v>0</v>
      </c>
      <c r="D14" s="182">
        <v>40</v>
      </c>
      <c r="F14" s="182">
        <f>SUM(D14:E14)</f>
        <v>40</v>
      </c>
      <c r="G14" s="182">
        <v>0</v>
      </c>
      <c r="H14" s="182">
        <f>F14+G14</f>
        <v>40</v>
      </c>
      <c r="I14" s="191">
        <v>3.7751999999999999</v>
      </c>
      <c r="J14" s="13">
        <v>3.4548000000000001</v>
      </c>
      <c r="K14" s="192">
        <f>I14-J14</f>
        <v>0.3203999999999998</v>
      </c>
      <c r="M14" s="206">
        <f>ROUND(H14*K14,2)</f>
        <v>12.82</v>
      </c>
      <c r="O14" s="13"/>
    </row>
    <row r="15" spans="1:20" x14ac:dyDescent="0.25">
      <c r="B15" s="245" t="s">
        <v>337</v>
      </c>
      <c r="C15" s="241">
        <v>4</v>
      </c>
      <c r="D15" s="182">
        <v>172.881</v>
      </c>
      <c r="F15" s="182">
        <f>SUM(D15:E15)</f>
        <v>172.881</v>
      </c>
      <c r="G15" s="182">
        <f>-G14</f>
        <v>0</v>
      </c>
      <c r="H15" s="182">
        <f>F15+G15</f>
        <v>172.881</v>
      </c>
      <c r="I15" s="191">
        <v>3.1585999999999999</v>
      </c>
      <c r="J15" s="13">
        <v>2.8904999999999998</v>
      </c>
      <c r="K15" s="192">
        <f>I15-J15</f>
        <v>0.2681</v>
      </c>
      <c r="M15" s="206">
        <f>ROUND(H15*K15,2)</f>
        <v>46.35</v>
      </c>
      <c r="O15" s="13"/>
    </row>
    <row r="16" spans="1:20" x14ac:dyDescent="0.25">
      <c r="C16" s="207">
        <f>SUM(C13:C15)</f>
        <v>4</v>
      </c>
      <c r="D16" s="194">
        <f t="shared" ref="D16:H16" si="1">SUM(D13:D15)</f>
        <v>212.881</v>
      </c>
      <c r="E16" s="194">
        <f t="shared" si="1"/>
        <v>0</v>
      </c>
      <c r="F16" s="194">
        <f t="shared" si="1"/>
        <v>212.881</v>
      </c>
      <c r="G16" s="194">
        <f t="shared" si="1"/>
        <v>0</v>
      </c>
      <c r="H16" s="194">
        <f t="shared" si="1"/>
        <v>212.881</v>
      </c>
      <c r="I16" s="13"/>
      <c r="J16" s="200"/>
      <c r="M16" s="208">
        <f>SUM(M14:M15)</f>
        <v>59.17</v>
      </c>
      <c r="O16" s="12">
        <v>-19.753</v>
      </c>
      <c r="P16" s="195">
        <f>K15</f>
        <v>0.2681</v>
      </c>
      <c r="Q16" s="196">
        <f>ROUND(O16*P16,2)</f>
        <v>-5.3</v>
      </c>
      <c r="S16" s="24">
        <f>+M16+Q16</f>
        <v>53.870000000000005</v>
      </c>
      <c r="T16" s="197"/>
    </row>
    <row r="17" spans="1:20" x14ac:dyDescent="0.25">
      <c r="C17" s="204"/>
      <c r="D17" s="199"/>
      <c r="E17" s="199"/>
      <c r="F17" s="199"/>
      <c r="G17" s="199"/>
      <c r="H17" s="199"/>
      <c r="I17" s="13"/>
      <c r="J17" s="200"/>
      <c r="M17" s="205"/>
      <c r="O17" s="13"/>
      <c r="P17" s="195"/>
      <c r="S17" s="24"/>
    </row>
    <row r="18" spans="1:20" x14ac:dyDescent="0.25">
      <c r="A18" s="5" t="s">
        <v>339</v>
      </c>
      <c r="C18" s="241">
        <v>0</v>
      </c>
      <c r="I18" s="13"/>
      <c r="J18" s="200"/>
      <c r="O18" s="13"/>
    </row>
    <row r="19" spans="1:20" x14ac:dyDescent="0.25">
      <c r="B19" s="190" t="s">
        <v>336</v>
      </c>
      <c r="C19" s="241">
        <v>31</v>
      </c>
      <c r="D19" s="182">
        <v>2407.203</v>
      </c>
      <c r="F19" s="182">
        <f>SUM(D19:E19)</f>
        <v>2407.203</v>
      </c>
      <c r="G19" s="182"/>
      <c r="H19" s="182">
        <f>F19+G19</f>
        <v>2407.203</v>
      </c>
      <c r="I19" s="191">
        <v>4.3467000000000002</v>
      </c>
      <c r="J19" s="200">
        <v>3.9777</v>
      </c>
      <c r="K19" s="192">
        <f>I19-J19</f>
        <v>0.36900000000000022</v>
      </c>
      <c r="M19" s="206">
        <f>ROUND(H19*K19,2)</f>
        <v>888.26</v>
      </c>
      <c r="O19" s="13"/>
    </row>
    <row r="20" spans="1:20" x14ac:dyDescent="0.25">
      <c r="B20" s="245" t="s">
        <v>381</v>
      </c>
      <c r="C20" s="241">
        <v>195</v>
      </c>
      <c r="D20" s="182">
        <v>9713.2459999999992</v>
      </c>
      <c r="F20" s="182">
        <f>SUM(D20:E20)</f>
        <v>9713.2459999999992</v>
      </c>
      <c r="G20" s="182"/>
      <c r="H20" s="182">
        <f>F20+G20</f>
        <v>9713.2459999999992</v>
      </c>
      <c r="I20" s="191">
        <v>3.25</v>
      </c>
      <c r="J20" s="200">
        <v>2.9741</v>
      </c>
      <c r="K20" s="192">
        <f>I20-J20</f>
        <v>0.27590000000000003</v>
      </c>
      <c r="M20" s="206">
        <f>ROUND(H20*K20,2)</f>
        <v>2679.88</v>
      </c>
      <c r="O20" s="13"/>
    </row>
    <row r="21" spans="1:20" x14ac:dyDescent="0.25">
      <c r="B21" s="245" t="s">
        <v>382</v>
      </c>
      <c r="C21" s="241">
        <v>35</v>
      </c>
      <c r="D21" s="182">
        <v>1862.22</v>
      </c>
      <c r="F21" s="182">
        <f>SUM(D21:E21)</f>
        <v>1862.22</v>
      </c>
      <c r="G21" s="182"/>
      <c r="H21" s="182">
        <f>F21+G21</f>
        <v>1862.22</v>
      </c>
      <c r="I21" s="191">
        <v>1.8932</v>
      </c>
      <c r="J21" s="200">
        <v>1.7324999999999999</v>
      </c>
      <c r="K21" s="192">
        <f>I21-J21</f>
        <v>0.16070000000000007</v>
      </c>
      <c r="M21" s="206">
        <f>ROUND(H21*K21,2)</f>
        <v>299.26</v>
      </c>
      <c r="O21" s="13"/>
    </row>
    <row r="22" spans="1:20" x14ac:dyDescent="0.25">
      <c r="C22" s="207">
        <f>SUM(C19:C21)</f>
        <v>261</v>
      </c>
      <c r="D22" s="194">
        <f t="shared" ref="D22:E22" si="2">SUM(D19:D21)</f>
        <v>13982.668999999998</v>
      </c>
      <c r="E22" s="194">
        <f t="shared" si="2"/>
        <v>0</v>
      </c>
      <c r="F22" s="194">
        <f>SUM(F19:F21)</f>
        <v>13982.668999999998</v>
      </c>
      <c r="G22" s="194">
        <f t="shared" ref="G22:H22" si="3">SUM(G19:G21)</f>
        <v>0</v>
      </c>
      <c r="H22" s="194">
        <f t="shared" si="3"/>
        <v>13982.668999999998</v>
      </c>
      <c r="I22" s="13"/>
      <c r="J22" s="200"/>
      <c r="M22" s="208">
        <f>SUM(M19:M21)</f>
        <v>3867.4000000000005</v>
      </c>
      <c r="O22" s="12">
        <v>-1975.481</v>
      </c>
      <c r="P22" s="195">
        <f>K21</f>
        <v>0.16070000000000007</v>
      </c>
      <c r="Q22" s="196">
        <f>ROUND(O22*P22,2)</f>
        <v>-317.45999999999998</v>
      </c>
      <c r="S22" s="24">
        <f>+M22+Q22</f>
        <v>3549.9400000000005</v>
      </c>
      <c r="T22" s="197"/>
    </row>
    <row r="23" spans="1:20" x14ac:dyDescent="0.25">
      <c r="C23" s="204"/>
      <c r="D23" s="199"/>
      <c r="E23" s="199"/>
      <c r="F23" s="199"/>
      <c r="G23" s="199"/>
      <c r="H23" s="199"/>
      <c r="I23" s="13"/>
      <c r="J23" s="200"/>
      <c r="M23" s="205"/>
      <c r="O23" s="13"/>
      <c r="P23" s="195"/>
      <c r="S23" s="24"/>
    </row>
    <row r="24" spans="1:20" x14ac:dyDescent="0.25">
      <c r="A24" s="5" t="s">
        <v>342</v>
      </c>
      <c r="C24" s="241"/>
      <c r="I24" s="191"/>
      <c r="J24" s="200"/>
      <c r="O24" s="13"/>
    </row>
    <row r="25" spans="1:20" x14ac:dyDescent="0.25">
      <c r="B25" s="190" t="s">
        <v>336</v>
      </c>
      <c r="C25" s="241">
        <v>19</v>
      </c>
      <c r="D25" s="182">
        <v>239.97300000000001</v>
      </c>
      <c r="F25" s="182">
        <f>SUM(D25:E25)</f>
        <v>239.97300000000001</v>
      </c>
      <c r="G25" s="182"/>
      <c r="H25" s="182">
        <f>F25+G25</f>
        <v>239.97300000000001</v>
      </c>
      <c r="I25" s="191">
        <v>4.3467000000000002</v>
      </c>
      <c r="J25" s="200">
        <v>3.9777</v>
      </c>
      <c r="K25" s="192">
        <f>I25-J25</f>
        <v>0.36900000000000022</v>
      </c>
      <c r="M25" s="206">
        <f>ROUND(H25*K25,2)</f>
        <v>88.55</v>
      </c>
      <c r="O25" s="13"/>
    </row>
    <row r="26" spans="1:20" x14ac:dyDescent="0.25">
      <c r="B26" s="245" t="s">
        <v>381</v>
      </c>
      <c r="C26" s="241">
        <v>6</v>
      </c>
      <c r="D26" s="182">
        <v>1626.5809999999999</v>
      </c>
      <c r="F26" s="182">
        <f>SUM(D26:E26)</f>
        <v>1626.5809999999999</v>
      </c>
      <c r="G26" s="182"/>
      <c r="H26" s="182">
        <f>F26+G26</f>
        <v>1626.5809999999999</v>
      </c>
      <c r="I26" s="191">
        <v>3.25</v>
      </c>
      <c r="J26" s="200">
        <v>2.9741</v>
      </c>
      <c r="K26" s="192">
        <f>I26-J26</f>
        <v>0.27590000000000003</v>
      </c>
      <c r="M26" s="206">
        <f>ROUND(H26*K26,2)</f>
        <v>448.77</v>
      </c>
      <c r="O26" s="13"/>
    </row>
    <row r="27" spans="1:20" x14ac:dyDescent="0.25">
      <c r="B27" s="245" t="s">
        <v>382</v>
      </c>
      <c r="C27" s="241">
        <v>16</v>
      </c>
      <c r="D27" s="182">
        <v>14252.914000000001</v>
      </c>
      <c r="F27" s="182">
        <f>SUM(D27:E27)</f>
        <v>14252.914000000001</v>
      </c>
      <c r="G27" s="182"/>
      <c r="H27" s="182">
        <f>F27+G27</f>
        <v>14252.914000000001</v>
      </c>
      <c r="I27" s="191">
        <v>1.8932</v>
      </c>
      <c r="J27" s="200">
        <v>1.7324999999999999</v>
      </c>
      <c r="K27" s="192">
        <f>I27-J27</f>
        <v>0.16070000000000007</v>
      </c>
      <c r="M27" s="206">
        <f>ROUND(H27*K27,2)</f>
        <v>2290.44</v>
      </c>
      <c r="O27" s="13"/>
    </row>
    <row r="28" spans="1:20" x14ac:dyDescent="0.25">
      <c r="C28" s="194">
        <f>SUM(C25:C27)</f>
        <v>41</v>
      </c>
      <c r="D28" s="194">
        <f t="shared" ref="D28:E28" si="4">SUM(D25:D27)</f>
        <v>16119.468000000001</v>
      </c>
      <c r="E28" s="194">
        <f t="shared" si="4"/>
        <v>0</v>
      </c>
      <c r="F28" s="194">
        <f>SUM(F25:F27)</f>
        <v>16119.468000000001</v>
      </c>
      <c r="G28" s="194">
        <f t="shared" ref="G28:H28" si="5">SUM(G25:G27)</f>
        <v>0</v>
      </c>
      <c r="H28" s="194">
        <f t="shared" si="5"/>
        <v>16119.468000000001</v>
      </c>
      <c r="I28" s="13"/>
      <c r="J28" s="200"/>
      <c r="M28" s="208">
        <f>SUM(M25:M27)</f>
        <v>2827.76</v>
      </c>
      <c r="O28" s="12">
        <v>-2461.9090000000001</v>
      </c>
      <c r="P28" s="195">
        <f>K27</f>
        <v>0.16070000000000007</v>
      </c>
      <c r="Q28" s="196">
        <f>ROUND(O28*P28,2)</f>
        <v>-395.63</v>
      </c>
      <c r="S28" s="24">
        <f>+M28+Q28</f>
        <v>2432.13</v>
      </c>
      <c r="T28" s="197"/>
    </row>
    <row r="29" spans="1:20" x14ac:dyDescent="0.25">
      <c r="I29" s="13"/>
      <c r="J29" s="200"/>
      <c r="O29" s="13"/>
    </row>
    <row r="30" spans="1:20" x14ac:dyDescent="0.25">
      <c r="A30" s="5" t="s">
        <v>343</v>
      </c>
      <c r="B30" s="245"/>
      <c r="I30" s="13"/>
      <c r="J30" s="200"/>
      <c r="O30" s="13"/>
    </row>
    <row r="31" spans="1:20" x14ac:dyDescent="0.25">
      <c r="B31" s="245" t="s">
        <v>344</v>
      </c>
      <c r="C31" s="241">
        <v>4</v>
      </c>
      <c r="D31" s="182">
        <v>5674.6329999999998</v>
      </c>
      <c r="F31" s="182">
        <f>SUM(D31:E31)</f>
        <v>5674.6329999999998</v>
      </c>
      <c r="G31" s="182">
        <v>0</v>
      </c>
      <c r="H31" s="182">
        <f>F31+G31</f>
        <v>5674.6329999999998</v>
      </c>
      <c r="I31" s="191">
        <v>1.8454999999999999</v>
      </c>
      <c r="J31" s="200">
        <v>1.6888000000000001</v>
      </c>
      <c r="K31" s="192">
        <f>I31-J31</f>
        <v>0.15669999999999984</v>
      </c>
      <c r="M31" s="206">
        <f>ROUND(H31*K31,2)</f>
        <v>889.21</v>
      </c>
      <c r="O31" s="13"/>
      <c r="R31" s="203"/>
      <c r="T31" s="197"/>
    </row>
    <row r="32" spans="1:20" x14ac:dyDescent="0.25">
      <c r="C32" s="207">
        <f t="shared" ref="C32:H32" si="6">SUM(C30:C31)</f>
        <v>4</v>
      </c>
      <c r="D32" s="194">
        <f t="shared" si="6"/>
        <v>5674.6329999999998</v>
      </c>
      <c r="E32" s="194">
        <f t="shared" si="6"/>
        <v>0</v>
      </c>
      <c r="F32" s="194">
        <f t="shared" si="6"/>
        <v>5674.6329999999998</v>
      </c>
      <c r="G32" s="194">
        <f t="shared" si="6"/>
        <v>0</v>
      </c>
      <c r="H32" s="194">
        <f t="shared" si="6"/>
        <v>5674.6329999999998</v>
      </c>
      <c r="I32" s="13"/>
      <c r="J32" s="200"/>
      <c r="M32" s="208">
        <f>SUM(M31:M31)</f>
        <v>889.21</v>
      </c>
      <c r="O32" s="230">
        <v>-941.88900000000001</v>
      </c>
      <c r="P32" s="195">
        <f>K31</f>
        <v>0.15669999999999984</v>
      </c>
      <c r="Q32" s="209">
        <f>ROUND(O32*P32,2)</f>
        <v>-147.59</v>
      </c>
      <c r="R32" s="203"/>
      <c r="S32" s="39">
        <f>+M32+Q32</f>
        <v>741.62</v>
      </c>
    </row>
    <row r="33" spans="1:20" x14ac:dyDescent="0.25">
      <c r="C33" s="204"/>
      <c r="D33" s="199"/>
      <c r="E33" s="199"/>
      <c r="F33" s="199"/>
      <c r="G33" s="199"/>
      <c r="H33" s="199"/>
      <c r="I33" s="13"/>
      <c r="J33" s="200"/>
      <c r="M33" s="205"/>
      <c r="O33" s="22"/>
      <c r="P33" s="195"/>
      <c r="Q33" s="203"/>
      <c r="R33" s="203"/>
      <c r="S33" s="26"/>
    </row>
    <row r="34" spans="1:20" x14ac:dyDescent="0.25">
      <c r="A34" s="5" t="s">
        <v>345</v>
      </c>
      <c r="C34" s="204"/>
      <c r="D34" s="199"/>
      <c r="E34" s="199"/>
      <c r="F34" s="199"/>
      <c r="G34" s="199"/>
      <c r="H34" s="199"/>
      <c r="I34" s="13"/>
      <c r="J34" s="200"/>
      <c r="M34" s="205"/>
      <c r="O34" s="22"/>
      <c r="P34" s="195"/>
      <c r="Q34" s="203"/>
      <c r="R34" s="203"/>
      <c r="S34" s="26"/>
    </row>
    <row r="35" spans="1:20" x14ac:dyDescent="0.25">
      <c r="B35" s="245" t="s">
        <v>344</v>
      </c>
      <c r="C35" s="204">
        <v>3</v>
      </c>
      <c r="D35" s="199">
        <v>7547</v>
      </c>
      <c r="E35" s="199">
        <v>0</v>
      </c>
      <c r="F35" s="199">
        <f>+D35+E35</f>
        <v>7547</v>
      </c>
      <c r="G35" s="199">
        <v>0</v>
      </c>
      <c r="H35" s="199">
        <f>+F35+G35</f>
        <v>7547</v>
      </c>
      <c r="I35" s="191">
        <v>1.0047999999999999</v>
      </c>
      <c r="J35" s="191">
        <v>0.91949999999999998</v>
      </c>
      <c r="K35" s="192">
        <f>I35-J35</f>
        <v>8.5299999999999931E-2</v>
      </c>
      <c r="M35" s="206">
        <f>ROUND(H35*K35,2)</f>
        <v>643.76</v>
      </c>
      <c r="O35" s="13"/>
      <c r="R35" s="203"/>
    </row>
    <row r="36" spans="1:20" x14ac:dyDescent="0.25">
      <c r="C36" s="207">
        <f t="shared" ref="C36:H36" si="7">SUM(C34:C35)</f>
        <v>3</v>
      </c>
      <c r="D36" s="194">
        <f t="shared" si="7"/>
        <v>7547</v>
      </c>
      <c r="E36" s="194">
        <f t="shared" si="7"/>
        <v>0</v>
      </c>
      <c r="F36" s="194">
        <f t="shared" si="7"/>
        <v>7547</v>
      </c>
      <c r="G36" s="194">
        <f t="shared" si="7"/>
        <v>0</v>
      </c>
      <c r="H36" s="194">
        <f t="shared" si="7"/>
        <v>7547</v>
      </c>
      <c r="I36" s="191"/>
      <c r="J36" s="191"/>
      <c r="K36" s="191"/>
      <c r="M36" s="208">
        <f>SUM(M35:M35)</f>
        <v>643.76</v>
      </c>
      <c r="O36" s="230">
        <v>0</v>
      </c>
      <c r="P36" s="195">
        <v>0</v>
      </c>
      <c r="Q36" s="209">
        <f>ROUND(O36*P36,2)</f>
        <v>0</v>
      </c>
      <c r="R36" s="203"/>
      <c r="S36" s="39">
        <f>+M36+Q36</f>
        <v>643.76</v>
      </c>
    </row>
    <row r="37" spans="1:20" x14ac:dyDescent="0.25">
      <c r="C37" s="204"/>
      <c r="D37" s="199"/>
      <c r="E37" s="199"/>
      <c r="F37" s="199"/>
      <c r="G37" s="199"/>
      <c r="H37" s="199"/>
      <c r="I37" s="13"/>
      <c r="J37" s="200"/>
      <c r="M37" s="205"/>
      <c r="O37" s="22"/>
      <c r="P37" s="195"/>
      <c r="Q37" s="203"/>
      <c r="R37" s="203"/>
      <c r="S37" s="26"/>
    </row>
    <row r="38" spans="1:20" x14ac:dyDescent="0.25">
      <c r="A38" s="5" t="s">
        <v>346</v>
      </c>
      <c r="C38" s="204"/>
      <c r="D38" s="199"/>
      <c r="E38" s="199"/>
      <c r="F38" s="199"/>
      <c r="G38" s="199"/>
      <c r="H38" s="199"/>
      <c r="I38" s="13"/>
      <c r="J38" s="200"/>
      <c r="M38" s="205"/>
      <c r="O38" s="22"/>
      <c r="P38" s="195"/>
      <c r="Q38" s="203"/>
      <c r="R38" s="203"/>
      <c r="S38" s="26"/>
    </row>
    <row r="39" spans="1:20" x14ac:dyDescent="0.25">
      <c r="B39" s="245" t="s">
        <v>347</v>
      </c>
      <c r="C39" s="204"/>
      <c r="D39" s="199">
        <v>40000</v>
      </c>
      <c r="E39" s="199">
        <v>0</v>
      </c>
      <c r="F39" s="199">
        <f>+D39+E39</f>
        <v>40000</v>
      </c>
      <c r="G39" s="199">
        <v>0</v>
      </c>
      <c r="H39" s="199">
        <f>+F39+G39</f>
        <v>40000</v>
      </c>
      <c r="I39" s="191">
        <v>0.42230000000000001</v>
      </c>
      <c r="J39" s="191">
        <v>0.38650000000000001</v>
      </c>
      <c r="K39" s="192">
        <f>I39-J39</f>
        <v>3.5799999999999998E-2</v>
      </c>
      <c r="M39" s="206">
        <f>ROUND(H39*K39,2)</f>
        <v>1432</v>
      </c>
      <c r="O39" s="13"/>
      <c r="R39" s="203"/>
    </row>
    <row r="40" spans="1:20" x14ac:dyDescent="0.25">
      <c r="B40" s="245" t="s">
        <v>348</v>
      </c>
      <c r="C40" s="204">
        <v>1</v>
      </c>
      <c r="D40" s="199">
        <f>124227-40000</f>
        <v>84227</v>
      </c>
      <c r="E40" s="199">
        <v>0</v>
      </c>
      <c r="F40" s="199">
        <f>+D40+E40</f>
        <v>84227</v>
      </c>
      <c r="G40" s="199">
        <v>0</v>
      </c>
      <c r="H40" s="199">
        <f>+F40+G40</f>
        <v>84227</v>
      </c>
      <c r="I40" s="191">
        <v>5.7200000000000001E-2</v>
      </c>
      <c r="J40" s="191">
        <v>5.2299999999999999E-2</v>
      </c>
      <c r="K40" s="192">
        <f>I40-J40</f>
        <v>4.9000000000000016E-3</v>
      </c>
      <c r="M40" s="206">
        <f>ROUND(H40*K40,2)</f>
        <v>412.71</v>
      </c>
      <c r="O40" s="13"/>
      <c r="R40" s="203"/>
    </row>
    <row r="41" spans="1:20" x14ac:dyDescent="0.25">
      <c r="C41" s="207">
        <f t="shared" ref="C41:H41" si="8">SUM(C39:C40)</f>
        <v>1</v>
      </c>
      <c r="D41" s="207">
        <f t="shared" si="8"/>
        <v>124227</v>
      </c>
      <c r="E41" s="207">
        <f t="shared" si="8"/>
        <v>0</v>
      </c>
      <c r="F41" s="207">
        <f t="shared" si="8"/>
        <v>124227</v>
      </c>
      <c r="G41" s="207">
        <f t="shared" si="8"/>
        <v>0</v>
      </c>
      <c r="H41" s="207">
        <f t="shared" si="8"/>
        <v>124227</v>
      </c>
      <c r="I41" s="191"/>
      <c r="J41" s="191"/>
      <c r="K41" s="191"/>
      <c r="M41" s="208">
        <f>SUM(M39:M40)</f>
        <v>1844.71</v>
      </c>
      <c r="O41" s="230">
        <v>0</v>
      </c>
      <c r="P41" s="195">
        <v>0</v>
      </c>
      <c r="Q41" s="209">
        <f>ROUND(O41*P41,2)</f>
        <v>0</v>
      </c>
      <c r="R41" s="203"/>
      <c r="S41" s="39">
        <f>+M41+Q41</f>
        <v>1844.71</v>
      </c>
    </row>
    <row r="42" spans="1:20" x14ac:dyDescent="0.25">
      <c r="C42" s="204"/>
      <c r="D42" s="199"/>
      <c r="E42" s="199"/>
      <c r="F42" s="199"/>
      <c r="G42" s="199"/>
      <c r="H42" s="199"/>
      <c r="I42" s="13"/>
      <c r="J42" s="200"/>
      <c r="M42" s="205"/>
      <c r="O42" s="22"/>
      <c r="P42" s="195"/>
      <c r="Q42" s="203"/>
      <c r="R42" s="203"/>
      <c r="S42" s="26"/>
    </row>
    <row r="43" spans="1:20" ht="15.75" thickBot="1" x14ac:dyDescent="0.3">
      <c r="C43" s="199"/>
      <c r="F43" s="210">
        <f>+F32+F28+F22+F16+F11+F36+F41</f>
        <v>242781.71100000001</v>
      </c>
      <c r="G43" s="210">
        <f>+G32+G28+G22+G16+G11+G36+G41</f>
        <v>0</v>
      </c>
      <c r="H43" s="210">
        <f>+H32+H28+H22+H16+H11+H36+H41</f>
        <v>242781.71100000001</v>
      </c>
      <c r="M43" s="210">
        <f>+M32+M28+M22+M16+M11+M36+M41</f>
        <v>31880.84</v>
      </c>
      <c r="O43" s="210">
        <f>+O32+O28+O22+O16+O11+O36+O41</f>
        <v>-16484.982</v>
      </c>
      <c r="Q43" s="210">
        <f>+Q32+Q28+Q22+Q16+Q11+Q36+Q41</f>
        <v>-3838.12</v>
      </c>
      <c r="R43" s="205"/>
      <c r="S43" s="210">
        <f>+S32+S28+S22+S16+S11+S36+S41</f>
        <v>28042.720000000001</v>
      </c>
      <c r="T43" s="245" t="s">
        <v>349</v>
      </c>
    </row>
    <row r="44" spans="1:20" ht="15.75" thickTop="1" x14ac:dyDescent="0.25">
      <c r="R44" s="203"/>
    </row>
    <row r="45" spans="1:20" x14ac:dyDescent="0.25">
      <c r="R45" s="203"/>
      <c r="T45" s="214"/>
    </row>
  </sheetData>
  <pageMargins left="0.7" right="0.7" top="0.75" bottom="0.75" header="0.3" footer="0.3"/>
  <pageSetup scale="42" orientation="portrait" horizontalDpi="300" verticalDpi="300" r:id="rId1"/>
  <colBreaks count="1" manualBreakCount="1">
    <brk id="19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T47"/>
  <sheetViews>
    <sheetView zoomScaleNormal="100" workbookViewId="0">
      <selection activeCell="B10" sqref="B10"/>
    </sheetView>
  </sheetViews>
  <sheetFormatPr defaultColWidth="9.140625" defaultRowHeight="15" x14ac:dyDescent="0.25"/>
  <cols>
    <col min="1" max="1" width="18" style="5" customWidth="1"/>
    <col min="2" max="2" width="9.140625" style="5"/>
    <col min="3" max="3" width="9.140625" style="13"/>
    <col min="4" max="4" width="11.5703125" style="5" bestFit="1" customWidth="1"/>
    <col min="5" max="5" width="13.85546875" style="5" bestFit="1" customWidth="1"/>
    <col min="6" max="6" width="11.5703125" style="5" bestFit="1" customWidth="1"/>
    <col min="7" max="7" width="15.28515625" style="5" bestFit="1" customWidth="1"/>
    <col min="8" max="8" width="13.5703125" style="5" bestFit="1" customWidth="1"/>
    <col min="9" max="9" width="13.7109375" style="5" bestFit="1" customWidth="1"/>
    <col min="10" max="10" width="9.140625" style="5"/>
    <col min="11" max="11" width="12.7109375" style="5" bestFit="1" customWidth="1"/>
    <col min="12" max="12" width="2.42578125" style="5" customWidth="1"/>
    <col min="13" max="13" width="11.42578125" style="5" bestFit="1" customWidth="1"/>
    <col min="14" max="14" width="2.42578125" style="5" customWidth="1"/>
    <col min="15" max="15" width="9.140625" style="5"/>
    <col min="16" max="16" width="9.5703125" style="5" bestFit="1" customWidth="1"/>
    <col min="17" max="17" width="11.85546875" style="5" bestFit="1" customWidth="1"/>
    <col min="18" max="18" width="2.42578125" style="5" customWidth="1"/>
    <col min="19" max="19" width="14.140625" style="5" bestFit="1" customWidth="1"/>
    <col min="20" max="16384" width="9.140625" style="5"/>
  </cols>
  <sheetData>
    <row r="3" spans="1:20" x14ac:dyDescent="0.25">
      <c r="A3" s="5" t="s">
        <v>0</v>
      </c>
      <c r="O3" s="13"/>
      <c r="S3" s="23" t="s">
        <v>312</v>
      </c>
    </row>
    <row r="4" spans="1:20" x14ac:dyDescent="0.25">
      <c r="A4" s="5" t="s">
        <v>383</v>
      </c>
      <c r="O4" s="13"/>
      <c r="S4" s="23" t="str">
        <f>Cover!A5</f>
        <v>CAUSE NO. 45032-S8</v>
      </c>
    </row>
    <row r="5" spans="1:20" x14ac:dyDescent="0.25">
      <c r="O5" s="13"/>
      <c r="S5" s="23" t="s">
        <v>121</v>
      </c>
    </row>
    <row r="7" spans="1:20" x14ac:dyDescent="0.25">
      <c r="C7" s="181" t="s">
        <v>313</v>
      </c>
      <c r="D7" s="182" t="s">
        <v>314</v>
      </c>
      <c r="F7" s="182"/>
      <c r="H7" s="182" t="s">
        <v>379</v>
      </c>
      <c r="I7" s="183" t="s">
        <v>317</v>
      </c>
      <c r="J7" s="245" t="s">
        <v>318</v>
      </c>
      <c r="K7" s="183" t="s">
        <v>319</v>
      </c>
      <c r="M7" s="242" t="s">
        <v>320</v>
      </c>
      <c r="O7" s="182" t="s">
        <v>321</v>
      </c>
      <c r="P7" s="245" t="s">
        <v>321</v>
      </c>
      <c r="Q7" s="183" t="s">
        <v>322</v>
      </c>
      <c r="R7" s="184"/>
      <c r="S7" s="245" t="s">
        <v>323</v>
      </c>
      <c r="T7" s="245"/>
    </row>
    <row r="8" spans="1:20" x14ac:dyDescent="0.25">
      <c r="A8" s="185"/>
      <c r="B8" s="7" t="s">
        <v>324</v>
      </c>
      <c r="C8" s="186" t="s">
        <v>325</v>
      </c>
      <c r="D8" s="187" t="s">
        <v>380</v>
      </c>
      <c r="E8" s="187" t="s">
        <v>327</v>
      </c>
      <c r="F8" s="187" t="s">
        <v>380</v>
      </c>
      <c r="G8" s="187" t="s">
        <v>328</v>
      </c>
      <c r="H8" s="187" t="s">
        <v>329</v>
      </c>
      <c r="I8" s="188" t="s">
        <v>330</v>
      </c>
      <c r="J8" s="7" t="s">
        <v>330</v>
      </c>
      <c r="K8" s="188" t="s">
        <v>152</v>
      </c>
      <c r="L8" s="185"/>
      <c r="M8" s="244" t="s">
        <v>331</v>
      </c>
      <c r="N8" s="185"/>
      <c r="O8" s="187" t="s">
        <v>380</v>
      </c>
      <c r="P8" s="7" t="s">
        <v>332</v>
      </c>
      <c r="Q8" s="188" t="s">
        <v>152</v>
      </c>
      <c r="R8" s="189"/>
      <c r="S8" s="7" t="s">
        <v>333</v>
      </c>
      <c r="T8" s="7"/>
    </row>
    <row r="9" spans="1:20" x14ac:dyDescent="0.25">
      <c r="M9" s="242" t="s">
        <v>334</v>
      </c>
    </row>
    <row r="10" spans="1:20" x14ac:dyDescent="0.25">
      <c r="A10" s="5" t="s">
        <v>335</v>
      </c>
      <c r="C10" s="181">
        <v>0</v>
      </c>
    </row>
    <row r="11" spans="1:20" x14ac:dyDescent="0.25">
      <c r="B11" s="245" t="s">
        <v>384</v>
      </c>
      <c r="C11" s="181">
        <v>1042</v>
      </c>
      <c r="D11" s="182">
        <v>29138.260999999999</v>
      </c>
      <c r="F11" s="182">
        <f>+D11+E11</f>
        <v>29138.260999999999</v>
      </c>
      <c r="G11" s="182"/>
      <c r="H11" s="182">
        <f>F11+G11</f>
        <v>29138.260999999999</v>
      </c>
      <c r="I11" s="191">
        <v>3.7751999999999999</v>
      </c>
      <c r="J11" s="13">
        <v>3.4548000000000001</v>
      </c>
      <c r="K11" s="192">
        <f>I11-J11</f>
        <v>0.3203999999999998</v>
      </c>
      <c r="M11" s="206">
        <f>ROUND(H11*K11,2)</f>
        <v>9335.9</v>
      </c>
    </row>
    <row r="12" spans="1:20" x14ac:dyDescent="0.25">
      <c r="B12" s="245" t="s">
        <v>385</v>
      </c>
      <c r="C12" s="181">
        <v>2221</v>
      </c>
      <c r="D12" s="182">
        <v>13561.718000000001</v>
      </c>
      <c r="F12" s="182">
        <f>+D12+E12</f>
        <v>13561.718000000001</v>
      </c>
      <c r="G12" s="182"/>
      <c r="H12" s="182">
        <f>F12+G12</f>
        <v>13561.718000000001</v>
      </c>
      <c r="I12" s="191">
        <v>3.1585999999999999</v>
      </c>
      <c r="J12" s="13">
        <v>2.8904999999999998</v>
      </c>
      <c r="K12" s="192">
        <f>I12-J12</f>
        <v>0.2681</v>
      </c>
      <c r="M12" s="206">
        <f>ROUND(H12*K12,2)</f>
        <v>3635.9</v>
      </c>
    </row>
    <row r="13" spans="1:20" x14ac:dyDescent="0.25">
      <c r="C13" s="193">
        <f>SUM(C10:C12)</f>
        <v>3263</v>
      </c>
      <c r="D13" s="194">
        <f t="shared" ref="D13:H13" si="0">SUM(D10:D12)</f>
        <v>42699.978999999999</v>
      </c>
      <c r="E13" s="194">
        <f t="shared" si="0"/>
        <v>0</v>
      </c>
      <c r="F13" s="194">
        <f t="shared" si="0"/>
        <v>42699.978999999999</v>
      </c>
      <c r="G13" s="194"/>
      <c r="H13" s="194">
        <f t="shared" si="0"/>
        <v>42699.978999999999</v>
      </c>
      <c r="I13" s="13"/>
      <c r="J13" s="13"/>
      <c r="M13" s="208">
        <f>SUM(M11:M12)</f>
        <v>12971.8</v>
      </c>
      <c r="O13" s="12">
        <v>5908.9250000000002</v>
      </c>
      <c r="P13" s="195">
        <f>K12</f>
        <v>0.2681</v>
      </c>
      <c r="Q13" s="196">
        <f>ROUND(O13*P13,2)</f>
        <v>1584.18</v>
      </c>
      <c r="S13" s="24">
        <f>+M13+Q13</f>
        <v>14555.98</v>
      </c>
      <c r="T13" s="197"/>
    </row>
    <row r="14" spans="1:20" x14ac:dyDescent="0.25">
      <c r="C14" s="198"/>
      <c r="D14" s="199"/>
      <c r="E14" s="199"/>
      <c r="F14" s="199"/>
      <c r="G14" s="199"/>
      <c r="H14" s="199"/>
      <c r="I14" s="13"/>
      <c r="J14" s="13"/>
      <c r="M14" s="205"/>
      <c r="O14" s="13"/>
      <c r="P14" s="195"/>
      <c r="S14" s="24"/>
    </row>
    <row r="15" spans="1:20" x14ac:dyDescent="0.25">
      <c r="A15" s="5" t="s">
        <v>338</v>
      </c>
      <c r="B15" s="245"/>
      <c r="C15" s="181">
        <v>0</v>
      </c>
      <c r="I15" s="13"/>
      <c r="J15" s="13"/>
      <c r="O15" s="13"/>
    </row>
    <row r="16" spans="1:20" x14ac:dyDescent="0.25">
      <c r="B16" s="245" t="s">
        <v>384</v>
      </c>
      <c r="C16" s="181">
        <v>0</v>
      </c>
      <c r="D16" s="182">
        <v>40</v>
      </c>
      <c r="F16" s="182">
        <f>+D16+E16</f>
        <v>40</v>
      </c>
      <c r="G16" s="182"/>
      <c r="H16" s="182">
        <f>F16+G16</f>
        <v>40</v>
      </c>
      <c r="I16" s="191">
        <v>3.7751999999999999</v>
      </c>
      <c r="J16" s="13">
        <v>3.4548000000000001</v>
      </c>
      <c r="K16" s="192">
        <f>I16-J16</f>
        <v>0.3203999999999998</v>
      </c>
      <c r="M16" s="206">
        <f>ROUND(H16*K16,2)</f>
        <v>12.82</v>
      </c>
      <c r="O16" s="13"/>
    </row>
    <row r="17" spans="1:20" x14ac:dyDescent="0.25">
      <c r="B17" s="245" t="s">
        <v>385</v>
      </c>
      <c r="C17" s="181">
        <v>4</v>
      </c>
      <c r="D17" s="182">
        <v>78.025999999999996</v>
      </c>
      <c r="F17" s="182">
        <f>+D17+E17</f>
        <v>78.025999999999996</v>
      </c>
      <c r="G17" s="182"/>
      <c r="H17" s="182">
        <f>F17+G17</f>
        <v>78.025999999999996</v>
      </c>
      <c r="I17" s="191">
        <v>3.1585999999999999</v>
      </c>
      <c r="J17" s="13">
        <v>2.8904999999999998</v>
      </c>
      <c r="K17" s="192">
        <f>I17-J17</f>
        <v>0.2681</v>
      </c>
      <c r="M17" s="206">
        <f>ROUND(H17*K17,2)</f>
        <v>20.92</v>
      </c>
      <c r="O17" s="13"/>
    </row>
    <row r="18" spans="1:20" x14ac:dyDescent="0.25">
      <c r="C18" s="193">
        <f>SUM(C15:C17)</f>
        <v>4</v>
      </c>
      <c r="D18" s="194">
        <f t="shared" ref="D18:H18" si="1">SUM(D15:D17)</f>
        <v>118.026</v>
      </c>
      <c r="E18" s="194">
        <f t="shared" si="1"/>
        <v>0</v>
      </c>
      <c r="F18" s="194">
        <f t="shared" si="1"/>
        <v>118.026</v>
      </c>
      <c r="G18" s="194"/>
      <c r="H18" s="194">
        <f t="shared" si="1"/>
        <v>118.026</v>
      </c>
      <c r="I18" s="13"/>
      <c r="J18" s="200"/>
      <c r="M18" s="208">
        <f>SUM(M16:M17)</f>
        <v>33.74</v>
      </c>
      <c r="O18" s="12">
        <v>17.053999999999998</v>
      </c>
      <c r="P18" s="195">
        <f>K17</f>
        <v>0.2681</v>
      </c>
      <c r="Q18" s="196">
        <f>ROUND(O18*P18,2)</f>
        <v>4.57</v>
      </c>
      <c r="S18" s="24">
        <f>+M18+Q18</f>
        <v>38.31</v>
      </c>
      <c r="T18" s="197"/>
    </row>
    <row r="19" spans="1:20" x14ac:dyDescent="0.25">
      <c r="C19" s="198"/>
      <c r="D19" s="199"/>
      <c r="E19" s="199"/>
      <c r="F19" s="199"/>
      <c r="G19" s="199"/>
      <c r="H19" s="199"/>
      <c r="I19" s="13"/>
      <c r="J19" s="200"/>
      <c r="M19" s="205"/>
      <c r="O19" s="13"/>
      <c r="P19" s="195"/>
      <c r="S19" s="24"/>
    </row>
    <row r="20" spans="1:20" x14ac:dyDescent="0.25">
      <c r="A20" s="5" t="s">
        <v>339</v>
      </c>
      <c r="C20" s="181"/>
      <c r="I20" s="13"/>
      <c r="J20" s="200"/>
      <c r="O20" s="13"/>
    </row>
    <row r="21" spans="1:20" x14ac:dyDescent="0.25">
      <c r="B21" s="245" t="s">
        <v>384</v>
      </c>
      <c r="C21" s="181">
        <v>60</v>
      </c>
      <c r="D21" s="182">
        <v>2275.3339999999998</v>
      </c>
      <c r="F21" s="182">
        <f>+D21+E21</f>
        <v>2275.3339999999998</v>
      </c>
      <c r="G21" s="182"/>
      <c r="H21" s="182">
        <f>F21+G21</f>
        <v>2275.3339999999998</v>
      </c>
      <c r="I21" s="191">
        <v>4.3467000000000002</v>
      </c>
      <c r="J21" s="200">
        <v>3.9777</v>
      </c>
      <c r="K21" s="192">
        <f>I21-J21</f>
        <v>0.36900000000000022</v>
      </c>
      <c r="M21" s="206">
        <f>ROUND(H21*K21,2)</f>
        <v>839.6</v>
      </c>
      <c r="O21" s="13"/>
    </row>
    <row r="22" spans="1:20" x14ac:dyDescent="0.25">
      <c r="B22" s="245" t="s">
        <v>386</v>
      </c>
      <c r="C22" s="181">
        <v>192</v>
      </c>
      <c r="D22" s="182">
        <v>5172.0320000000002</v>
      </c>
      <c r="F22" s="182">
        <f>+D22+E22</f>
        <v>5172.0320000000002</v>
      </c>
      <c r="G22" s="182"/>
      <c r="H22" s="182">
        <f>F22+G22</f>
        <v>5172.0320000000002</v>
      </c>
      <c r="I22" s="191">
        <v>3.25</v>
      </c>
      <c r="J22" s="200">
        <v>2.9741</v>
      </c>
      <c r="K22" s="192">
        <f>I22-J22</f>
        <v>0.27590000000000003</v>
      </c>
      <c r="M22" s="206">
        <f>ROUND(H22*K22,2)</f>
        <v>1426.96</v>
      </c>
      <c r="O22" s="13"/>
    </row>
    <row r="23" spans="1:20" x14ac:dyDescent="0.25">
      <c r="B23" s="5" t="s">
        <v>387</v>
      </c>
      <c r="C23" s="181">
        <v>10</v>
      </c>
      <c r="D23" s="182">
        <v>377.81599999999997</v>
      </c>
      <c r="F23" s="182">
        <f>+D23+E23</f>
        <v>377.81599999999997</v>
      </c>
      <c r="G23" s="182"/>
      <c r="H23" s="182">
        <f>F23+G23</f>
        <v>377.81599999999997</v>
      </c>
      <c r="I23" s="191">
        <v>1.8932</v>
      </c>
      <c r="J23" s="200">
        <v>1.7324999999999999</v>
      </c>
      <c r="K23" s="192">
        <f>I23-J23</f>
        <v>0.16070000000000007</v>
      </c>
      <c r="M23" s="206">
        <f>ROUND(H23*K23,2)</f>
        <v>60.72</v>
      </c>
      <c r="O23" s="13"/>
    </row>
    <row r="24" spans="1:20" x14ac:dyDescent="0.25">
      <c r="C24" s="193">
        <f>SUM(C21:C23)</f>
        <v>262</v>
      </c>
      <c r="D24" s="194">
        <f t="shared" ref="D24:H24" si="2">SUM(D21:D23)</f>
        <v>7825.1819999999998</v>
      </c>
      <c r="E24" s="194">
        <f t="shared" si="2"/>
        <v>0</v>
      </c>
      <c r="F24" s="194">
        <f t="shared" si="2"/>
        <v>7825.1819999999998</v>
      </c>
      <c r="G24" s="194"/>
      <c r="H24" s="194">
        <f t="shared" si="2"/>
        <v>7825.1819999999998</v>
      </c>
      <c r="I24" s="13"/>
      <c r="J24" s="200"/>
      <c r="M24" s="208">
        <f>SUM(M21:M23)</f>
        <v>2327.2799999999997</v>
      </c>
      <c r="O24" s="12">
        <v>1025.739</v>
      </c>
      <c r="P24" s="195">
        <f>K23</f>
        <v>0.16070000000000007</v>
      </c>
      <c r="Q24" s="196">
        <f>ROUND(O24*P24,2)</f>
        <v>164.84</v>
      </c>
      <c r="S24" s="24">
        <f>+M24+Q24</f>
        <v>2492.12</v>
      </c>
      <c r="T24" s="197"/>
    </row>
    <row r="25" spans="1:20" x14ac:dyDescent="0.25">
      <c r="C25" s="198"/>
      <c r="D25" s="199"/>
      <c r="E25" s="199"/>
      <c r="F25" s="199"/>
      <c r="G25" s="199"/>
      <c r="H25" s="199"/>
      <c r="I25" s="13"/>
      <c r="J25" s="200"/>
      <c r="M25" s="205"/>
      <c r="O25" s="13"/>
      <c r="P25" s="195"/>
      <c r="S25" s="24"/>
    </row>
    <row r="26" spans="1:20" x14ac:dyDescent="0.25">
      <c r="A26" s="5" t="s">
        <v>342</v>
      </c>
      <c r="C26" s="181"/>
      <c r="I26" s="191"/>
      <c r="J26" s="200"/>
      <c r="O26" s="13"/>
    </row>
    <row r="27" spans="1:20" x14ac:dyDescent="0.25">
      <c r="B27" s="245" t="s">
        <v>384</v>
      </c>
      <c r="C27" s="181">
        <v>19</v>
      </c>
      <c r="D27" s="182">
        <v>16.998000000000001</v>
      </c>
      <c r="F27" s="182">
        <f>+D27+E27</f>
        <v>16.998000000000001</v>
      </c>
      <c r="G27" s="182"/>
      <c r="H27" s="182">
        <f>F27+G27</f>
        <v>16.998000000000001</v>
      </c>
      <c r="I27" s="191">
        <v>4.3467000000000002</v>
      </c>
      <c r="J27" s="200">
        <v>3.9777</v>
      </c>
      <c r="K27" s="192">
        <f>I27-J27</f>
        <v>0.36900000000000022</v>
      </c>
      <c r="M27" s="206">
        <f>ROUND(H27*K27,2)</f>
        <v>6.27</v>
      </c>
      <c r="O27" s="13"/>
    </row>
    <row r="28" spans="1:20" x14ac:dyDescent="0.25">
      <c r="B28" s="245" t="s">
        <v>386</v>
      </c>
      <c r="C28" s="181">
        <v>5</v>
      </c>
      <c r="D28" s="182">
        <v>50</v>
      </c>
      <c r="F28" s="182">
        <f>+D28+E28</f>
        <v>50</v>
      </c>
      <c r="G28" s="182"/>
      <c r="H28" s="182">
        <f>F28+G28</f>
        <v>50</v>
      </c>
      <c r="I28" s="191">
        <v>3.25</v>
      </c>
      <c r="J28" s="200">
        <v>2.9741</v>
      </c>
      <c r="K28" s="192">
        <f>I28-J28</f>
        <v>0.27590000000000003</v>
      </c>
      <c r="M28" s="206">
        <f>ROUND(H28*K28,2)</f>
        <v>13.8</v>
      </c>
      <c r="O28" s="13"/>
    </row>
    <row r="29" spans="1:20" x14ac:dyDescent="0.25">
      <c r="B29" s="5" t="s">
        <v>387</v>
      </c>
      <c r="C29" s="181">
        <v>17</v>
      </c>
      <c r="D29" s="5">
        <v>170</v>
      </c>
      <c r="F29" s="182">
        <f>+D29+E29</f>
        <v>170</v>
      </c>
      <c r="G29" s="182"/>
      <c r="H29" s="182">
        <f>F29+G29</f>
        <v>170</v>
      </c>
      <c r="I29" s="191">
        <v>1.8932</v>
      </c>
      <c r="J29" s="200">
        <v>1.7324999999999999</v>
      </c>
      <c r="K29" s="192">
        <f>I29-J29</f>
        <v>0.16070000000000007</v>
      </c>
      <c r="M29" s="206">
        <f>ROUND(H29*K29,2)</f>
        <v>27.32</v>
      </c>
      <c r="O29" s="13"/>
      <c r="T29" s="197"/>
    </row>
    <row r="30" spans="1:20" x14ac:dyDescent="0.25">
      <c r="C30" s="193">
        <f>SUM(C27:C29)</f>
        <v>41</v>
      </c>
      <c r="D30" s="193">
        <f t="shared" ref="D30:H30" si="3">SUM(D27:D29)</f>
        <v>236.99799999999999</v>
      </c>
      <c r="E30" s="193">
        <f t="shared" si="3"/>
        <v>0</v>
      </c>
      <c r="F30" s="193">
        <f t="shared" si="3"/>
        <v>236.99799999999999</v>
      </c>
      <c r="G30" s="194"/>
      <c r="H30" s="193">
        <f t="shared" si="3"/>
        <v>236.99799999999999</v>
      </c>
      <c r="I30" s="13"/>
      <c r="J30" s="200"/>
      <c r="M30" s="193">
        <f>SUM(M27:M29)</f>
        <v>47.39</v>
      </c>
      <c r="O30" s="12">
        <v>1598.63</v>
      </c>
      <c r="P30" s="195">
        <f>K29</f>
        <v>0.16070000000000007</v>
      </c>
      <c r="Q30" s="196">
        <f>ROUND(O30*P30,2)</f>
        <v>256.89999999999998</v>
      </c>
      <c r="S30" s="24">
        <f>+M30+Q30</f>
        <v>304.28999999999996</v>
      </c>
    </row>
    <row r="31" spans="1:20" x14ac:dyDescent="0.25">
      <c r="I31" s="13"/>
      <c r="J31" s="200"/>
      <c r="O31" s="13"/>
    </row>
    <row r="32" spans="1:20" x14ac:dyDescent="0.25">
      <c r="A32" s="5" t="s">
        <v>343</v>
      </c>
      <c r="B32" s="245"/>
      <c r="C32" s="181">
        <v>0</v>
      </c>
      <c r="D32" s="182">
        <v>0</v>
      </c>
      <c r="F32" s="182">
        <f>+D32+E32</f>
        <v>0</v>
      </c>
      <c r="H32" s="182">
        <f>F32+G32</f>
        <v>0</v>
      </c>
      <c r="I32" s="13"/>
      <c r="J32" s="200"/>
      <c r="K32" s="192">
        <f>I32-J32</f>
        <v>0</v>
      </c>
      <c r="M32" s="206">
        <f>ROUND(H32*K32,2)</f>
        <v>0</v>
      </c>
      <c r="O32" s="13"/>
      <c r="R32" s="203"/>
      <c r="T32" s="197"/>
    </row>
    <row r="33" spans="1:20" x14ac:dyDescent="0.25">
      <c r="B33" s="245" t="s">
        <v>344</v>
      </c>
      <c r="C33" s="181">
        <v>4</v>
      </c>
      <c r="D33" s="182">
        <v>5564.8310000000001</v>
      </c>
      <c r="F33" s="182">
        <f>+D33+E33</f>
        <v>5564.8310000000001</v>
      </c>
      <c r="G33" s="182"/>
      <c r="H33" s="182">
        <f>F33+G33</f>
        <v>5564.8310000000001</v>
      </c>
      <c r="I33" s="191">
        <v>1.8454999999999999</v>
      </c>
      <c r="J33" s="200">
        <v>1.6888000000000001</v>
      </c>
      <c r="K33" s="192">
        <f>I33-J33</f>
        <v>0.15669999999999984</v>
      </c>
      <c r="M33" s="206">
        <f>ROUND(H33*K33,2)</f>
        <v>872.01</v>
      </c>
      <c r="O33" s="13"/>
      <c r="R33" s="203"/>
      <c r="T33" s="197"/>
    </row>
    <row r="34" spans="1:20" x14ac:dyDescent="0.25">
      <c r="B34" s="245"/>
      <c r="C34" s="193">
        <f>SUM(C31:C33)</f>
        <v>4</v>
      </c>
      <c r="D34" s="194">
        <f t="shared" ref="D34:H34" si="4">SUM(D31:D33)</f>
        <v>5564.8310000000001</v>
      </c>
      <c r="E34" s="194">
        <f t="shared" si="4"/>
        <v>0</v>
      </c>
      <c r="F34" s="194">
        <f t="shared" si="4"/>
        <v>5564.8310000000001</v>
      </c>
      <c r="G34" s="194"/>
      <c r="H34" s="194">
        <f t="shared" si="4"/>
        <v>5564.8310000000001</v>
      </c>
      <c r="I34" s="13"/>
      <c r="J34" s="200"/>
      <c r="M34" s="208">
        <f>SUM(M32:M33)</f>
        <v>872.01</v>
      </c>
      <c r="O34" s="230">
        <v>96.591999999999999</v>
      </c>
      <c r="P34" s="195">
        <f>K33</f>
        <v>0.15669999999999984</v>
      </c>
      <c r="Q34" s="209">
        <f>ROUND(O34*P34,2)</f>
        <v>15.14</v>
      </c>
      <c r="R34" s="203"/>
      <c r="S34" s="39">
        <f>+M34+Q34</f>
        <v>887.15</v>
      </c>
    </row>
    <row r="35" spans="1:20" x14ac:dyDescent="0.25">
      <c r="I35" s="13"/>
      <c r="J35" s="200"/>
      <c r="O35" s="13"/>
      <c r="R35" s="203"/>
    </row>
    <row r="36" spans="1:20" x14ac:dyDescent="0.25">
      <c r="A36" s="5" t="s">
        <v>345</v>
      </c>
      <c r="C36" s="204"/>
      <c r="D36" s="199"/>
      <c r="E36" s="199"/>
      <c r="F36" s="199"/>
      <c r="G36" s="199"/>
      <c r="H36" s="199"/>
      <c r="I36" s="13"/>
      <c r="J36" s="200"/>
      <c r="M36" s="205"/>
      <c r="O36" s="22"/>
      <c r="P36" s="195"/>
      <c r="Q36" s="203"/>
      <c r="R36" s="203"/>
      <c r="S36" s="26"/>
    </row>
    <row r="37" spans="1:20" x14ac:dyDescent="0.25">
      <c r="B37" s="245" t="s">
        <v>344</v>
      </c>
      <c r="C37" s="204">
        <v>3</v>
      </c>
      <c r="D37" s="199">
        <v>6165</v>
      </c>
      <c r="E37" s="199">
        <v>0</v>
      </c>
      <c r="F37" s="199">
        <f>+D37+E37</f>
        <v>6165</v>
      </c>
      <c r="G37" s="199">
        <v>0</v>
      </c>
      <c r="H37" s="199">
        <f>+F37+G37</f>
        <v>6165</v>
      </c>
      <c r="I37" s="191">
        <v>1.0047999999999999</v>
      </c>
      <c r="J37" s="191">
        <v>0.91949999999999998</v>
      </c>
      <c r="K37" s="192">
        <f>I37-J37</f>
        <v>8.5299999999999931E-2</v>
      </c>
      <c r="M37" s="206">
        <f>ROUND(H37*K37,2)</f>
        <v>525.87</v>
      </c>
      <c r="O37" s="13"/>
      <c r="R37" s="203"/>
    </row>
    <row r="38" spans="1:20" x14ac:dyDescent="0.25">
      <c r="C38" s="207">
        <f t="shared" ref="C38:H38" si="5">SUM(C36:C37)</f>
        <v>3</v>
      </c>
      <c r="D38" s="194">
        <f t="shared" si="5"/>
        <v>6165</v>
      </c>
      <c r="E38" s="194">
        <f t="shared" si="5"/>
        <v>0</v>
      </c>
      <c r="F38" s="194">
        <f t="shared" si="5"/>
        <v>6165</v>
      </c>
      <c r="G38" s="194">
        <f t="shared" si="5"/>
        <v>0</v>
      </c>
      <c r="H38" s="194">
        <f t="shared" si="5"/>
        <v>6165</v>
      </c>
      <c r="I38" s="191"/>
      <c r="J38" s="191"/>
      <c r="K38" s="191"/>
      <c r="M38" s="208">
        <f>SUM(M37:M37)</f>
        <v>525.87</v>
      </c>
      <c r="O38" s="230">
        <v>0</v>
      </c>
      <c r="P38" s="195">
        <v>0</v>
      </c>
      <c r="Q38" s="209">
        <f>ROUND(O38*P38,2)</f>
        <v>0</v>
      </c>
      <c r="R38" s="203"/>
      <c r="S38" s="39">
        <f>+M38+Q38</f>
        <v>525.87</v>
      </c>
    </row>
    <row r="39" spans="1:20" x14ac:dyDescent="0.25">
      <c r="C39" s="204"/>
      <c r="D39" s="199"/>
      <c r="E39" s="199"/>
      <c r="F39" s="199"/>
      <c r="G39" s="199"/>
      <c r="H39" s="199"/>
      <c r="I39" s="13"/>
      <c r="J39" s="200"/>
      <c r="M39" s="205"/>
      <c r="O39" s="22"/>
      <c r="P39" s="195"/>
      <c r="Q39" s="203"/>
      <c r="R39" s="203"/>
      <c r="S39" s="26"/>
    </row>
    <row r="40" spans="1:20" x14ac:dyDescent="0.25">
      <c r="A40" s="5" t="s">
        <v>346</v>
      </c>
      <c r="C40" s="204"/>
      <c r="D40" s="199"/>
      <c r="E40" s="199"/>
      <c r="F40" s="199"/>
      <c r="G40" s="199"/>
      <c r="H40" s="199"/>
      <c r="I40" s="13"/>
      <c r="J40" s="200"/>
      <c r="M40" s="205"/>
      <c r="O40" s="22"/>
      <c r="P40" s="195"/>
      <c r="Q40" s="203"/>
      <c r="R40" s="203"/>
      <c r="S40" s="26"/>
    </row>
    <row r="41" spans="1:20" x14ac:dyDescent="0.25">
      <c r="B41" s="245" t="s">
        <v>347</v>
      </c>
      <c r="C41" s="204"/>
      <c r="D41" s="199">
        <v>40000</v>
      </c>
      <c r="E41" s="199">
        <v>0</v>
      </c>
      <c r="F41" s="199">
        <f>+D41+E41</f>
        <v>40000</v>
      </c>
      <c r="G41" s="199">
        <v>0</v>
      </c>
      <c r="H41" s="199">
        <f>+F41+G41</f>
        <v>40000</v>
      </c>
      <c r="I41" s="191">
        <v>0.42230000000000001</v>
      </c>
      <c r="J41" s="191">
        <v>0.38650000000000001</v>
      </c>
      <c r="K41" s="192">
        <f>I41-J41</f>
        <v>3.5799999999999998E-2</v>
      </c>
      <c r="M41" s="206">
        <f>ROUND(H41*K41,2)</f>
        <v>1432</v>
      </c>
      <c r="O41" s="13"/>
      <c r="R41" s="203"/>
    </row>
    <row r="42" spans="1:20" x14ac:dyDescent="0.25">
      <c r="B42" s="245" t="s">
        <v>348</v>
      </c>
      <c r="C42" s="204">
        <v>1</v>
      </c>
      <c r="D42" s="199">
        <f>117320-40000</f>
        <v>77320</v>
      </c>
      <c r="E42" s="199">
        <v>0</v>
      </c>
      <c r="F42" s="199">
        <f>+D42+E42</f>
        <v>77320</v>
      </c>
      <c r="G42" s="199">
        <v>0</v>
      </c>
      <c r="H42" s="199">
        <f>+F42+G42</f>
        <v>77320</v>
      </c>
      <c r="I42" s="191">
        <v>5.7200000000000001E-2</v>
      </c>
      <c r="J42" s="191">
        <v>5.2299999999999999E-2</v>
      </c>
      <c r="K42" s="192">
        <f>I42-J42</f>
        <v>4.9000000000000016E-3</v>
      </c>
      <c r="M42" s="206">
        <f>ROUND(H42*K42,2)</f>
        <v>378.87</v>
      </c>
      <c r="O42" s="13"/>
      <c r="R42" s="203"/>
    </row>
    <row r="43" spans="1:20" x14ac:dyDescent="0.25">
      <c r="C43" s="207">
        <f t="shared" ref="C43:H43" si="6">SUM(C41:C42)</f>
        <v>1</v>
      </c>
      <c r="D43" s="207">
        <f t="shared" si="6"/>
        <v>117320</v>
      </c>
      <c r="E43" s="207">
        <f t="shared" si="6"/>
        <v>0</v>
      </c>
      <c r="F43" s="207">
        <f t="shared" si="6"/>
        <v>117320</v>
      </c>
      <c r="G43" s="207">
        <f t="shared" si="6"/>
        <v>0</v>
      </c>
      <c r="H43" s="207">
        <f t="shared" si="6"/>
        <v>117320</v>
      </c>
      <c r="I43" s="191"/>
      <c r="J43" s="191"/>
      <c r="K43" s="191"/>
      <c r="M43" s="208">
        <f>SUM(M41:M42)</f>
        <v>1810.87</v>
      </c>
      <c r="O43" s="230">
        <v>0</v>
      </c>
      <c r="P43" s="195">
        <v>0</v>
      </c>
      <c r="Q43" s="209">
        <f>ROUND(O43*P43,2)</f>
        <v>0</v>
      </c>
      <c r="R43" s="203"/>
      <c r="S43" s="39">
        <f>+M43+Q43</f>
        <v>1810.87</v>
      </c>
    </row>
    <row r="44" spans="1:20" x14ac:dyDescent="0.25">
      <c r="I44" s="13"/>
      <c r="J44" s="200"/>
      <c r="O44" s="13"/>
      <c r="R44" s="203"/>
    </row>
    <row r="45" spans="1:20" ht="15.75" thickBot="1" x14ac:dyDescent="0.3">
      <c r="C45" s="199"/>
      <c r="F45" s="210">
        <f>+F34+F30+F24+F18+F13+F38+F43</f>
        <v>179930.016</v>
      </c>
      <c r="G45" s="210"/>
      <c r="H45" s="210">
        <f>+H34+H30+H24+H18+H13+H38+H43</f>
        <v>179930.016</v>
      </c>
      <c r="M45" s="210">
        <f>+M34+M30+M24+M18+M13+M38+M43</f>
        <v>18588.96</v>
      </c>
      <c r="O45" s="210">
        <f>+O34+O30+O24+O18+O13+O38+O43</f>
        <v>8646.94</v>
      </c>
      <c r="Q45" s="210">
        <f>+Q34+Q30+Q24+Q18+Q13+Q38+Q43</f>
        <v>2025.63</v>
      </c>
      <c r="R45" s="205"/>
      <c r="S45" s="210">
        <f>+S34+S30+S24+S18+S13+S38+S43</f>
        <v>20614.589999999997</v>
      </c>
      <c r="T45" s="245" t="s">
        <v>349</v>
      </c>
    </row>
    <row r="46" spans="1:20" ht="15.75" thickTop="1" x14ac:dyDescent="0.25">
      <c r="R46" s="203"/>
    </row>
    <row r="47" spans="1:20" x14ac:dyDescent="0.25">
      <c r="R47" s="203"/>
      <c r="T47" s="214"/>
    </row>
  </sheetData>
  <pageMargins left="0.7" right="0.7" top="0.75" bottom="0.75" header="0.3" footer="0.3"/>
  <pageSetup scale="43" orientation="portrait" horizontalDpi="300" verticalDpi="300" r:id="rId1"/>
  <colBreaks count="1" manualBreakCount="1">
    <brk id="19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5"/>
  <sheetViews>
    <sheetView zoomScaleNormal="100" workbookViewId="0">
      <selection activeCell="B10" sqref="B10"/>
    </sheetView>
  </sheetViews>
  <sheetFormatPr defaultColWidth="9.140625" defaultRowHeight="15" x14ac:dyDescent="0.25"/>
  <cols>
    <col min="1" max="1" width="19.140625" style="5" customWidth="1"/>
    <col min="2" max="2" width="9.140625" style="5"/>
    <col min="3" max="3" width="9.140625" style="13"/>
    <col min="4" max="4" width="11.5703125" style="5" bestFit="1" customWidth="1"/>
    <col min="5" max="5" width="13.85546875" style="5" bestFit="1" customWidth="1"/>
    <col min="6" max="6" width="11.5703125" style="5" bestFit="1" customWidth="1"/>
    <col min="7" max="7" width="15.28515625" style="5" bestFit="1" customWidth="1"/>
    <col min="8" max="8" width="13.5703125" style="5" bestFit="1" customWidth="1"/>
    <col min="9" max="9" width="13.7109375" style="5" bestFit="1" customWidth="1"/>
    <col min="10" max="10" width="13.28515625" style="5" bestFit="1" customWidth="1"/>
    <col min="11" max="11" width="12.7109375" style="5" bestFit="1" customWidth="1"/>
    <col min="12" max="12" width="2.42578125" style="5" customWidth="1"/>
    <col min="13" max="13" width="11.42578125" style="5" bestFit="1" customWidth="1"/>
    <col min="14" max="14" width="2.42578125" style="5" customWidth="1"/>
    <col min="15" max="15" width="9.140625" style="13"/>
    <col min="16" max="16" width="9.5703125" style="5" bestFit="1" customWidth="1"/>
    <col min="17" max="17" width="11.85546875" style="5" bestFit="1" customWidth="1"/>
    <col min="18" max="18" width="2.42578125" style="5" customWidth="1"/>
    <col min="19" max="19" width="14.140625" style="5" bestFit="1" customWidth="1"/>
    <col min="20" max="16384" width="9.140625" style="5"/>
  </cols>
  <sheetData>
    <row r="1" spans="1:20" x14ac:dyDescent="0.25">
      <c r="A1" s="5" t="s">
        <v>0</v>
      </c>
      <c r="S1" s="23" t="s">
        <v>312</v>
      </c>
    </row>
    <row r="2" spans="1:20" x14ac:dyDescent="0.25">
      <c r="A2" s="5" t="s">
        <v>388</v>
      </c>
      <c r="S2" s="23" t="str">
        <f>Cover!A5</f>
        <v>CAUSE NO. 45032-S8</v>
      </c>
    </row>
    <row r="3" spans="1:20" x14ac:dyDescent="0.25">
      <c r="S3" s="23" t="s">
        <v>128</v>
      </c>
    </row>
    <row r="5" spans="1:20" x14ac:dyDescent="0.25">
      <c r="C5" s="181" t="s">
        <v>313</v>
      </c>
      <c r="D5" s="182" t="s">
        <v>314</v>
      </c>
      <c r="F5" s="182"/>
      <c r="H5" s="182" t="s">
        <v>379</v>
      </c>
      <c r="I5" s="183" t="s">
        <v>317</v>
      </c>
      <c r="J5" s="245" t="s">
        <v>318</v>
      </c>
      <c r="K5" s="183" t="s">
        <v>319</v>
      </c>
      <c r="M5" s="242" t="s">
        <v>320</v>
      </c>
      <c r="O5" s="181" t="s">
        <v>321</v>
      </c>
      <c r="P5" s="245" t="s">
        <v>321</v>
      </c>
      <c r="Q5" s="183" t="s">
        <v>322</v>
      </c>
      <c r="R5" s="184"/>
      <c r="S5" s="245" t="s">
        <v>323</v>
      </c>
      <c r="T5" s="245"/>
    </row>
    <row r="6" spans="1:20" x14ac:dyDescent="0.25">
      <c r="A6" s="185"/>
      <c r="B6" s="7" t="s">
        <v>324</v>
      </c>
      <c r="C6" s="186" t="s">
        <v>325</v>
      </c>
      <c r="D6" s="187" t="s">
        <v>380</v>
      </c>
      <c r="E6" s="187" t="s">
        <v>327</v>
      </c>
      <c r="F6" s="187" t="s">
        <v>380</v>
      </c>
      <c r="G6" s="187" t="s">
        <v>328</v>
      </c>
      <c r="H6" s="187" t="s">
        <v>329</v>
      </c>
      <c r="I6" s="188" t="s">
        <v>330</v>
      </c>
      <c r="J6" s="7" t="s">
        <v>330</v>
      </c>
      <c r="K6" s="188" t="s">
        <v>152</v>
      </c>
      <c r="L6" s="185"/>
      <c r="M6" s="244" t="s">
        <v>331</v>
      </c>
      <c r="N6" s="185"/>
      <c r="O6" s="186" t="s">
        <v>380</v>
      </c>
      <c r="P6" s="7" t="s">
        <v>332</v>
      </c>
      <c r="Q6" s="188" t="s">
        <v>152</v>
      </c>
      <c r="R6" s="189"/>
      <c r="S6" s="7" t="s">
        <v>333</v>
      </c>
      <c r="T6" s="7"/>
    </row>
    <row r="7" spans="1:20" x14ac:dyDescent="0.25">
      <c r="M7" s="242" t="s">
        <v>334</v>
      </c>
    </row>
    <row r="8" spans="1:20" x14ac:dyDescent="0.25">
      <c r="A8" s="5" t="s">
        <v>335</v>
      </c>
      <c r="C8" s="181">
        <v>0</v>
      </c>
    </row>
    <row r="9" spans="1:20" x14ac:dyDescent="0.25">
      <c r="B9" s="245" t="s">
        <v>384</v>
      </c>
      <c r="C9" s="181">
        <v>1015</v>
      </c>
      <c r="D9" s="182">
        <v>28978.203000000001</v>
      </c>
      <c r="F9" s="182">
        <f>+D9+E9</f>
        <v>28978.203000000001</v>
      </c>
      <c r="G9" s="182"/>
      <c r="H9" s="182">
        <f>F9+G9</f>
        <v>28978.203000000001</v>
      </c>
      <c r="I9" s="191">
        <v>3.7751999999999999</v>
      </c>
      <c r="J9" s="13">
        <v>3.4548000000000001</v>
      </c>
      <c r="K9" s="192">
        <f>I9-J9</f>
        <v>0.3203999999999998</v>
      </c>
      <c r="M9" s="206">
        <f>ROUND(H9*K9,2)</f>
        <v>9284.6200000000008</v>
      </c>
    </row>
    <row r="10" spans="1:20" x14ac:dyDescent="0.25">
      <c r="B10" s="245" t="s">
        <v>385</v>
      </c>
      <c r="C10" s="181">
        <v>2259</v>
      </c>
      <c r="D10" s="182">
        <v>14480.308000000001</v>
      </c>
      <c r="F10" s="182">
        <f>+D10+E10</f>
        <v>14480.308000000001</v>
      </c>
      <c r="G10" s="182"/>
      <c r="H10" s="182">
        <f>F10+G10</f>
        <v>14480.308000000001</v>
      </c>
      <c r="I10" s="191">
        <v>3.1585999999999999</v>
      </c>
      <c r="J10" s="13">
        <v>2.8904999999999998</v>
      </c>
      <c r="K10" s="192">
        <f>I10-J10</f>
        <v>0.2681</v>
      </c>
      <c r="M10" s="206">
        <f>ROUND(H10*K10,2)</f>
        <v>3882.17</v>
      </c>
    </row>
    <row r="11" spans="1:20" x14ac:dyDescent="0.25">
      <c r="C11" s="193">
        <f>SUM(C8:C10)</f>
        <v>3274</v>
      </c>
      <c r="D11" s="194">
        <f t="shared" ref="D11:H11" si="0">SUM(D8:D10)</f>
        <v>43458.510999999999</v>
      </c>
      <c r="E11" s="194">
        <f t="shared" si="0"/>
        <v>0</v>
      </c>
      <c r="F11" s="194">
        <f t="shared" si="0"/>
        <v>43458.510999999999</v>
      </c>
      <c r="G11" s="194"/>
      <c r="H11" s="194">
        <f t="shared" si="0"/>
        <v>43458.510999999999</v>
      </c>
      <c r="I11" s="13"/>
      <c r="J11" s="13"/>
      <c r="M11" s="208">
        <f>SUM(M9:M10)</f>
        <v>13166.79</v>
      </c>
      <c r="O11" s="12">
        <v>-710.32799999999997</v>
      </c>
      <c r="P11" s="195">
        <f>K10</f>
        <v>0.2681</v>
      </c>
      <c r="Q11" s="196">
        <f>ROUND(O11*P11,2)</f>
        <v>-190.44</v>
      </c>
      <c r="S11" s="24">
        <f>+M11+Q11</f>
        <v>12976.35</v>
      </c>
      <c r="T11" s="197"/>
    </row>
    <row r="12" spans="1:20" x14ac:dyDescent="0.25">
      <c r="C12" s="198"/>
      <c r="D12" s="199"/>
      <c r="E12" s="199"/>
      <c r="F12" s="199"/>
      <c r="G12" s="199"/>
      <c r="H12" s="199"/>
      <c r="I12" s="13"/>
      <c r="J12" s="13"/>
      <c r="M12" s="205"/>
      <c r="P12" s="195"/>
      <c r="S12" s="24"/>
    </row>
    <row r="13" spans="1:20" x14ac:dyDescent="0.25">
      <c r="A13" s="5" t="s">
        <v>338</v>
      </c>
      <c r="B13" s="245"/>
      <c r="C13" s="181">
        <v>0</v>
      </c>
      <c r="I13" s="13"/>
      <c r="J13" s="13"/>
    </row>
    <row r="14" spans="1:20" x14ac:dyDescent="0.25">
      <c r="B14" s="245" t="s">
        <v>384</v>
      </c>
      <c r="C14" s="181">
        <v>0</v>
      </c>
      <c r="D14" s="182">
        <v>40</v>
      </c>
      <c r="F14" s="182">
        <f>+D14+E14</f>
        <v>40</v>
      </c>
      <c r="G14" s="182"/>
      <c r="H14" s="182">
        <f>F14+G14</f>
        <v>40</v>
      </c>
      <c r="I14" s="191">
        <v>3.7751999999999999</v>
      </c>
      <c r="J14" s="13">
        <v>3.4548000000000001</v>
      </c>
      <c r="K14" s="192">
        <f>I14-J14</f>
        <v>0.3203999999999998</v>
      </c>
      <c r="M14" s="206">
        <f>ROUND(H14*K14,2)</f>
        <v>12.82</v>
      </c>
    </row>
    <row r="15" spans="1:20" x14ac:dyDescent="0.25">
      <c r="B15" s="245" t="s">
        <v>385</v>
      </c>
      <c r="C15" s="181">
        <v>40</v>
      </c>
      <c r="D15" s="182">
        <v>59.326000000000001</v>
      </c>
      <c r="F15" s="182">
        <f>+D15+E15</f>
        <v>59.326000000000001</v>
      </c>
      <c r="G15" s="182"/>
      <c r="H15" s="182">
        <f>F15+G15</f>
        <v>59.326000000000001</v>
      </c>
      <c r="I15" s="191">
        <v>3.1585999999999999</v>
      </c>
      <c r="J15" s="13">
        <v>2.8904999999999998</v>
      </c>
      <c r="K15" s="192">
        <f>I15-J15</f>
        <v>0.2681</v>
      </c>
      <c r="M15" s="206">
        <f>ROUND(H15*K15,2)</f>
        <v>15.91</v>
      </c>
    </row>
    <row r="16" spans="1:20" x14ac:dyDescent="0.25">
      <c r="C16" s="193">
        <f>SUM(C13:C15)</f>
        <v>40</v>
      </c>
      <c r="D16" s="194">
        <f t="shared" ref="D16:H16" si="1">SUM(D13:D15)</f>
        <v>99.325999999999993</v>
      </c>
      <c r="E16" s="194">
        <f t="shared" si="1"/>
        <v>0</v>
      </c>
      <c r="F16" s="194">
        <f t="shared" si="1"/>
        <v>99.325999999999993</v>
      </c>
      <c r="G16" s="194"/>
      <c r="H16" s="194">
        <f t="shared" si="1"/>
        <v>99.325999999999993</v>
      </c>
      <c r="I16" s="13"/>
      <c r="J16" s="200"/>
      <c r="M16" s="208">
        <f>SUM(M14:M15)</f>
        <v>28.73</v>
      </c>
      <c r="O16" s="12">
        <v>-1.3480000000000001</v>
      </c>
      <c r="P16" s="195">
        <f>K15</f>
        <v>0.2681</v>
      </c>
      <c r="Q16" s="196">
        <f>ROUND(O16*P16,2)</f>
        <v>-0.36</v>
      </c>
      <c r="S16" s="24">
        <f>+M16+Q16</f>
        <v>28.37</v>
      </c>
      <c r="T16" s="197"/>
    </row>
    <row r="17" spans="1:20" x14ac:dyDescent="0.25">
      <c r="C17" s="198"/>
      <c r="D17" s="199"/>
      <c r="E17" s="199"/>
      <c r="F17" s="199"/>
      <c r="G17" s="199"/>
      <c r="H17" s="199"/>
      <c r="I17" s="13"/>
      <c r="J17" s="200"/>
      <c r="M17" s="205"/>
      <c r="P17" s="195"/>
      <c r="S17" s="24"/>
    </row>
    <row r="18" spans="1:20" x14ac:dyDescent="0.25">
      <c r="A18" s="5" t="s">
        <v>339</v>
      </c>
      <c r="C18" s="181">
        <v>0</v>
      </c>
      <c r="I18" s="13"/>
      <c r="J18" s="200"/>
    </row>
    <row r="19" spans="1:20" x14ac:dyDescent="0.25">
      <c r="B19" s="245" t="s">
        <v>384</v>
      </c>
      <c r="C19" s="181">
        <v>64</v>
      </c>
      <c r="D19" s="182">
        <v>2243.9050000000002</v>
      </c>
      <c r="F19" s="182">
        <f>+D19+E19</f>
        <v>2243.9050000000002</v>
      </c>
      <c r="G19" s="182"/>
      <c r="H19" s="182">
        <f>F19+G19</f>
        <v>2243.9050000000002</v>
      </c>
      <c r="I19" s="191">
        <v>4.3467000000000002</v>
      </c>
      <c r="J19" s="200">
        <v>3.9777</v>
      </c>
      <c r="K19" s="192">
        <f>I19-J19</f>
        <v>0.36900000000000022</v>
      </c>
      <c r="M19" s="206">
        <f>ROUND(H19*K19,2)</f>
        <v>828</v>
      </c>
    </row>
    <row r="20" spans="1:20" x14ac:dyDescent="0.25">
      <c r="B20" s="245" t="s">
        <v>386</v>
      </c>
      <c r="C20" s="181">
        <v>190</v>
      </c>
      <c r="D20" s="182">
        <v>4803.0609999999997</v>
      </c>
      <c r="F20" s="182">
        <f>+D20+E20</f>
        <v>4803.0609999999997</v>
      </c>
      <c r="G20" s="182"/>
      <c r="H20" s="182">
        <f>F20+G20</f>
        <v>4803.0609999999997</v>
      </c>
      <c r="I20" s="191">
        <v>3.25</v>
      </c>
      <c r="J20" s="200">
        <v>2.9741</v>
      </c>
      <c r="K20" s="192">
        <f>I20-J20</f>
        <v>0.27590000000000003</v>
      </c>
      <c r="M20" s="206">
        <f>ROUND(H20*K20,2)</f>
        <v>1325.16</v>
      </c>
    </row>
    <row r="21" spans="1:20" x14ac:dyDescent="0.25">
      <c r="B21" s="5" t="s">
        <v>387</v>
      </c>
      <c r="C21" s="181">
        <v>7</v>
      </c>
      <c r="D21" s="182">
        <v>261.74400000000003</v>
      </c>
      <c r="F21" s="182">
        <f>+D21+E21</f>
        <v>261.74400000000003</v>
      </c>
      <c r="G21" s="182"/>
      <c r="H21" s="182">
        <f>F21+G21</f>
        <v>261.74400000000003</v>
      </c>
      <c r="I21" s="191">
        <v>1.8932</v>
      </c>
      <c r="J21" s="200">
        <v>1.7324999999999999</v>
      </c>
      <c r="K21" s="192">
        <f>I21-J21</f>
        <v>0.16070000000000007</v>
      </c>
      <c r="M21" s="206">
        <f>ROUND(H21*K21,2)</f>
        <v>42.06</v>
      </c>
    </row>
    <row r="22" spans="1:20" x14ac:dyDescent="0.25">
      <c r="C22" s="193">
        <f>SUM(C19:C21)</f>
        <v>261</v>
      </c>
      <c r="D22" s="194">
        <f t="shared" ref="D22:H22" si="2">SUM(D19:D21)</f>
        <v>7308.71</v>
      </c>
      <c r="E22" s="194">
        <f t="shared" si="2"/>
        <v>0</v>
      </c>
      <c r="F22" s="194">
        <f t="shared" si="2"/>
        <v>7308.71</v>
      </c>
      <c r="G22" s="194"/>
      <c r="H22" s="194">
        <f t="shared" si="2"/>
        <v>7308.71</v>
      </c>
      <c r="I22" s="13"/>
      <c r="J22" s="200"/>
      <c r="M22" s="208">
        <f>SUM(M19:M21)</f>
        <v>2195.2199999999998</v>
      </c>
      <c r="O22" s="12">
        <v>-97.344999999999999</v>
      </c>
      <c r="P22" s="195">
        <f>K21</f>
        <v>0.16070000000000007</v>
      </c>
      <c r="Q22" s="196">
        <f>ROUND(O22*P22,2)</f>
        <v>-15.64</v>
      </c>
      <c r="S22" s="24">
        <f>+M22+Q22</f>
        <v>2179.58</v>
      </c>
      <c r="T22" s="197"/>
    </row>
    <row r="23" spans="1:20" x14ac:dyDescent="0.25">
      <c r="C23" s="198"/>
      <c r="D23" s="199"/>
      <c r="E23" s="199"/>
      <c r="F23" s="199"/>
      <c r="G23" s="199"/>
      <c r="H23" s="199"/>
      <c r="I23" s="13"/>
      <c r="J23" s="200"/>
      <c r="M23" s="205"/>
      <c r="P23" s="195"/>
      <c r="S23" s="24"/>
    </row>
    <row r="24" spans="1:20" x14ac:dyDescent="0.25">
      <c r="A24" s="5" t="s">
        <v>342</v>
      </c>
      <c r="C24" s="181">
        <v>0</v>
      </c>
      <c r="I24" s="191"/>
      <c r="J24" s="200"/>
    </row>
    <row r="25" spans="1:20" x14ac:dyDescent="0.25">
      <c r="B25" s="245" t="s">
        <v>384</v>
      </c>
      <c r="C25" s="181">
        <v>19</v>
      </c>
      <c r="D25" s="182">
        <v>234.49</v>
      </c>
      <c r="F25" s="182">
        <f>+D25+E25</f>
        <v>234.49</v>
      </c>
      <c r="G25" s="182"/>
      <c r="H25" s="182">
        <f>F25+G25</f>
        <v>234.49</v>
      </c>
      <c r="I25" s="191">
        <v>4.3467000000000002</v>
      </c>
      <c r="J25" s="200">
        <v>3.9777</v>
      </c>
      <c r="K25" s="192">
        <f>I25-J25</f>
        <v>0.36900000000000022</v>
      </c>
      <c r="M25" s="206">
        <f>ROUND(H25*K25,2)</f>
        <v>86.53</v>
      </c>
    </row>
    <row r="26" spans="1:20" x14ac:dyDescent="0.25">
      <c r="B26" s="245" t="s">
        <v>386</v>
      </c>
      <c r="C26" s="181">
        <v>5</v>
      </c>
      <c r="D26" s="182">
        <v>1634.6</v>
      </c>
      <c r="F26" s="182">
        <f>+D26+E26</f>
        <v>1634.6</v>
      </c>
      <c r="G26" s="182"/>
      <c r="H26" s="182">
        <f>F26+G26</f>
        <v>1634.6</v>
      </c>
      <c r="I26" s="191">
        <v>3.25</v>
      </c>
      <c r="J26" s="200">
        <v>2.9741</v>
      </c>
      <c r="K26" s="192">
        <f>I26-J26</f>
        <v>0.27590000000000003</v>
      </c>
      <c r="M26" s="206">
        <f>ROUND(H26*K26,2)</f>
        <v>450.99</v>
      </c>
    </row>
    <row r="27" spans="1:20" x14ac:dyDescent="0.25">
      <c r="B27" s="5" t="s">
        <v>387</v>
      </c>
      <c r="C27" s="181">
        <v>17</v>
      </c>
      <c r="D27" s="182">
        <v>8297.9950000000008</v>
      </c>
      <c r="F27" s="182">
        <f>+D27+E27</f>
        <v>8297.9950000000008</v>
      </c>
      <c r="G27" s="182"/>
      <c r="H27" s="182">
        <f>F27+G27</f>
        <v>8297.9950000000008</v>
      </c>
      <c r="I27" s="191">
        <v>1.8932</v>
      </c>
      <c r="J27" s="200">
        <v>1.7324999999999999</v>
      </c>
      <c r="K27" s="192">
        <f>I27-J27</f>
        <v>0.16070000000000007</v>
      </c>
      <c r="M27" s="206">
        <f>ROUND(H27*K27,2)</f>
        <v>1333.49</v>
      </c>
      <c r="T27" s="197"/>
    </row>
    <row r="28" spans="1:20" x14ac:dyDescent="0.25">
      <c r="C28" s="193">
        <f>SUM(C24:C27)</f>
        <v>41</v>
      </c>
      <c r="D28" s="193">
        <f t="shared" ref="D28:H28" si="3">SUM(D24:D27)</f>
        <v>10167.085000000001</v>
      </c>
      <c r="E28" s="193">
        <f t="shared" si="3"/>
        <v>0</v>
      </c>
      <c r="F28" s="193">
        <f t="shared" si="3"/>
        <v>10167.085000000001</v>
      </c>
      <c r="G28" s="194"/>
      <c r="H28" s="193">
        <f t="shared" si="3"/>
        <v>10167.085000000001</v>
      </c>
      <c r="I28" s="13"/>
      <c r="J28" s="200"/>
      <c r="M28" s="208">
        <f>SUM(M25:M27)</f>
        <v>1871.01</v>
      </c>
      <c r="O28" s="12">
        <v>-191.404</v>
      </c>
      <c r="P28" s="195">
        <f>K27</f>
        <v>0.16070000000000007</v>
      </c>
      <c r="Q28" s="196">
        <f>ROUND(O28*P28,2)</f>
        <v>-30.76</v>
      </c>
      <c r="S28" s="24">
        <f>+M28+Q28</f>
        <v>1840.25</v>
      </c>
    </row>
    <row r="29" spans="1:20" x14ac:dyDescent="0.25">
      <c r="I29" s="13"/>
      <c r="J29" s="200"/>
    </row>
    <row r="30" spans="1:20" x14ac:dyDescent="0.25">
      <c r="A30" s="5" t="s">
        <v>343</v>
      </c>
      <c r="B30" s="245"/>
      <c r="C30" s="181">
        <v>0</v>
      </c>
      <c r="D30" s="182">
        <v>0</v>
      </c>
      <c r="F30" s="182">
        <f>+D30+E30</f>
        <v>0</v>
      </c>
      <c r="H30" s="182">
        <f>F30+G30</f>
        <v>0</v>
      </c>
      <c r="I30" s="13"/>
      <c r="J30" s="200"/>
      <c r="K30" s="192">
        <f>I30-J30</f>
        <v>0</v>
      </c>
      <c r="M30" s="206">
        <f>ROUND(H30*K30,2)</f>
        <v>0</v>
      </c>
      <c r="R30" s="203"/>
      <c r="T30" s="197"/>
    </row>
    <row r="31" spans="1:20" x14ac:dyDescent="0.25">
      <c r="B31" s="245" t="s">
        <v>344</v>
      </c>
      <c r="C31" s="181">
        <v>4</v>
      </c>
      <c r="D31" s="182">
        <v>5991.3059999999996</v>
      </c>
      <c r="F31" s="182">
        <f>+D31+E31</f>
        <v>5991.3059999999996</v>
      </c>
      <c r="G31" s="182">
        <v>0</v>
      </c>
      <c r="H31" s="182">
        <f>F31+G31</f>
        <v>5991.3059999999996</v>
      </c>
      <c r="I31" s="191">
        <v>1.8454999999999999</v>
      </c>
      <c r="J31" s="200">
        <v>1.6888000000000001</v>
      </c>
      <c r="K31" s="192">
        <f>I31-J31</f>
        <v>0.15669999999999984</v>
      </c>
      <c r="M31" s="206">
        <f>ROUND(H31*K31,2)</f>
        <v>938.84</v>
      </c>
      <c r="R31" s="203"/>
      <c r="T31" s="197"/>
    </row>
    <row r="32" spans="1:20" x14ac:dyDescent="0.25">
      <c r="B32" s="245"/>
      <c r="C32" s="193">
        <f>SUM(C29:C31)</f>
        <v>4</v>
      </c>
      <c r="D32" s="194">
        <f t="shared" ref="D32:H32" si="4">SUM(D29:D31)</f>
        <v>5991.3059999999996</v>
      </c>
      <c r="E32" s="194">
        <f t="shared" si="4"/>
        <v>0</v>
      </c>
      <c r="F32" s="194">
        <f t="shared" si="4"/>
        <v>5991.3059999999996</v>
      </c>
      <c r="G32" s="194">
        <f t="shared" ref="G32" si="5">SUM(G30:G31)</f>
        <v>0</v>
      </c>
      <c r="H32" s="194">
        <f t="shared" si="4"/>
        <v>5991.3059999999996</v>
      </c>
      <c r="I32" s="13"/>
      <c r="J32" s="200"/>
      <c r="M32" s="208">
        <f>SUM(M30:M31)</f>
        <v>938.84</v>
      </c>
      <c r="O32" s="230">
        <v>-41.957000000000001</v>
      </c>
      <c r="P32" s="195">
        <f>K31</f>
        <v>0.15669999999999984</v>
      </c>
      <c r="Q32" s="209">
        <f>ROUND(O32*P32,2)</f>
        <v>-6.57</v>
      </c>
      <c r="R32" s="203"/>
      <c r="S32" s="39">
        <f>+M32+Q32</f>
        <v>932.27</v>
      </c>
    </row>
    <row r="33" spans="1:20" x14ac:dyDescent="0.25">
      <c r="B33" s="245"/>
      <c r="C33" s="198"/>
      <c r="D33" s="199"/>
      <c r="E33" s="199"/>
      <c r="F33" s="199"/>
      <c r="G33" s="199"/>
      <c r="H33" s="199"/>
      <c r="I33" s="13"/>
      <c r="J33" s="200"/>
      <c r="M33" s="205"/>
      <c r="O33" s="22"/>
      <c r="P33" s="195"/>
      <c r="Q33" s="203"/>
      <c r="R33" s="203"/>
      <c r="S33" s="26"/>
    </row>
    <row r="34" spans="1:20" x14ac:dyDescent="0.25">
      <c r="A34" s="5" t="s">
        <v>345</v>
      </c>
      <c r="C34" s="204"/>
      <c r="D34" s="199"/>
      <c r="E34" s="199"/>
      <c r="F34" s="199"/>
      <c r="G34" s="199"/>
      <c r="H34" s="199"/>
      <c r="I34" s="13"/>
      <c r="J34" s="200"/>
      <c r="M34" s="205"/>
      <c r="O34" s="22"/>
      <c r="P34" s="195"/>
      <c r="Q34" s="203"/>
      <c r="R34" s="203"/>
      <c r="S34" s="26"/>
    </row>
    <row r="35" spans="1:20" x14ac:dyDescent="0.25">
      <c r="B35" s="245" t="s">
        <v>344</v>
      </c>
      <c r="C35" s="204">
        <v>3</v>
      </c>
      <c r="D35" s="199">
        <v>6942</v>
      </c>
      <c r="E35" s="199">
        <v>0</v>
      </c>
      <c r="F35" s="199">
        <f>+D35+E35</f>
        <v>6942</v>
      </c>
      <c r="G35" s="199">
        <v>0</v>
      </c>
      <c r="H35" s="199">
        <f>+F35+G35</f>
        <v>6942</v>
      </c>
      <c r="I35" s="191">
        <v>1.0047999999999999</v>
      </c>
      <c r="J35" s="191">
        <v>0.91949999999999998</v>
      </c>
      <c r="K35" s="192">
        <f>I35-J35</f>
        <v>8.5299999999999931E-2</v>
      </c>
      <c r="M35" s="206">
        <f>ROUND(H35*K35,2)</f>
        <v>592.15</v>
      </c>
      <c r="R35" s="203"/>
    </row>
    <row r="36" spans="1:20" x14ac:dyDescent="0.25">
      <c r="C36" s="207">
        <f t="shared" ref="C36:H36" si="6">SUM(C34:C35)</f>
        <v>3</v>
      </c>
      <c r="D36" s="194">
        <f t="shared" si="6"/>
        <v>6942</v>
      </c>
      <c r="E36" s="194">
        <f t="shared" si="6"/>
        <v>0</v>
      </c>
      <c r="F36" s="194">
        <f t="shared" si="6"/>
        <v>6942</v>
      </c>
      <c r="G36" s="194">
        <f t="shared" si="6"/>
        <v>0</v>
      </c>
      <c r="H36" s="194">
        <f t="shared" si="6"/>
        <v>6942</v>
      </c>
      <c r="I36" s="191"/>
      <c r="J36" s="191"/>
      <c r="K36" s="191"/>
      <c r="M36" s="208">
        <f>SUM(M35:M35)</f>
        <v>592.15</v>
      </c>
      <c r="O36" s="230">
        <v>0</v>
      </c>
      <c r="P36" s="195">
        <v>0</v>
      </c>
      <c r="Q36" s="209">
        <f>ROUND(O36*P36,2)</f>
        <v>0</v>
      </c>
      <c r="R36" s="203"/>
      <c r="S36" s="39">
        <f>+M36+Q36</f>
        <v>592.15</v>
      </c>
    </row>
    <row r="37" spans="1:20" x14ac:dyDescent="0.25">
      <c r="C37" s="204"/>
      <c r="D37" s="199"/>
      <c r="E37" s="199"/>
      <c r="F37" s="199"/>
      <c r="G37" s="199"/>
      <c r="H37" s="199"/>
      <c r="I37" s="13"/>
      <c r="J37" s="200"/>
      <c r="M37" s="205"/>
      <c r="O37" s="22"/>
      <c r="P37" s="195"/>
      <c r="Q37" s="203"/>
      <c r="R37" s="203"/>
      <c r="S37" s="26"/>
    </row>
    <row r="38" spans="1:20" x14ac:dyDescent="0.25">
      <c r="A38" s="5" t="s">
        <v>346</v>
      </c>
      <c r="C38" s="204"/>
      <c r="D38" s="199"/>
      <c r="E38" s="199"/>
      <c r="F38" s="199"/>
      <c r="G38" s="199"/>
      <c r="H38" s="199"/>
      <c r="I38" s="13"/>
      <c r="J38" s="200"/>
      <c r="M38" s="205"/>
      <c r="O38" s="22"/>
      <c r="P38" s="195"/>
      <c r="Q38" s="203"/>
      <c r="R38" s="203"/>
      <c r="S38" s="26"/>
    </row>
    <row r="39" spans="1:20" x14ac:dyDescent="0.25">
      <c r="B39" s="245" t="s">
        <v>347</v>
      </c>
      <c r="C39" s="204"/>
      <c r="D39" s="199">
        <v>40000</v>
      </c>
      <c r="E39" s="199">
        <v>0</v>
      </c>
      <c r="F39" s="199">
        <f>+D39+E39</f>
        <v>40000</v>
      </c>
      <c r="G39" s="199">
        <v>0</v>
      </c>
      <c r="H39" s="199">
        <f>+F39+G39</f>
        <v>40000</v>
      </c>
      <c r="I39" s="191">
        <v>0.42230000000000001</v>
      </c>
      <c r="J39" s="191">
        <v>0.38650000000000001</v>
      </c>
      <c r="K39" s="192">
        <f>I39-J39</f>
        <v>3.5799999999999998E-2</v>
      </c>
      <c r="M39" s="206">
        <f>ROUND(H39*K39,2)</f>
        <v>1432</v>
      </c>
      <c r="R39" s="203"/>
    </row>
    <row r="40" spans="1:20" x14ac:dyDescent="0.25">
      <c r="B40" s="245" t="s">
        <v>348</v>
      </c>
      <c r="C40" s="204">
        <v>1</v>
      </c>
      <c r="D40" s="199">
        <f>129496-40000</f>
        <v>89496</v>
      </c>
      <c r="E40" s="199">
        <v>0</v>
      </c>
      <c r="F40" s="199">
        <f>+D40+E40</f>
        <v>89496</v>
      </c>
      <c r="G40" s="199">
        <v>0</v>
      </c>
      <c r="H40" s="199">
        <f>+F40+G40</f>
        <v>89496</v>
      </c>
      <c r="I40" s="191">
        <v>5.7200000000000001E-2</v>
      </c>
      <c r="J40" s="191">
        <v>5.2299999999999999E-2</v>
      </c>
      <c r="K40" s="192">
        <f>I40-J40</f>
        <v>4.9000000000000016E-3</v>
      </c>
      <c r="M40" s="206">
        <f>ROUND(H40*K40,2)</f>
        <v>438.53</v>
      </c>
      <c r="R40" s="203"/>
    </row>
    <row r="41" spans="1:20" x14ac:dyDescent="0.25">
      <c r="C41" s="207">
        <f t="shared" ref="C41:H41" si="7">SUM(C39:C40)</f>
        <v>1</v>
      </c>
      <c r="D41" s="207">
        <f t="shared" si="7"/>
        <v>129496</v>
      </c>
      <c r="E41" s="207">
        <f t="shared" si="7"/>
        <v>0</v>
      </c>
      <c r="F41" s="207">
        <f t="shared" si="7"/>
        <v>129496</v>
      </c>
      <c r="G41" s="207">
        <f t="shared" si="7"/>
        <v>0</v>
      </c>
      <c r="H41" s="207">
        <f t="shared" si="7"/>
        <v>129496</v>
      </c>
      <c r="I41" s="191"/>
      <c r="J41" s="191"/>
      <c r="K41" s="191"/>
      <c r="M41" s="208">
        <f>SUM(M39:M40)</f>
        <v>1870.53</v>
      </c>
      <c r="O41" s="230">
        <v>0</v>
      </c>
      <c r="P41" s="195">
        <v>0</v>
      </c>
      <c r="Q41" s="209">
        <f>ROUND(O41*P41,2)</f>
        <v>0</v>
      </c>
      <c r="R41" s="203"/>
      <c r="S41" s="39">
        <f>+M41+Q41</f>
        <v>1870.53</v>
      </c>
    </row>
    <row r="42" spans="1:20" x14ac:dyDescent="0.25">
      <c r="B42" s="245"/>
      <c r="C42" s="198"/>
      <c r="D42" s="199"/>
      <c r="E42" s="199"/>
      <c r="F42" s="199"/>
      <c r="G42" s="199"/>
      <c r="H42" s="199"/>
      <c r="I42" s="13"/>
      <c r="J42" s="200"/>
      <c r="M42" s="205"/>
      <c r="O42" s="22"/>
      <c r="P42" s="195"/>
      <c r="Q42" s="203"/>
      <c r="R42" s="203"/>
      <c r="S42" s="26"/>
    </row>
    <row r="43" spans="1:20" ht="15.75" thickBot="1" x14ac:dyDescent="0.3">
      <c r="C43" s="199"/>
      <c r="F43" s="210">
        <f>+F32+F28+F22+F16+F11+F36+F41</f>
        <v>203462.93799999999</v>
      </c>
      <c r="G43" s="210">
        <f>+G32+G28+G22+G16+G11+G36+G41</f>
        <v>0</v>
      </c>
      <c r="H43" s="210">
        <f>+H32+H28+H22+H16+H11+H36+H41</f>
        <v>203462.93799999999</v>
      </c>
      <c r="M43" s="210">
        <f>+M32+M28+M22+M16+M11+M36+M41</f>
        <v>20663.27</v>
      </c>
      <c r="O43" s="210">
        <f>+O32+O28+O22+O16+O11+O36+O41</f>
        <v>-1042.3820000000001</v>
      </c>
      <c r="Q43" s="210">
        <f>+Q32+Q28+Q22+Q16+Q11+Q36+Q41</f>
        <v>-243.76999999999998</v>
      </c>
      <c r="R43" s="205"/>
      <c r="S43" s="210">
        <f>+S32+S28+S22+S16+S11+S36+S41</f>
        <v>20419.5</v>
      </c>
      <c r="T43" s="245" t="s">
        <v>349</v>
      </c>
    </row>
    <row r="44" spans="1:20" ht="15.75" thickTop="1" x14ac:dyDescent="0.25">
      <c r="R44" s="203"/>
    </row>
    <row r="45" spans="1:20" x14ac:dyDescent="0.25">
      <c r="R45" s="203"/>
      <c r="T45" s="214"/>
    </row>
  </sheetData>
  <pageMargins left="0.7" right="0.7" top="0.75" bottom="0.75" header="0.3" footer="0.3"/>
  <pageSetup scale="44" orientation="portrait" horizontalDpi="300" verticalDpi="300" r:id="rId1"/>
  <colBreaks count="1" manualBreakCount="1">
    <brk id="19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T45"/>
  <sheetViews>
    <sheetView zoomScaleNormal="100" workbookViewId="0">
      <selection activeCell="B10" sqref="B10"/>
    </sheetView>
  </sheetViews>
  <sheetFormatPr defaultColWidth="9.140625" defaultRowHeight="15" x14ac:dyDescent="0.25"/>
  <cols>
    <col min="1" max="1" width="18.7109375" style="5" customWidth="1"/>
    <col min="2" max="2" width="9.140625" style="5"/>
    <col min="3" max="3" width="9.140625" style="13"/>
    <col min="4" max="4" width="11.5703125" style="5" bestFit="1" customWidth="1"/>
    <col min="5" max="5" width="13.85546875" style="5" bestFit="1" customWidth="1"/>
    <col min="6" max="6" width="11.5703125" style="5" bestFit="1" customWidth="1"/>
    <col min="7" max="7" width="15.28515625" style="5" bestFit="1" customWidth="1"/>
    <col min="8" max="8" width="13.5703125" style="5" bestFit="1" customWidth="1"/>
    <col min="9" max="9" width="11.5703125" style="5" bestFit="1" customWidth="1"/>
    <col min="10" max="10" width="11" style="5" bestFit="1" customWidth="1"/>
    <col min="11" max="11" width="12.7109375" style="5" bestFit="1" customWidth="1"/>
    <col min="12" max="12" width="2.42578125" style="5" customWidth="1"/>
    <col min="13" max="13" width="11.42578125" style="5" bestFit="1" customWidth="1"/>
    <col min="14" max="14" width="2.42578125" style="5" customWidth="1"/>
    <col min="15" max="15" width="9.7109375" style="13" bestFit="1" customWidth="1"/>
    <col min="16" max="16" width="9.85546875" style="5" bestFit="1" customWidth="1"/>
    <col min="17" max="17" width="11.85546875" style="5" bestFit="1" customWidth="1"/>
    <col min="18" max="18" width="2.42578125" style="5" customWidth="1"/>
    <col min="19" max="19" width="14.140625" style="5" bestFit="1" customWidth="1"/>
    <col min="20" max="16384" width="9.140625" style="5"/>
  </cols>
  <sheetData>
    <row r="1" spans="1:20" x14ac:dyDescent="0.25">
      <c r="A1" s="5" t="s">
        <v>0</v>
      </c>
      <c r="S1" s="23" t="s">
        <v>312</v>
      </c>
    </row>
    <row r="2" spans="1:20" x14ac:dyDescent="0.25">
      <c r="A2" s="5" t="s">
        <v>389</v>
      </c>
      <c r="S2" s="23" t="str">
        <f>Cover!A5</f>
        <v>CAUSE NO. 45032-S8</v>
      </c>
    </row>
    <row r="3" spans="1:20" x14ac:dyDescent="0.25">
      <c r="S3" s="23" t="s">
        <v>129</v>
      </c>
    </row>
    <row r="5" spans="1:20" x14ac:dyDescent="0.25">
      <c r="C5" s="181" t="s">
        <v>313</v>
      </c>
      <c r="D5" s="182" t="s">
        <v>314</v>
      </c>
      <c r="F5" s="182" t="s">
        <v>315</v>
      </c>
      <c r="H5" s="182" t="s">
        <v>316</v>
      </c>
      <c r="I5" s="183" t="s">
        <v>317</v>
      </c>
      <c r="J5" s="245" t="s">
        <v>318</v>
      </c>
      <c r="K5" s="183" t="s">
        <v>319</v>
      </c>
      <c r="M5" s="242" t="s">
        <v>320</v>
      </c>
      <c r="O5" s="181" t="s">
        <v>321</v>
      </c>
      <c r="P5" s="245" t="s">
        <v>321</v>
      </c>
      <c r="Q5" s="183" t="s">
        <v>322</v>
      </c>
      <c r="R5" s="184"/>
      <c r="S5" s="245" t="s">
        <v>323</v>
      </c>
      <c r="T5" s="245"/>
    </row>
    <row r="6" spans="1:20" x14ac:dyDescent="0.25">
      <c r="A6" s="185"/>
      <c r="B6" s="7" t="s">
        <v>324</v>
      </c>
      <c r="C6" s="186" t="s">
        <v>325</v>
      </c>
      <c r="D6" s="187" t="s">
        <v>326</v>
      </c>
      <c r="E6" s="187" t="s">
        <v>327</v>
      </c>
      <c r="F6" s="187" t="s">
        <v>326</v>
      </c>
      <c r="G6" s="187" t="s">
        <v>328</v>
      </c>
      <c r="H6" s="187" t="s">
        <v>329</v>
      </c>
      <c r="I6" s="188" t="s">
        <v>330</v>
      </c>
      <c r="J6" s="7" t="s">
        <v>330</v>
      </c>
      <c r="K6" s="188" t="s">
        <v>152</v>
      </c>
      <c r="L6" s="185"/>
      <c r="M6" s="244" t="s">
        <v>331</v>
      </c>
      <c r="N6" s="185"/>
      <c r="O6" s="186" t="s">
        <v>326</v>
      </c>
      <c r="P6" s="7" t="s">
        <v>332</v>
      </c>
      <c r="Q6" s="188" t="s">
        <v>152</v>
      </c>
      <c r="R6" s="189"/>
      <c r="S6" s="7" t="s">
        <v>333</v>
      </c>
      <c r="T6" s="7"/>
    </row>
    <row r="7" spans="1:20" x14ac:dyDescent="0.25">
      <c r="M7" s="242" t="s">
        <v>334</v>
      </c>
    </row>
    <row r="8" spans="1:20" x14ac:dyDescent="0.25">
      <c r="A8" s="5" t="s">
        <v>335</v>
      </c>
      <c r="C8" s="181"/>
    </row>
    <row r="9" spans="1:20" x14ac:dyDescent="0.25">
      <c r="B9" s="245" t="s">
        <v>384</v>
      </c>
      <c r="C9" s="181">
        <v>2311</v>
      </c>
      <c r="D9" s="182">
        <v>23709.215</v>
      </c>
      <c r="F9" s="182">
        <f>+D9+E9</f>
        <v>23709.215</v>
      </c>
      <c r="G9" s="182"/>
      <c r="H9" s="182">
        <f>F9+G9</f>
        <v>23709.215</v>
      </c>
      <c r="I9" s="191">
        <v>3.7751999999999999</v>
      </c>
      <c r="J9" s="13">
        <v>3.4548000000000001</v>
      </c>
      <c r="K9" s="192">
        <f>I9-J9</f>
        <v>0.3203999999999998</v>
      </c>
      <c r="M9" s="206">
        <f>ROUND(H9*K9,2)</f>
        <v>7596.43</v>
      </c>
    </row>
    <row r="10" spans="1:20" x14ac:dyDescent="0.25">
      <c r="B10" s="245" t="s">
        <v>385</v>
      </c>
      <c r="C10" s="181">
        <v>962</v>
      </c>
      <c r="D10" s="182">
        <v>3352.1889999999999</v>
      </c>
      <c r="F10" s="182">
        <f>+D10+E10</f>
        <v>3352.1889999999999</v>
      </c>
      <c r="G10" s="182"/>
      <c r="H10" s="182">
        <f>F10+G10</f>
        <v>3352.1889999999999</v>
      </c>
      <c r="I10" s="191">
        <v>3.1585999999999999</v>
      </c>
      <c r="J10" s="13">
        <v>2.8904999999999998</v>
      </c>
      <c r="K10" s="192">
        <f>I10-J10</f>
        <v>0.2681</v>
      </c>
      <c r="M10" s="206">
        <f>ROUND(H10*K10,2)</f>
        <v>898.72</v>
      </c>
    </row>
    <row r="11" spans="1:20" x14ac:dyDescent="0.25">
      <c r="C11" s="193">
        <f>SUM(C8:C10)</f>
        <v>3273</v>
      </c>
      <c r="D11" s="194">
        <f t="shared" ref="D11:H11" si="0">SUM(D8:D10)</f>
        <v>27061.403999999999</v>
      </c>
      <c r="E11" s="194">
        <f t="shared" si="0"/>
        <v>0</v>
      </c>
      <c r="F11" s="194">
        <f t="shared" si="0"/>
        <v>27061.403999999999</v>
      </c>
      <c r="G11" s="194"/>
      <c r="H11" s="194">
        <f t="shared" si="0"/>
        <v>27061.403999999999</v>
      </c>
      <c r="I11" s="13"/>
      <c r="J11" s="13"/>
      <c r="M11" s="208">
        <f>SUM(M9:M10)</f>
        <v>8495.15</v>
      </c>
      <c r="O11" s="12">
        <v>-3485.4389999999999</v>
      </c>
      <c r="P11" s="195">
        <f>K10</f>
        <v>0.2681</v>
      </c>
      <c r="Q11" s="196">
        <f>ROUND(O11*P11,2)</f>
        <v>-934.45</v>
      </c>
      <c r="S11" s="24">
        <f>+M11+Q11</f>
        <v>7560.7</v>
      </c>
      <c r="T11" s="197"/>
    </row>
    <row r="12" spans="1:20" x14ac:dyDescent="0.25">
      <c r="C12" s="198"/>
      <c r="D12" s="199"/>
      <c r="E12" s="199"/>
      <c r="F12" s="199"/>
      <c r="G12" s="199"/>
      <c r="H12" s="199"/>
      <c r="I12" s="13"/>
      <c r="J12" s="13"/>
      <c r="M12" s="205"/>
      <c r="P12" s="195"/>
      <c r="S12" s="24"/>
    </row>
    <row r="13" spans="1:20" x14ac:dyDescent="0.25">
      <c r="A13" s="5" t="s">
        <v>338</v>
      </c>
      <c r="B13" s="245"/>
      <c r="C13" s="181"/>
      <c r="I13" s="13"/>
      <c r="J13" s="13"/>
    </row>
    <row r="14" spans="1:20" x14ac:dyDescent="0.25">
      <c r="B14" s="245" t="s">
        <v>384</v>
      </c>
      <c r="C14" s="181">
        <v>1</v>
      </c>
      <c r="D14" s="182">
        <v>38.012</v>
      </c>
      <c r="F14" s="182">
        <f>+D14+E14</f>
        <v>38.012</v>
      </c>
      <c r="G14" s="182"/>
      <c r="H14" s="182">
        <f>F14+G14</f>
        <v>38.012</v>
      </c>
      <c r="I14" s="191">
        <v>3.7751999999999999</v>
      </c>
      <c r="J14" s="13">
        <v>3.4548000000000001</v>
      </c>
      <c r="K14" s="192">
        <f>I14-J14</f>
        <v>0.3203999999999998</v>
      </c>
      <c r="M14" s="206">
        <f>ROUND(H14*K14,2)</f>
        <v>12.18</v>
      </c>
    </row>
    <row r="15" spans="1:20" x14ac:dyDescent="0.25">
      <c r="B15" s="245" t="s">
        <v>385</v>
      </c>
      <c r="C15" s="181">
        <v>3</v>
      </c>
      <c r="D15" s="182">
        <v>23.667999999999999</v>
      </c>
      <c r="F15" s="182">
        <f>+D15+E15</f>
        <v>23.667999999999999</v>
      </c>
      <c r="G15" s="182"/>
      <c r="H15" s="182">
        <f>F15+G15</f>
        <v>23.667999999999999</v>
      </c>
      <c r="I15" s="191">
        <v>3.1585999999999999</v>
      </c>
      <c r="J15" s="13">
        <v>2.8904999999999998</v>
      </c>
      <c r="K15" s="192">
        <f>I15-J15</f>
        <v>0.2681</v>
      </c>
      <c r="M15" s="206">
        <f>ROUND(H15*K15,2)</f>
        <v>6.35</v>
      </c>
    </row>
    <row r="16" spans="1:20" x14ac:dyDescent="0.25">
      <c r="C16" s="193">
        <f>SUM(C13:C15)</f>
        <v>4</v>
      </c>
      <c r="D16" s="194">
        <f t="shared" ref="D16:H16" si="1">SUM(D13:D15)</f>
        <v>61.68</v>
      </c>
      <c r="E16" s="194">
        <f t="shared" si="1"/>
        <v>0</v>
      </c>
      <c r="F16" s="194">
        <f t="shared" si="1"/>
        <v>61.68</v>
      </c>
      <c r="G16" s="194"/>
      <c r="H16" s="194">
        <f t="shared" si="1"/>
        <v>61.68</v>
      </c>
      <c r="I16" s="13"/>
      <c r="J16" s="200"/>
      <c r="M16" s="208">
        <f>SUM(M14:M15)</f>
        <v>18.53</v>
      </c>
      <c r="O16" s="12">
        <v>-9.5530000000000008</v>
      </c>
      <c r="P16" s="195">
        <f>K15</f>
        <v>0.2681</v>
      </c>
      <c r="Q16" s="196">
        <f>ROUND(O16*P16,2)</f>
        <v>-2.56</v>
      </c>
      <c r="S16" s="24">
        <f>+M16+Q16</f>
        <v>15.97</v>
      </c>
      <c r="T16" s="197"/>
    </row>
    <row r="17" spans="1:20" x14ac:dyDescent="0.25">
      <c r="C17" s="198"/>
      <c r="D17" s="199"/>
      <c r="E17" s="199"/>
      <c r="F17" s="199"/>
      <c r="G17" s="199"/>
      <c r="H17" s="199"/>
      <c r="I17" s="13"/>
      <c r="J17" s="200"/>
      <c r="M17" s="205"/>
      <c r="P17" s="195"/>
      <c r="S17" s="24"/>
    </row>
    <row r="18" spans="1:20" x14ac:dyDescent="0.25">
      <c r="A18" s="5" t="s">
        <v>339</v>
      </c>
      <c r="C18" s="181"/>
      <c r="I18" s="13"/>
      <c r="J18" s="200"/>
    </row>
    <row r="19" spans="1:20" x14ac:dyDescent="0.25">
      <c r="B19" s="245" t="s">
        <v>384</v>
      </c>
      <c r="C19" s="181">
        <v>120</v>
      </c>
      <c r="D19" s="182">
        <v>1993.2650000000001</v>
      </c>
      <c r="F19" s="182">
        <f>+D19+E19</f>
        <v>1993.2650000000001</v>
      </c>
      <c r="G19" s="182"/>
      <c r="H19" s="182">
        <f>F19+G19</f>
        <v>1993.2650000000001</v>
      </c>
      <c r="I19" s="191">
        <v>4.3467000000000002</v>
      </c>
      <c r="J19" s="200">
        <v>3.9777</v>
      </c>
      <c r="K19" s="192">
        <f>I19-J19</f>
        <v>0.36900000000000022</v>
      </c>
      <c r="M19" s="206">
        <f>ROUND(H19*K19,2)</f>
        <v>735.51</v>
      </c>
    </row>
    <row r="20" spans="1:20" x14ac:dyDescent="0.25">
      <c r="B20" s="245" t="s">
        <v>386</v>
      </c>
      <c r="C20" s="181">
        <v>140</v>
      </c>
      <c r="D20" s="182">
        <v>2345.0160000000001</v>
      </c>
      <c r="F20" s="182">
        <f>+D20+E20</f>
        <v>2345.0160000000001</v>
      </c>
      <c r="G20" s="182"/>
      <c r="H20" s="182">
        <f>F20+G20</f>
        <v>2345.0160000000001</v>
      </c>
      <c r="I20" s="191">
        <v>3.25</v>
      </c>
      <c r="J20" s="200">
        <v>2.9741</v>
      </c>
      <c r="K20" s="192">
        <f>I20-J20</f>
        <v>0.27590000000000003</v>
      </c>
      <c r="M20" s="206">
        <f>ROUND(H20*K20,2)</f>
        <v>646.99</v>
      </c>
    </row>
    <row r="21" spans="1:20" x14ac:dyDescent="0.25">
      <c r="B21" s="5" t="s">
        <v>387</v>
      </c>
      <c r="C21" s="181">
        <v>3</v>
      </c>
      <c r="D21" s="182">
        <v>67.363</v>
      </c>
      <c r="F21" s="182">
        <f>+D21+E21</f>
        <v>67.363</v>
      </c>
      <c r="G21" s="182"/>
      <c r="H21" s="182">
        <f>F21+G21</f>
        <v>67.363</v>
      </c>
      <c r="I21" s="191">
        <v>1.8932</v>
      </c>
      <c r="J21" s="200">
        <v>1.7324999999999999</v>
      </c>
      <c r="K21" s="192">
        <f>I21-J21</f>
        <v>0.16070000000000007</v>
      </c>
      <c r="M21" s="206">
        <f>ROUND(H21*K21,2)</f>
        <v>10.83</v>
      </c>
    </row>
    <row r="22" spans="1:20" x14ac:dyDescent="0.25">
      <c r="C22" s="193">
        <f>SUM(C19:C21)</f>
        <v>263</v>
      </c>
      <c r="D22" s="193">
        <f t="shared" ref="D22:H22" si="2">SUM(D19:D21)</f>
        <v>4405.6440000000002</v>
      </c>
      <c r="E22" s="193">
        <f t="shared" si="2"/>
        <v>0</v>
      </c>
      <c r="F22" s="193">
        <f t="shared" si="2"/>
        <v>4405.6440000000002</v>
      </c>
      <c r="G22" s="194"/>
      <c r="H22" s="193">
        <f t="shared" si="2"/>
        <v>4405.6440000000002</v>
      </c>
      <c r="I22" s="13"/>
      <c r="J22" s="200"/>
      <c r="M22" s="208">
        <f>SUM(M19:M21)</f>
        <v>1393.33</v>
      </c>
      <c r="O22" s="12">
        <v>-938.875</v>
      </c>
      <c r="P22" s="195">
        <f>K21</f>
        <v>0.16070000000000007</v>
      </c>
      <c r="Q22" s="196">
        <f>ROUND(O22*P22,2)</f>
        <v>-150.88</v>
      </c>
      <c r="S22" s="24">
        <f>+M22+Q22</f>
        <v>1242.4499999999998</v>
      </c>
      <c r="T22" s="197"/>
    </row>
    <row r="23" spans="1:20" x14ac:dyDescent="0.25">
      <c r="C23" s="198"/>
      <c r="D23" s="199"/>
      <c r="E23" s="199"/>
      <c r="F23" s="199"/>
      <c r="G23" s="199"/>
      <c r="H23" s="199"/>
      <c r="I23" s="13"/>
      <c r="J23" s="200"/>
      <c r="M23" s="205"/>
      <c r="P23" s="195"/>
      <c r="S23" s="24"/>
    </row>
    <row r="24" spans="1:20" x14ac:dyDescent="0.25">
      <c r="A24" s="5" t="s">
        <v>342</v>
      </c>
      <c r="C24" s="181"/>
      <c r="I24" s="191"/>
      <c r="J24" s="200"/>
    </row>
    <row r="25" spans="1:20" x14ac:dyDescent="0.25">
      <c r="B25" s="245" t="s">
        <v>384</v>
      </c>
      <c r="C25" s="181">
        <v>21</v>
      </c>
      <c r="D25" s="182">
        <v>220.12200000000001</v>
      </c>
      <c r="F25" s="182">
        <f>+D25+E25</f>
        <v>220.12200000000001</v>
      </c>
      <c r="G25" s="182"/>
      <c r="H25" s="182">
        <f>F25+G25</f>
        <v>220.12200000000001</v>
      </c>
      <c r="I25" s="191">
        <v>4.3467000000000002</v>
      </c>
      <c r="J25" s="200">
        <v>3.9777</v>
      </c>
      <c r="K25" s="192">
        <f>I25-J25</f>
        <v>0.36900000000000022</v>
      </c>
      <c r="M25" s="206">
        <f>ROUND(H25*K25,2)</f>
        <v>81.23</v>
      </c>
    </row>
    <row r="26" spans="1:20" x14ac:dyDescent="0.25">
      <c r="B26" s="245" t="s">
        <v>386</v>
      </c>
      <c r="C26" s="181">
        <v>5</v>
      </c>
      <c r="D26" s="182">
        <v>1408.4390000000001</v>
      </c>
      <c r="F26" s="182">
        <f>+D26+E26</f>
        <v>1408.4390000000001</v>
      </c>
      <c r="G26" s="182"/>
      <c r="H26" s="182">
        <f>F26+G26</f>
        <v>1408.4390000000001</v>
      </c>
      <c r="I26" s="191">
        <v>3.25</v>
      </c>
      <c r="J26" s="200">
        <v>2.9741</v>
      </c>
      <c r="K26" s="192">
        <f>I26-J26</f>
        <v>0.27590000000000003</v>
      </c>
      <c r="M26" s="206">
        <f>ROUND(H26*K26,2)</f>
        <v>388.59</v>
      </c>
    </row>
    <row r="27" spans="1:20" x14ac:dyDescent="0.25">
      <c r="B27" s="5" t="s">
        <v>387</v>
      </c>
      <c r="C27" s="181">
        <v>15</v>
      </c>
      <c r="D27" s="182">
        <v>3514.9960000000001</v>
      </c>
      <c r="F27" s="182">
        <f>+D27+E27</f>
        <v>3514.9960000000001</v>
      </c>
      <c r="G27" s="182"/>
      <c r="H27" s="182">
        <f>F27+G27</f>
        <v>3514.9960000000001</v>
      </c>
      <c r="I27" s="191">
        <v>1.8932</v>
      </c>
      <c r="J27" s="200">
        <v>1.7324999999999999</v>
      </c>
      <c r="K27" s="192">
        <f>I27-J27</f>
        <v>0.16070000000000007</v>
      </c>
      <c r="M27" s="206">
        <f>ROUND(H27*K27,2)</f>
        <v>564.86</v>
      </c>
      <c r="T27" s="197"/>
    </row>
    <row r="28" spans="1:20" x14ac:dyDescent="0.25">
      <c r="C28" s="194">
        <f>SUM(C25:C27)</f>
        <v>41</v>
      </c>
      <c r="D28" s="194">
        <f t="shared" ref="D28:H28" si="3">SUM(D25:D27)</f>
        <v>5143.5570000000007</v>
      </c>
      <c r="E28" s="194">
        <f t="shared" si="3"/>
        <v>0</v>
      </c>
      <c r="F28" s="194">
        <f t="shared" si="3"/>
        <v>5143.5570000000007</v>
      </c>
      <c r="G28" s="194"/>
      <c r="H28" s="194">
        <f t="shared" si="3"/>
        <v>5143.5570000000007</v>
      </c>
      <c r="I28" s="13"/>
      <c r="J28" s="200"/>
      <c r="M28" s="208">
        <f>SUM(M25:M27)</f>
        <v>1034.68</v>
      </c>
      <c r="O28" s="12">
        <v>-1099.4939999999999</v>
      </c>
      <c r="P28" s="195">
        <f>K26</f>
        <v>0.27590000000000003</v>
      </c>
      <c r="Q28" s="196">
        <f>ROUND(O28*P28,2)</f>
        <v>-303.35000000000002</v>
      </c>
      <c r="S28" s="24">
        <f>+M28+Q28</f>
        <v>731.33</v>
      </c>
    </row>
    <row r="29" spans="1:20" x14ac:dyDescent="0.25">
      <c r="I29" s="13"/>
      <c r="J29" s="200"/>
    </row>
    <row r="30" spans="1:20" x14ac:dyDescent="0.25">
      <c r="A30" s="5" t="s">
        <v>343</v>
      </c>
      <c r="B30" s="245"/>
      <c r="C30" s="181">
        <v>0</v>
      </c>
      <c r="D30" s="182">
        <v>0</v>
      </c>
      <c r="F30" s="182">
        <f>+D30+E30</f>
        <v>0</v>
      </c>
      <c r="H30" s="182">
        <f>F30+G30</f>
        <v>0</v>
      </c>
      <c r="I30" s="13"/>
      <c r="J30" s="200"/>
      <c r="K30" s="192"/>
      <c r="M30" s="206">
        <f>ROUND(H30*K30,2)</f>
        <v>0</v>
      </c>
      <c r="R30" s="203"/>
      <c r="T30" s="197"/>
    </row>
    <row r="31" spans="1:20" x14ac:dyDescent="0.25">
      <c r="B31" s="245" t="s">
        <v>344</v>
      </c>
      <c r="C31" s="181">
        <v>4</v>
      </c>
      <c r="D31" s="182">
        <v>3823.915</v>
      </c>
      <c r="F31" s="182">
        <f>+D31+E31</f>
        <v>3823.915</v>
      </c>
      <c r="G31" s="182"/>
      <c r="H31" s="182">
        <f>F31+G31</f>
        <v>3823.915</v>
      </c>
      <c r="I31" s="191">
        <v>1.8454999999999999</v>
      </c>
      <c r="J31" s="200">
        <v>1.6888000000000001</v>
      </c>
      <c r="K31" s="192">
        <f>I31-J31</f>
        <v>0.15669999999999984</v>
      </c>
      <c r="M31" s="206">
        <f>ROUND(H31*K31,2)</f>
        <v>599.21</v>
      </c>
      <c r="R31" s="203"/>
      <c r="T31" s="197"/>
    </row>
    <row r="32" spans="1:20" x14ac:dyDescent="0.25">
      <c r="C32" s="193">
        <f>SUM(C29:C31)</f>
        <v>4</v>
      </c>
      <c r="D32" s="194">
        <f t="shared" ref="D32:H32" si="4">SUM(D29:D31)</f>
        <v>3823.915</v>
      </c>
      <c r="E32" s="194">
        <f t="shared" si="4"/>
        <v>0</v>
      </c>
      <c r="F32" s="194">
        <f t="shared" si="4"/>
        <v>3823.915</v>
      </c>
      <c r="G32" s="194"/>
      <c r="H32" s="194">
        <f t="shared" si="4"/>
        <v>3823.915</v>
      </c>
      <c r="I32" s="13"/>
      <c r="J32" s="200"/>
      <c r="M32" s="208">
        <f>SUM(M30:M31)</f>
        <v>599.21</v>
      </c>
      <c r="O32" s="230">
        <v>-243.899</v>
      </c>
      <c r="P32" s="195">
        <f>K31</f>
        <v>0.15669999999999984</v>
      </c>
      <c r="Q32" s="209">
        <f>ROUND(O32*P32,2)</f>
        <v>-38.22</v>
      </c>
      <c r="R32" s="203"/>
      <c r="S32" s="39">
        <f>+M32+Q32</f>
        <v>560.99</v>
      </c>
    </row>
    <row r="33" spans="1:20" x14ac:dyDescent="0.25">
      <c r="C33" s="198"/>
      <c r="D33" s="199"/>
      <c r="E33" s="199"/>
      <c r="F33" s="199"/>
      <c r="H33" s="199"/>
      <c r="I33" s="13"/>
      <c r="J33" s="200"/>
      <c r="M33" s="205"/>
      <c r="O33" s="22"/>
      <c r="Q33" s="203"/>
      <c r="R33" s="203"/>
      <c r="S33" s="26"/>
    </row>
    <row r="34" spans="1:20" x14ac:dyDescent="0.25">
      <c r="A34" s="5" t="s">
        <v>345</v>
      </c>
      <c r="C34" s="204"/>
      <c r="D34" s="199"/>
      <c r="E34" s="199"/>
      <c r="F34" s="199"/>
      <c r="G34" s="199"/>
      <c r="H34" s="199"/>
      <c r="I34" s="13"/>
      <c r="J34" s="200"/>
      <c r="M34" s="205"/>
      <c r="O34" s="22"/>
      <c r="P34" s="195"/>
      <c r="Q34" s="203"/>
      <c r="R34" s="203"/>
      <c r="S34" s="26"/>
    </row>
    <row r="35" spans="1:20" x14ac:dyDescent="0.25">
      <c r="B35" s="245" t="s">
        <v>344</v>
      </c>
      <c r="C35" s="204">
        <v>4</v>
      </c>
      <c r="D35" s="199">
        <v>9240</v>
      </c>
      <c r="E35" s="199">
        <v>0</v>
      </c>
      <c r="F35" s="199">
        <f>+D35+E35</f>
        <v>9240</v>
      </c>
      <c r="G35" s="199"/>
      <c r="H35" s="199">
        <f>+F35+G35</f>
        <v>9240</v>
      </c>
      <c r="I35" s="191">
        <v>1.0047999999999999</v>
      </c>
      <c r="J35" s="191">
        <v>0.91949999999999998</v>
      </c>
      <c r="K35" s="192">
        <f>I35-J35</f>
        <v>8.5299999999999931E-2</v>
      </c>
      <c r="M35" s="206">
        <f>ROUND(H35*K35,2)</f>
        <v>788.17</v>
      </c>
      <c r="R35" s="203"/>
    </row>
    <row r="36" spans="1:20" x14ac:dyDescent="0.25">
      <c r="C36" s="207">
        <f t="shared" ref="C36:H36" si="5">SUM(C34:C35)</f>
        <v>4</v>
      </c>
      <c r="D36" s="194">
        <f t="shared" si="5"/>
        <v>9240</v>
      </c>
      <c r="E36" s="194">
        <f t="shared" si="5"/>
        <v>0</v>
      </c>
      <c r="F36" s="194">
        <f t="shared" si="5"/>
        <v>9240</v>
      </c>
      <c r="G36" s="194"/>
      <c r="H36" s="194">
        <f t="shared" si="5"/>
        <v>9240</v>
      </c>
      <c r="I36" s="191"/>
      <c r="J36" s="191"/>
      <c r="K36" s="191"/>
      <c r="M36" s="208">
        <f>SUM(M35:M35)</f>
        <v>788.17</v>
      </c>
      <c r="O36" s="230">
        <v>0</v>
      </c>
      <c r="P36" s="195">
        <v>0</v>
      </c>
      <c r="Q36" s="209">
        <f>ROUND(O36*P36,2)</f>
        <v>0</v>
      </c>
      <c r="R36" s="203"/>
      <c r="S36" s="39">
        <f>+M36+Q36</f>
        <v>788.17</v>
      </c>
    </row>
    <row r="37" spans="1:20" x14ac:dyDescent="0.25">
      <c r="C37" s="204"/>
      <c r="D37" s="199"/>
      <c r="E37" s="199"/>
      <c r="F37" s="199"/>
      <c r="G37" s="199"/>
      <c r="H37" s="199"/>
      <c r="I37" s="13"/>
      <c r="J37" s="200"/>
      <c r="M37" s="205"/>
      <c r="O37" s="22"/>
      <c r="P37" s="195"/>
      <c r="Q37" s="203"/>
      <c r="R37" s="203"/>
      <c r="S37" s="26"/>
    </row>
    <row r="38" spans="1:20" x14ac:dyDescent="0.25">
      <c r="A38" s="5" t="s">
        <v>346</v>
      </c>
      <c r="C38" s="204"/>
      <c r="D38" s="199"/>
      <c r="E38" s="199"/>
      <c r="F38" s="199"/>
      <c r="G38" s="199"/>
      <c r="H38" s="199"/>
      <c r="I38" s="13"/>
      <c r="J38" s="200"/>
      <c r="M38" s="205"/>
      <c r="O38" s="22"/>
      <c r="P38" s="195"/>
      <c r="Q38" s="203"/>
      <c r="R38" s="203"/>
      <c r="S38" s="26"/>
    </row>
    <row r="39" spans="1:20" x14ac:dyDescent="0.25">
      <c r="B39" s="245" t="s">
        <v>347</v>
      </c>
      <c r="C39" s="204"/>
      <c r="D39" s="199">
        <v>40000</v>
      </c>
      <c r="E39" s="199">
        <v>0</v>
      </c>
      <c r="F39" s="199">
        <f>+D39+E39</f>
        <v>40000</v>
      </c>
      <c r="G39" s="199">
        <v>0</v>
      </c>
      <c r="H39" s="199">
        <f>+F39+G39</f>
        <v>40000</v>
      </c>
      <c r="I39" s="191">
        <v>0.42230000000000001</v>
      </c>
      <c r="J39" s="191">
        <v>0.38650000000000001</v>
      </c>
      <c r="K39" s="192">
        <f>I39-J39</f>
        <v>3.5799999999999998E-2</v>
      </c>
      <c r="M39" s="206">
        <f>ROUND(H39*K39,2)</f>
        <v>1432</v>
      </c>
      <c r="R39" s="203"/>
    </row>
    <row r="40" spans="1:20" x14ac:dyDescent="0.25">
      <c r="B40" s="245" t="s">
        <v>348</v>
      </c>
      <c r="C40" s="204">
        <v>1</v>
      </c>
      <c r="D40" s="199">
        <f>119151-40000</f>
        <v>79151</v>
      </c>
      <c r="E40" s="199">
        <v>0</v>
      </c>
      <c r="F40" s="199">
        <f>+D40+E40</f>
        <v>79151</v>
      </c>
      <c r="G40" s="199">
        <v>0</v>
      </c>
      <c r="H40" s="199">
        <f>+F40+G40</f>
        <v>79151</v>
      </c>
      <c r="I40" s="191">
        <v>5.7200000000000001E-2</v>
      </c>
      <c r="J40" s="191">
        <v>5.2299999999999999E-2</v>
      </c>
      <c r="K40" s="192">
        <f>I40-J40</f>
        <v>4.9000000000000016E-3</v>
      </c>
      <c r="M40" s="206">
        <f>ROUND(H40*K40,2)</f>
        <v>387.84</v>
      </c>
      <c r="R40" s="203"/>
    </row>
    <row r="41" spans="1:20" x14ac:dyDescent="0.25">
      <c r="C41" s="207">
        <f t="shared" ref="C41:H41" si="6">SUM(C39:C40)</f>
        <v>1</v>
      </c>
      <c r="D41" s="207">
        <f t="shared" si="6"/>
        <v>119151</v>
      </c>
      <c r="E41" s="207">
        <f t="shared" si="6"/>
        <v>0</v>
      </c>
      <c r="F41" s="207">
        <f t="shared" si="6"/>
        <v>119151</v>
      </c>
      <c r="G41" s="207">
        <f t="shared" si="6"/>
        <v>0</v>
      </c>
      <c r="H41" s="207">
        <f t="shared" si="6"/>
        <v>119151</v>
      </c>
      <c r="I41" s="191"/>
      <c r="J41" s="191"/>
      <c r="K41" s="191"/>
      <c r="M41" s="208">
        <f>SUM(M39:M40)</f>
        <v>1819.84</v>
      </c>
      <c r="O41" s="230">
        <v>0</v>
      </c>
      <c r="P41" s="195">
        <v>0</v>
      </c>
      <c r="Q41" s="209">
        <f>ROUND(O41*P41,2)</f>
        <v>0</v>
      </c>
      <c r="R41" s="203"/>
      <c r="S41" s="39">
        <f>+M41+Q41</f>
        <v>1819.84</v>
      </c>
    </row>
    <row r="42" spans="1:20" x14ac:dyDescent="0.25">
      <c r="B42" s="245"/>
      <c r="C42" s="198"/>
      <c r="D42" s="199"/>
      <c r="E42" s="199"/>
      <c r="F42" s="199"/>
      <c r="G42" s="199"/>
      <c r="H42" s="199"/>
      <c r="I42" s="13"/>
      <c r="J42" s="200"/>
      <c r="M42" s="205"/>
      <c r="O42" s="22"/>
      <c r="P42" s="195"/>
      <c r="Q42" s="203"/>
      <c r="R42" s="203"/>
      <c r="S42" s="26"/>
    </row>
    <row r="43" spans="1:20" ht="15.75" thickBot="1" x14ac:dyDescent="0.3">
      <c r="C43" s="199"/>
      <c r="F43" s="210">
        <f>+F32+F28+F22+F16+F11+F36+F41</f>
        <v>168887.2</v>
      </c>
      <c r="G43" s="210">
        <f>+G32+G28+G22+G16+G11+G36+G41</f>
        <v>0</v>
      </c>
      <c r="H43" s="210">
        <f>+H32+H28+H22+H16+H11+H36+H41</f>
        <v>168887.2</v>
      </c>
      <c r="M43" s="210">
        <f>+M32+M28+M22+M16+M11+M36+M41</f>
        <v>14148.91</v>
      </c>
      <c r="O43" s="210">
        <f>+O32+O28+O22+O16+O11+O36+O41</f>
        <v>-5777.26</v>
      </c>
      <c r="Q43" s="210">
        <f>+Q32+Q28+Q22+Q16+Q11+Q36+Q41</f>
        <v>-1429.46</v>
      </c>
      <c r="R43" s="205"/>
      <c r="S43" s="210">
        <f>+S32+S28+S22+S16+S11+S36+S41</f>
        <v>12719.449999999999</v>
      </c>
      <c r="T43" s="245" t="s">
        <v>349</v>
      </c>
    </row>
    <row r="44" spans="1:20" ht="15.75" thickTop="1" x14ac:dyDescent="0.25">
      <c r="R44" s="203"/>
    </row>
    <row r="45" spans="1:20" x14ac:dyDescent="0.25">
      <c r="R45" s="203"/>
      <c r="T45" s="214"/>
    </row>
  </sheetData>
  <pageMargins left="0.7" right="0.7" top="0.75" bottom="0.75" header="0.3" footer="0.3"/>
  <pageSetup scale="44" orientation="portrait" horizontalDpi="300" verticalDpi="300" r:id="rId1"/>
  <colBreaks count="1" manualBreakCount="1">
    <brk id="19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H25"/>
  <sheetViews>
    <sheetView workbookViewId="0">
      <selection activeCell="B10" sqref="B10"/>
    </sheetView>
  </sheetViews>
  <sheetFormatPr defaultRowHeight="15" x14ac:dyDescent="0.25"/>
  <cols>
    <col min="1" max="1" width="16.42578125" customWidth="1"/>
  </cols>
  <sheetData>
    <row r="1" spans="1:8" x14ac:dyDescent="0.25">
      <c r="A1" s="259" t="str">
        <f>+Cover!A1</f>
        <v>Fountaintown Gas Company</v>
      </c>
      <c r="B1" s="259"/>
      <c r="C1" s="259"/>
      <c r="D1" s="259"/>
      <c r="E1" s="259"/>
      <c r="F1" s="259"/>
      <c r="G1" s="259"/>
      <c r="H1" s="259"/>
    </row>
    <row r="3" spans="1:8" x14ac:dyDescent="0.25">
      <c r="A3" s="259" t="s">
        <v>3</v>
      </c>
      <c r="B3" s="259"/>
      <c r="C3" s="259"/>
      <c r="D3" s="259"/>
      <c r="E3" s="259"/>
      <c r="F3" s="259"/>
      <c r="G3" s="259"/>
      <c r="H3" s="259"/>
    </row>
    <row r="5" spans="1:8" x14ac:dyDescent="0.25">
      <c r="A5" s="48"/>
      <c r="B5" s="48" t="s">
        <v>4</v>
      </c>
      <c r="C5" s="48"/>
      <c r="D5" s="48"/>
      <c r="E5" s="48"/>
      <c r="F5" s="48"/>
      <c r="G5" s="48"/>
      <c r="H5" s="48"/>
    </row>
    <row r="6" spans="1:8" x14ac:dyDescent="0.25">
      <c r="A6" s="48"/>
      <c r="B6" s="45" t="s">
        <v>5</v>
      </c>
      <c r="C6" s="48"/>
      <c r="D6" s="48" t="str">
        <f>+'(Ex 1 Pg 1) Deferred Tax'!B5</f>
        <v>Deferred Tax Asset/Liability</v>
      </c>
      <c r="E6" s="48"/>
      <c r="F6" s="48"/>
      <c r="G6" s="48"/>
      <c r="H6" s="48"/>
    </row>
    <row r="7" spans="1:8" x14ac:dyDescent="0.25">
      <c r="A7" s="48"/>
      <c r="B7" s="45" t="s">
        <v>6</v>
      </c>
      <c r="C7" s="48"/>
      <c r="D7" s="46" t="str">
        <f>+'Clients TB'!B5</f>
        <v>Trial Balance</v>
      </c>
      <c r="E7" s="48"/>
      <c r="F7" s="48"/>
      <c r="G7" s="48"/>
      <c r="H7" s="48"/>
    </row>
    <row r="8" spans="1:8" x14ac:dyDescent="0.25">
      <c r="A8" s="48"/>
      <c r="B8" s="45" t="s">
        <v>7</v>
      </c>
      <c r="C8" s="48"/>
      <c r="D8" s="48" t="s">
        <v>8</v>
      </c>
      <c r="E8" s="48"/>
      <c r="F8" s="48"/>
      <c r="G8" s="48"/>
      <c r="H8" s="48"/>
    </row>
    <row r="9" spans="1:8" x14ac:dyDescent="0.25">
      <c r="A9" s="48"/>
      <c r="B9" s="45" t="s">
        <v>9</v>
      </c>
      <c r="C9" s="48"/>
      <c r="D9" s="48" t="s">
        <v>10</v>
      </c>
      <c r="E9" s="48"/>
      <c r="F9" s="48"/>
      <c r="G9" s="48"/>
      <c r="H9" s="48"/>
    </row>
    <row r="10" spans="1:8" x14ac:dyDescent="0.25">
      <c r="A10" s="48"/>
      <c r="B10" s="45" t="s">
        <v>11</v>
      </c>
      <c r="C10" s="48"/>
      <c r="D10" s="48" t="s">
        <v>12</v>
      </c>
      <c r="E10" s="48"/>
      <c r="F10" s="48"/>
      <c r="G10" s="48"/>
      <c r="H10" s="48"/>
    </row>
    <row r="11" spans="1:8" x14ac:dyDescent="0.25">
      <c r="A11" s="48"/>
      <c r="B11" s="45" t="s">
        <v>13</v>
      </c>
      <c r="C11" s="48"/>
      <c r="D11" s="48" t="s">
        <v>14</v>
      </c>
      <c r="E11" s="48"/>
      <c r="F11" s="48"/>
      <c r="G11" s="48"/>
      <c r="H11" s="48"/>
    </row>
    <row r="12" spans="1:8" s="48" customFormat="1" x14ac:dyDescent="0.25">
      <c r="B12" s="45"/>
    </row>
    <row r="13" spans="1:8" x14ac:dyDescent="0.25">
      <c r="A13" s="48"/>
      <c r="B13" s="48" t="s">
        <v>15</v>
      </c>
      <c r="C13" s="48"/>
      <c r="D13" s="48"/>
      <c r="E13" s="48"/>
      <c r="F13" s="48"/>
      <c r="G13" s="48"/>
      <c r="H13" s="48"/>
    </row>
    <row r="14" spans="1:8" x14ac:dyDescent="0.25">
      <c r="A14" s="48"/>
      <c r="B14" s="45" t="s">
        <v>5</v>
      </c>
      <c r="C14" s="48"/>
      <c r="D14" s="48" t="str">
        <f>+'(Ex 2 Pg 1) NAV'!B5</f>
        <v xml:space="preserve">Average Rate Assumption Method ("ARAM") </v>
      </c>
      <c r="E14" s="48"/>
      <c r="F14" s="48"/>
      <c r="G14" s="48"/>
      <c r="H14" s="48"/>
    </row>
    <row r="15" spans="1:8" x14ac:dyDescent="0.25">
      <c r="A15" s="48"/>
      <c r="B15" s="45" t="s">
        <v>6</v>
      </c>
      <c r="C15" s="48"/>
      <c r="D15" s="1" t="s">
        <v>16</v>
      </c>
      <c r="E15" s="48"/>
      <c r="F15" s="48"/>
      <c r="G15" s="48"/>
      <c r="H15" s="48"/>
    </row>
    <row r="16" spans="1:8" x14ac:dyDescent="0.25">
      <c r="A16" s="48"/>
      <c r="B16" s="45" t="s">
        <v>7</v>
      </c>
      <c r="C16" s="48"/>
      <c r="D16" s="1" t="s">
        <v>17</v>
      </c>
      <c r="E16" s="48"/>
      <c r="F16" s="48"/>
      <c r="G16" s="48"/>
      <c r="H16" s="48"/>
    </row>
    <row r="17" spans="2:7" x14ac:dyDescent="0.25">
      <c r="B17" s="45" t="s">
        <v>18</v>
      </c>
      <c r="C17" s="48"/>
      <c r="D17" s="48" t="s">
        <v>19</v>
      </c>
      <c r="E17" s="48"/>
      <c r="F17" s="48"/>
      <c r="G17" s="48"/>
    </row>
    <row r="19" spans="2:7" x14ac:dyDescent="0.25">
      <c r="B19" s="48" t="s">
        <v>20</v>
      </c>
      <c r="C19" s="48"/>
      <c r="D19" s="48"/>
      <c r="E19" s="48"/>
      <c r="F19" s="48"/>
      <c r="G19" s="48"/>
    </row>
    <row r="20" spans="2:7" x14ac:dyDescent="0.25">
      <c r="B20" s="45" t="s">
        <v>5</v>
      </c>
      <c r="C20" s="48"/>
      <c r="D20" s="48" t="s">
        <v>21</v>
      </c>
      <c r="E20" s="48"/>
      <c r="F20" s="48"/>
      <c r="G20" s="48"/>
    </row>
    <row r="22" spans="2:7" x14ac:dyDescent="0.25">
      <c r="B22" s="177" t="s">
        <v>22</v>
      </c>
      <c r="C22" s="48"/>
      <c r="D22" s="48"/>
      <c r="E22" s="48"/>
      <c r="F22" s="48"/>
      <c r="G22" s="48"/>
    </row>
    <row r="23" spans="2:7" x14ac:dyDescent="0.25">
      <c r="B23" s="45" t="s">
        <v>5</v>
      </c>
      <c r="C23" s="48"/>
      <c r="D23" s="48" t="s">
        <v>23</v>
      </c>
      <c r="E23" s="48"/>
      <c r="F23" s="48"/>
      <c r="G23" s="48"/>
    </row>
    <row r="24" spans="2:7" x14ac:dyDescent="0.25">
      <c r="B24" s="45" t="s">
        <v>6</v>
      </c>
      <c r="C24" s="48"/>
      <c r="D24" s="48" t="s">
        <v>24</v>
      </c>
      <c r="E24" s="48"/>
      <c r="F24" s="48"/>
      <c r="G24" s="48"/>
    </row>
    <row r="25" spans="2:7" x14ac:dyDescent="0.25">
      <c r="B25" s="45" t="s">
        <v>25</v>
      </c>
      <c r="C25" s="48"/>
      <c r="D25" s="48" t="s">
        <v>26</v>
      </c>
      <c r="E25" s="48"/>
      <c r="F25" s="48"/>
      <c r="G25" s="48"/>
    </row>
  </sheetData>
  <mergeCells count="2">
    <mergeCell ref="A1:H1"/>
    <mergeCell ref="A3:H3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L42"/>
  <sheetViews>
    <sheetView zoomScaleNormal="100" zoomScaleSheetLayoutView="100" workbookViewId="0">
      <selection activeCell="B10" sqref="B10"/>
    </sheetView>
  </sheetViews>
  <sheetFormatPr defaultColWidth="9.140625" defaultRowHeight="15" x14ac:dyDescent="0.25"/>
  <cols>
    <col min="1" max="1" width="5.85546875" style="4" customWidth="1"/>
    <col min="2" max="2" width="48.42578125" style="5" bestFit="1" customWidth="1"/>
    <col min="3" max="4" width="16.42578125" style="5" customWidth="1"/>
    <col min="5" max="5" width="4.28515625" style="5" customWidth="1"/>
    <col min="6" max="6" width="6" style="5" customWidth="1"/>
    <col min="7" max="7" width="11" style="5" bestFit="1" customWidth="1"/>
    <col min="8" max="8" width="9.140625" style="5"/>
    <col min="9" max="9" width="11.28515625" style="5" bestFit="1" customWidth="1"/>
    <col min="10" max="10" width="13.85546875" style="6" bestFit="1" customWidth="1"/>
    <col min="11" max="11" width="9.140625" style="5"/>
    <col min="12" max="12" width="13.85546875" style="6" bestFit="1" customWidth="1"/>
    <col min="13" max="13" width="3.85546875" style="5" customWidth="1"/>
    <col min="14" max="14" width="9.140625" style="5"/>
    <col min="15" max="15" width="10.28515625" style="5" bestFit="1" customWidth="1"/>
    <col min="16" max="16384" width="9.140625" style="5"/>
  </cols>
  <sheetData>
    <row r="1" spans="1:12" x14ac:dyDescent="0.25">
      <c r="A1" s="245"/>
      <c r="E1" s="23" t="s">
        <v>27</v>
      </c>
    </row>
    <row r="2" spans="1:12" x14ac:dyDescent="0.25">
      <c r="A2" s="245"/>
      <c r="E2" s="23" t="str">
        <f>+Cover!A5</f>
        <v>CAUSE NO. 45032-S8</v>
      </c>
    </row>
    <row r="3" spans="1:12" x14ac:dyDescent="0.25">
      <c r="A3" s="245"/>
      <c r="E3" s="23" t="s">
        <v>28</v>
      </c>
    </row>
    <row r="4" spans="1:12" x14ac:dyDescent="0.25">
      <c r="A4" s="245"/>
      <c r="B4" s="260" t="str">
        <f>+Cover!A1</f>
        <v>Fountaintown Gas Company</v>
      </c>
      <c r="C4" s="260"/>
      <c r="D4" s="260"/>
      <c r="E4" s="23"/>
    </row>
    <row r="5" spans="1:12" x14ac:dyDescent="0.25">
      <c r="A5" s="245"/>
      <c r="B5" s="261" t="s">
        <v>29</v>
      </c>
      <c r="C5" s="261"/>
      <c r="D5" s="261"/>
    </row>
    <row r="6" spans="1:12" x14ac:dyDescent="0.25">
      <c r="A6" s="245"/>
      <c r="B6" s="245"/>
      <c r="C6" s="245"/>
      <c r="D6" s="245"/>
    </row>
    <row r="7" spans="1:12" x14ac:dyDescent="0.25">
      <c r="A7" s="7" t="s">
        <v>30</v>
      </c>
      <c r="C7" s="8" t="s">
        <v>31</v>
      </c>
      <c r="D7" s="8" t="s">
        <v>32</v>
      </c>
      <c r="E7" s="9"/>
    </row>
    <row r="8" spans="1:12" x14ac:dyDescent="0.25">
      <c r="A8" s="245">
        <v>1</v>
      </c>
      <c r="B8" s="5" t="s">
        <v>33</v>
      </c>
      <c r="C8" s="6">
        <f>SUM('Clients TB'!G9:G37)</f>
        <v>4782373.1500000022</v>
      </c>
      <c r="D8" s="6">
        <f>+C8</f>
        <v>4782373.1500000022</v>
      </c>
      <c r="E8" s="6"/>
      <c r="G8" s="134">
        <f>+C8-'(Ex 2 Pg 1) NAV'!C25</f>
        <v>-0.46999999694526196</v>
      </c>
      <c r="H8" s="133" t="s">
        <v>34</v>
      </c>
    </row>
    <row r="9" spans="1:12" x14ac:dyDescent="0.25">
      <c r="A9" s="245">
        <f>+A8+1</f>
        <v>2</v>
      </c>
      <c r="B9" s="5" t="s">
        <v>35</v>
      </c>
      <c r="C9" s="10">
        <f>11837579.43-11066356.75</f>
        <v>771222.6799999997</v>
      </c>
      <c r="D9" s="10">
        <f>+C9</f>
        <v>771222.6799999997</v>
      </c>
      <c r="E9" s="10"/>
      <c r="F9" s="11"/>
      <c r="G9" s="134">
        <f>+C9-'(Ex 2 Pg 1) NAV'!D25</f>
        <v>0</v>
      </c>
      <c r="H9" s="133" t="s">
        <v>34</v>
      </c>
    </row>
    <row r="10" spans="1:12" x14ac:dyDescent="0.25">
      <c r="A10" s="245">
        <f t="shared" ref="A10:A13" si="0">+A9+1</f>
        <v>3</v>
      </c>
      <c r="B10" s="5" t="s">
        <v>36</v>
      </c>
      <c r="C10" s="12"/>
      <c r="D10" s="12"/>
      <c r="E10" s="12"/>
      <c r="F10" s="13"/>
    </row>
    <row r="11" spans="1:12" x14ac:dyDescent="0.25">
      <c r="A11" s="245">
        <f t="shared" si="0"/>
        <v>4</v>
      </c>
      <c r="B11" s="14" t="s">
        <v>37</v>
      </c>
      <c r="C11" s="12">
        <f>+' Def Tax WP'!F15</f>
        <v>10406</v>
      </c>
      <c r="D11" s="12">
        <f>+C11</f>
        <v>10406</v>
      </c>
      <c r="E11" s="12"/>
      <c r="F11" s="13"/>
      <c r="G11" s="15"/>
    </row>
    <row r="12" spans="1:12" x14ac:dyDescent="0.25">
      <c r="A12" s="245">
        <f t="shared" si="0"/>
        <v>5</v>
      </c>
      <c r="B12" s="14" t="s">
        <v>38</v>
      </c>
      <c r="C12" s="12">
        <f>+' Def Tax WP'!H16</f>
        <v>184747.27</v>
      </c>
      <c r="D12" s="12">
        <f t="shared" ref="D12" si="1">+C12</f>
        <v>184747.27</v>
      </c>
      <c r="E12" s="12"/>
      <c r="F12" s="13"/>
      <c r="G12" s="84"/>
      <c r="H12" s="85"/>
    </row>
    <row r="13" spans="1:12" x14ac:dyDescent="0.25">
      <c r="A13" s="245">
        <f t="shared" si="0"/>
        <v>6</v>
      </c>
      <c r="B13" s="5" t="s">
        <v>39</v>
      </c>
      <c r="C13" s="16">
        <f>-C8+C9+SUM(C11:C12)</f>
        <v>-3815997.2000000025</v>
      </c>
      <c r="D13" s="16">
        <f>-D8+D9+SUM(D11:D12)</f>
        <v>-3815997.2000000025</v>
      </c>
      <c r="E13" s="6"/>
    </row>
    <row r="14" spans="1:12" x14ac:dyDescent="0.25">
      <c r="A14" s="245"/>
      <c r="G14" s="15"/>
    </row>
    <row r="15" spans="1:12" x14ac:dyDescent="0.25">
      <c r="A15" s="245"/>
      <c r="J15" s="5"/>
      <c r="L15" s="5"/>
    </row>
    <row r="16" spans="1:12" x14ac:dyDescent="0.25">
      <c r="A16" s="245">
        <f>+A13+1</f>
        <v>7</v>
      </c>
      <c r="B16" s="5" t="s">
        <v>40</v>
      </c>
      <c r="C16" s="17">
        <f>+' State Def Tax'!C14</f>
        <v>-195183.33060000016</v>
      </c>
      <c r="D16" s="17">
        <f>+C16</f>
        <v>-195183.33060000016</v>
      </c>
      <c r="E16" s="17"/>
      <c r="J16" s="5"/>
      <c r="L16" s="5"/>
    </row>
    <row r="17" spans="1:12" x14ac:dyDescent="0.25">
      <c r="A17" s="245">
        <f>+A16+1</f>
        <v>8</v>
      </c>
      <c r="B17" s="5" t="s">
        <v>41</v>
      </c>
      <c r="C17" s="18">
        <f>+C13-C16</f>
        <v>-3620813.8694000025</v>
      </c>
      <c r="D17" s="18">
        <f>+D13-D16</f>
        <v>-3620813.8694000025</v>
      </c>
      <c r="E17" s="17"/>
      <c r="J17" s="5"/>
      <c r="L17" s="5"/>
    </row>
    <row r="18" spans="1:12" x14ac:dyDescent="0.25">
      <c r="A18" s="245">
        <f t="shared" ref="A18:A19" si="2">+A17+1</f>
        <v>9</v>
      </c>
      <c r="B18" s="5" t="s">
        <v>42</v>
      </c>
      <c r="C18" s="19">
        <v>0.21</v>
      </c>
      <c r="D18" s="19">
        <v>0.34</v>
      </c>
      <c r="E18" s="19"/>
      <c r="J18" s="5"/>
      <c r="L18" s="5"/>
    </row>
    <row r="19" spans="1:12" x14ac:dyDescent="0.25">
      <c r="A19" s="245">
        <f t="shared" si="2"/>
        <v>10</v>
      </c>
      <c r="B19" s="5" t="s">
        <v>43</v>
      </c>
      <c r="C19" s="16">
        <f>+C17*C18</f>
        <v>-760370.91257400054</v>
      </c>
      <c r="D19" s="16">
        <f>+D17*D18</f>
        <v>-1231076.7155960009</v>
      </c>
      <c r="E19" s="6"/>
      <c r="J19" s="5"/>
      <c r="L19" s="5"/>
    </row>
    <row r="20" spans="1:12" x14ac:dyDescent="0.25">
      <c r="A20" s="245"/>
      <c r="C20" s="6"/>
      <c r="D20" s="6"/>
      <c r="E20" s="6"/>
      <c r="F20" s="6"/>
      <c r="J20" s="5"/>
      <c r="L20" s="5"/>
    </row>
    <row r="21" spans="1:12" x14ac:dyDescent="0.25">
      <c r="A21" s="245">
        <f>+A19+1</f>
        <v>11</v>
      </c>
      <c r="B21" s="5" t="s">
        <v>44</v>
      </c>
      <c r="C21" s="12">
        <v>-1231077</v>
      </c>
      <c r="D21" s="20"/>
      <c r="E21" s="6"/>
      <c r="F21" s="6"/>
      <c r="J21" s="5"/>
      <c r="L21" s="5"/>
    </row>
    <row r="22" spans="1:12" x14ac:dyDescent="0.25">
      <c r="A22" s="245">
        <f>+A21+1</f>
        <v>12</v>
      </c>
      <c r="B22" s="5" t="s">
        <v>45</v>
      </c>
      <c r="C22" s="12">
        <f>+C19</f>
        <v>-760370.91257400054</v>
      </c>
      <c r="D22" s="6"/>
      <c r="E22" s="6"/>
      <c r="F22" s="6"/>
      <c r="J22" s="5"/>
      <c r="L22" s="5"/>
    </row>
    <row r="23" spans="1:12" ht="15.75" thickBot="1" x14ac:dyDescent="0.3">
      <c r="A23" s="245">
        <f>+A22+1</f>
        <v>13</v>
      </c>
      <c r="B23" s="5" t="s">
        <v>46</v>
      </c>
      <c r="C23" s="139">
        <f>+C21-C22</f>
        <v>-470706.08742599946</v>
      </c>
      <c r="D23" s="138"/>
      <c r="E23" s="6"/>
      <c r="F23" s="6"/>
      <c r="J23" s="5"/>
      <c r="L23" s="5"/>
    </row>
    <row r="24" spans="1:12" ht="15.75" thickTop="1" x14ac:dyDescent="0.25">
      <c r="A24" s="245"/>
      <c r="C24" s="6"/>
      <c r="D24" s="138"/>
      <c r="E24" s="6"/>
      <c r="F24" s="6"/>
      <c r="I24" s="17"/>
      <c r="J24" s="5"/>
      <c r="L24" s="5"/>
    </row>
    <row r="25" spans="1:12" x14ac:dyDescent="0.25">
      <c r="A25" s="245"/>
      <c r="B25" s="5" t="s">
        <v>47</v>
      </c>
      <c r="C25" s="6"/>
      <c r="D25" s="6"/>
      <c r="E25" s="6"/>
      <c r="F25" s="6"/>
      <c r="J25" s="5"/>
      <c r="L25" s="5"/>
    </row>
    <row r="26" spans="1:12" x14ac:dyDescent="0.25">
      <c r="A26" s="245"/>
      <c r="C26" s="8" t="s">
        <v>31</v>
      </c>
      <c r="D26" s="8" t="s">
        <v>32</v>
      </c>
      <c r="J26" s="5"/>
      <c r="L26" s="5"/>
    </row>
    <row r="27" spans="1:12" s="13" customFormat="1" x14ac:dyDescent="0.25">
      <c r="A27" s="247">
        <f>+A23+1</f>
        <v>14</v>
      </c>
      <c r="B27" s="130" t="s">
        <v>48</v>
      </c>
      <c r="C27" s="41">
        <f>+C11</f>
        <v>10406</v>
      </c>
      <c r="D27" s="41">
        <f>+C27</f>
        <v>10406</v>
      </c>
    </row>
    <row r="28" spans="1:12" s="13" customFormat="1" x14ac:dyDescent="0.25">
      <c r="A28" s="247">
        <f>+A27+1</f>
        <v>15</v>
      </c>
      <c r="B28" s="130" t="s">
        <v>49</v>
      </c>
      <c r="C28" s="41">
        <f>+C12</f>
        <v>184747.27</v>
      </c>
      <c r="D28" s="41">
        <f t="shared" ref="D28" si="3">+C28</f>
        <v>184747.27</v>
      </c>
    </row>
    <row r="29" spans="1:12" s="13" customFormat="1" x14ac:dyDescent="0.25">
      <c r="A29" s="247">
        <f t="shared" ref="A29:A31" si="4">+A28+1</f>
        <v>16</v>
      </c>
      <c r="C29" s="131">
        <f>SUM(C27:C28)</f>
        <v>195153.27</v>
      </c>
      <c r="D29" s="131">
        <f>SUM(D27:D28)</f>
        <v>195153.27</v>
      </c>
      <c r="J29" s="12"/>
      <c r="L29" s="12"/>
    </row>
    <row r="30" spans="1:12" s="13" customFormat="1" x14ac:dyDescent="0.25">
      <c r="A30" s="247">
        <f t="shared" si="4"/>
        <v>17</v>
      </c>
      <c r="B30" s="13" t="s">
        <v>42</v>
      </c>
      <c r="C30" s="129">
        <v>0.21</v>
      </c>
      <c r="D30" s="129">
        <v>0.34</v>
      </c>
      <c r="H30" s="132"/>
      <c r="J30" s="12"/>
      <c r="L30" s="12"/>
    </row>
    <row r="31" spans="1:12" s="13" customFormat="1" x14ac:dyDescent="0.25">
      <c r="A31" s="247">
        <f t="shared" si="4"/>
        <v>18</v>
      </c>
      <c r="B31" s="13" t="s">
        <v>50</v>
      </c>
      <c r="C31" s="21">
        <f>+C29*C30</f>
        <v>40982.186699999998</v>
      </c>
      <c r="D31" s="21">
        <f>+D29*D30</f>
        <v>66352.111799999999</v>
      </c>
      <c r="J31" s="12"/>
      <c r="L31" s="12"/>
    </row>
    <row r="33" spans="1:7" x14ac:dyDescent="0.25">
      <c r="A33" s="245">
        <f>+A31+1</f>
        <v>19</v>
      </c>
      <c r="B33" s="5" t="s">
        <v>51</v>
      </c>
      <c r="C33" s="17">
        <f>+C31</f>
        <v>40982.186699999998</v>
      </c>
    </row>
    <row r="34" spans="1:7" x14ac:dyDescent="0.25">
      <c r="A34" s="245">
        <f>+A33+1</f>
        <v>20</v>
      </c>
      <c r="B34" s="5" t="s">
        <v>52</v>
      </c>
      <c r="C34" s="17">
        <f>+D31</f>
        <v>66352.111799999999</v>
      </c>
    </row>
    <row r="35" spans="1:7" x14ac:dyDescent="0.25">
      <c r="A35" s="245">
        <f>+A34+1</f>
        <v>21</v>
      </c>
      <c r="B35" s="5" t="s">
        <v>53</v>
      </c>
      <c r="C35" s="137">
        <f>+C33-C34</f>
        <v>-25369.9251</v>
      </c>
    </row>
    <row r="37" spans="1:7" x14ac:dyDescent="0.25">
      <c r="A37" s="245">
        <f>+A35+1</f>
        <v>22</v>
      </c>
      <c r="B37" s="5" t="s">
        <v>54</v>
      </c>
      <c r="C37" s="17">
        <f>+C16</f>
        <v>-195183.33060000016</v>
      </c>
    </row>
    <row r="38" spans="1:7" x14ac:dyDescent="0.25">
      <c r="A38" s="245">
        <f>+A37+1</f>
        <v>23</v>
      </c>
      <c r="B38" s="5" t="s">
        <v>55</v>
      </c>
      <c r="C38" s="19">
        <f>34%-21%</f>
        <v>0.13000000000000003</v>
      </c>
    </row>
    <row r="39" spans="1:7" x14ac:dyDescent="0.25">
      <c r="A39" s="245">
        <f>+A38+1</f>
        <v>24</v>
      </c>
      <c r="C39" s="135">
        <f>+C37*C38</f>
        <v>-25373.832978000028</v>
      </c>
    </row>
    <row r="40" spans="1:7" x14ac:dyDescent="0.25">
      <c r="A40" s="245"/>
      <c r="C40" s="6"/>
    </row>
    <row r="41" spans="1:7" ht="15.75" thickBot="1" x14ac:dyDescent="0.3">
      <c r="A41" s="245">
        <f>+A39+1</f>
        <v>25</v>
      </c>
      <c r="B41" s="5" t="s">
        <v>56</v>
      </c>
      <c r="C41" s="136">
        <f>+C35+C39</f>
        <v>-50743.758078000028</v>
      </c>
      <c r="G41" s="166">
        <f>+C41+'(Ex 2 Pg 1) NAV'!H25+C23</f>
        <v>-0.22330399928614497</v>
      </c>
    </row>
    <row r="42" spans="1:7" ht="15.75" thickTop="1" x14ac:dyDescent="0.25">
      <c r="A42" s="245"/>
      <c r="G42" s="167" t="s">
        <v>57</v>
      </c>
    </row>
  </sheetData>
  <mergeCells count="2">
    <mergeCell ref="B4:D4"/>
    <mergeCell ref="B5:D5"/>
  </mergeCells>
  <pageMargins left="0.7" right="0.7" top="0.75" bottom="0.75" header="0.3" footer="0.3"/>
  <pageSetup scale="99" fitToHeight="0" orientation="portrait" r:id="rId1"/>
  <ignoredErrors>
    <ignoredError sqref="C8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I39"/>
  <sheetViews>
    <sheetView zoomScaleNormal="100" zoomScaleSheetLayoutView="100" workbookViewId="0">
      <selection activeCell="B10" sqref="B10"/>
    </sheetView>
  </sheetViews>
  <sheetFormatPr defaultRowHeight="12.75" x14ac:dyDescent="0.2"/>
  <cols>
    <col min="1" max="1" width="8.7109375" style="78" customWidth="1"/>
    <col min="2" max="2" width="10.7109375" style="79" customWidth="1"/>
    <col min="3" max="3" width="38.140625" style="79" bestFit="1" customWidth="1"/>
    <col min="4" max="4" width="4.85546875" style="79" customWidth="1"/>
    <col min="5" max="5" width="16.5703125" style="79" customWidth="1"/>
    <col min="6" max="6" width="6.42578125" style="79" customWidth="1"/>
    <col min="7" max="7" width="16.5703125" style="79" customWidth="1"/>
    <col min="8" max="8" width="7.28515625" style="88" customWidth="1"/>
    <col min="9" max="9" width="12.140625" style="88" bestFit="1" customWidth="1"/>
    <col min="10" max="247" width="8.85546875" style="79"/>
    <col min="248" max="248" width="4.5703125" style="79" customWidth="1"/>
    <col min="249" max="249" width="14.7109375" style="79" customWidth="1"/>
    <col min="250" max="250" width="16.5703125" style="79" customWidth="1"/>
    <col min="251" max="251" width="8.28515625" style="79" customWidth="1"/>
    <col min="252" max="252" width="4.7109375" style="79" customWidth="1"/>
    <col min="253" max="253" width="5.85546875" style="79" customWidth="1"/>
    <col min="254" max="254" width="4.28515625" style="79" customWidth="1"/>
    <col min="255" max="255" width="4.85546875" style="79" customWidth="1"/>
    <col min="256" max="256" width="16.5703125" style="79" customWidth="1"/>
    <col min="257" max="257" width="14.140625" style="79" customWidth="1"/>
    <col min="258" max="259" width="16.5703125" style="79" customWidth="1"/>
    <col min="260" max="260" width="9.5703125" style="79" customWidth="1"/>
    <col min="261" max="503" width="8.85546875" style="79"/>
    <col min="504" max="504" width="4.5703125" style="79" customWidth="1"/>
    <col min="505" max="505" width="14.7109375" style="79" customWidth="1"/>
    <col min="506" max="506" width="16.5703125" style="79" customWidth="1"/>
    <col min="507" max="507" width="8.28515625" style="79" customWidth="1"/>
    <col min="508" max="508" width="4.7109375" style="79" customWidth="1"/>
    <col min="509" max="509" width="5.85546875" style="79" customWidth="1"/>
    <col min="510" max="510" width="4.28515625" style="79" customWidth="1"/>
    <col min="511" max="511" width="4.85546875" style="79" customWidth="1"/>
    <col min="512" max="512" width="16.5703125" style="79" customWidth="1"/>
    <col min="513" max="513" width="14.140625" style="79" customWidth="1"/>
    <col min="514" max="515" width="16.5703125" style="79" customWidth="1"/>
    <col min="516" max="516" width="9.5703125" style="79" customWidth="1"/>
    <col min="517" max="759" width="8.85546875" style="79"/>
    <col min="760" max="760" width="4.5703125" style="79" customWidth="1"/>
    <col min="761" max="761" width="14.7109375" style="79" customWidth="1"/>
    <col min="762" max="762" width="16.5703125" style="79" customWidth="1"/>
    <col min="763" max="763" width="8.28515625" style="79" customWidth="1"/>
    <col min="764" max="764" width="4.7109375" style="79" customWidth="1"/>
    <col min="765" max="765" width="5.85546875" style="79" customWidth="1"/>
    <col min="766" max="766" width="4.28515625" style="79" customWidth="1"/>
    <col min="767" max="767" width="4.85546875" style="79" customWidth="1"/>
    <col min="768" max="768" width="16.5703125" style="79" customWidth="1"/>
    <col min="769" max="769" width="14.140625" style="79" customWidth="1"/>
    <col min="770" max="771" width="16.5703125" style="79" customWidth="1"/>
    <col min="772" max="772" width="9.5703125" style="79" customWidth="1"/>
    <col min="773" max="1015" width="8.85546875" style="79"/>
    <col min="1016" max="1016" width="4.5703125" style="79" customWidth="1"/>
    <col min="1017" max="1017" width="14.7109375" style="79" customWidth="1"/>
    <col min="1018" max="1018" width="16.5703125" style="79" customWidth="1"/>
    <col min="1019" max="1019" width="8.28515625" style="79" customWidth="1"/>
    <col min="1020" max="1020" width="4.7109375" style="79" customWidth="1"/>
    <col min="1021" max="1021" width="5.85546875" style="79" customWidth="1"/>
    <col min="1022" max="1022" width="4.28515625" style="79" customWidth="1"/>
    <col min="1023" max="1023" width="4.85546875" style="79" customWidth="1"/>
    <col min="1024" max="1024" width="16.5703125" style="79" customWidth="1"/>
    <col min="1025" max="1025" width="14.140625" style="79" customWidth="1"/>
    <col min="1026" max="1027" width="16.5703125" style="79" customWidth="1"/>
    <col min="1028" max="1028" width="9.5703125" style="79" customWidth="1"/>
    <col min="1029" max="1271" width="8.85546875" style="79"/>
    <col min="1272" max="1272" width="4.5703125" style="79" customWidth="1"/>
    <col min="1273" max="1273" width="14.7109375" style="79" customWidth="1"/>
    <col min="1274" max="1274" width="16.5703125" style="79" customWidth="1"/>
    <col min="1275" max="1275" width="8.28515625" style="79" customWidth="1"/>
    <col min="1276" max="1276" width="4.7109375" style="79" customWidth="1"/>
    <col min="1277" max="1277" width="5.85546875" style="79" customWidth="1"/>
    <col min="1278" max="1278" width="4.28515625" style="79" customWidth="1"/>
    <col min="1279" max="1279" width="4.85546875" style="79" customWidth="1"/>
    <col min="1280" max="1280" width="16.5703125" style="79" customWidth="1"/>
    <col min="1281" max="1281" width="14.140625" style="79" customWidth="1"/>
    <col min="1282" max="1283" width="16.5703125" style="79" customWidth="1"/>
    <col min="1284" max="1284" width="9.5703125" style="79" customWidth="1"/>
    <col min="1285" max="1527" width="8.85546875" style="79"/>
    <col min="1528" max="1528" width="4.5703125" style="79" customWidth="1"/>
    <col min="1529" max="1529" width="14.7109375" style="79" customWidth="1"/>
    <col min="1530" max="1530" width="16.5703125" style="79" customWidth="1"/>
    <col min="1531" max="1531" width="8.28515625" style="79" customWidth="1"/>
    <col min="1532" max="1532" width="4.7109375" style="79" customWidth="1"/>
    <col min="1533" max="1533" width="5.85546875" style="79" customWidth="1"/>
    <col min="1534" max="1534" width="4.28515625" style="79" customWidth="1"/>
    <col min="1535" max="1535" width="4.85546875" style="79" customWidth="1"/>
    <col min="1536" max="1536" width="16.5703125" style="79" customWidth="1"/>
    <col min="1537" max="1537" width="14.140625" style="79" customWidth="1"/>
    <col min="1538" max="1539" width="16.5703125" style="79" customWidth="1"/>
    <col min="1540" max="1540" width="9.5703125" style="79" customWidth="1"/>
    <col min="1541" max="1783" width="8.85546875" style="79"/>
    <col min="1784" max="1784" width="4.5703125" style="79" customWidth="1"/>
    <col min="1785" max="1785" width="14.7109375" style="79" customWidth="1"/>
    <col min="1786" max="1786" width="16.5703125" style="79" customWidth="1"/>
    <col min="1787" max="1787" width="8.28515625" style="79" customWidth="1"/>
    <col min="1788" max="1788" width="4.7109375" style="79" customWidth="1"/>
    <col min="1789" max="1789" width="5.85546875" style="79" customWidth="1"/>
    <col min="1790" max="1790" width="4.28515625" style="79" customWidth="1"/>
    <col min="1791" max="1791" width="4.85546875" style="79" customWidth="1"/>
    <col min="1792" max="1792" width="16.5703125" style="79" customWidth="1"/>
    <col min="1793" max="1793" width="14.140625" style="79" customWidth="1"/>
    <col min="1794" max="1795" width="16.5703125" style="79" customWidth="1"/>
    <col min="1796" max="1796" width="9.5703125" style="79" customWidth="1"/>
    <col min="1797" max="2039" width="8.85546875" style="79"/>
    <col min="2040" max="2040" width="4.5703125" style="79" customWidth="1"/>
    <col min="2041" max="2041" width="14.7109375" style="79" customWidth="1"/>
    <col min="2042" max="2042" width="16.5703125" style="79" customWidth="1"/>
    <col min="2043" max="2043" width="8.28515625" style="79" customWidth="1"/>
    <col min="2044" max="2044" width="4.7109375" style="79" customWidth="1"/>
    <col min="2045" max="2045" width="5.85546875" style="79" customWidth="1"/>
    <col min="2046" max="2046" width="4.28515625" style="79" customWidth="1"/>
    <col min="2047" max="2047" width="4.85546875" style="79" customWidth="1"/>
    <col min="2048" max="2048" width="16.5703125" style="79" customWidth="1"/>
    <col min="2049" max="2049" width="14.140625" style="79" customWidth="1"/>
    <col min="2050" max="2051" width="16.5703125" style="79" customWidth="1"/>
    <col min="2052" max="2052" width="9.5703125" style="79" customWidth="1"/>
    <col min="2053" max="2295" width="8.85546875" style="79"/>
    <col min="2296" max="2296" width="4.5703125" style="79" customWidth="1"/>
    <col min="2297" max="2297" width="14.7109375" style="79" customWidth="1"/>
    <col min="2298" max="2298" width="16.5703125" style="79" customWidth="1"/>
    <col min="2299" max="2299" width="8.28515625" style="79" customWidth="1"/>
    <col min="2300" max="2300" width="4.7109375" style="79" customWidth="1"/>
    <col min="2301" max="2301" width="5.85546875" style="79" customWidth="1"/>
    <col min="2302" max="2302" width="4.28515625" style="79" customWidth="1"/>
    <col min="2303" max="2303" width="4.85546875" style="79" customWidth="1"/>
    <col min="2304" max="2304" width="16.5703125" style="79" customWidth="1"/>
    <col min="2305" max="2305" width="14.140625" style="79" customWidth="1"/>
    <col min="2306" max="2307" width="16.5703125" style="79" customWidth="1"/>
    <col min="2308" max="2308" width="9.5703125" style="79" customWidth="1"/>
    <col min="2309" max="2551" width="8.85546875" style="79"/>
    <col min="2552" max="2552" width="4.5703125" style="79" customWidth="1"/>
    <col min="2553" max="2553" width="14.7109375" style="79" customWidth="1"/>
    <col min="2554" max="2554" width="16.5703125" style="79" customWidth="1"/>
    <col min="2555" max="2555" width="8.28515625" style="79" customWidth="1"/>
    <col min="2556" max="2556" width="4.7109375" style="79" customWidth="1"/>
    <col min="2557" max="2557" width="5.85546875" style="79" customWidth="1"/>
    <col min="2558" max="2558" width="4.28515625" style="79" customWidth="1"/>
    <col min="2559" max="2559" width="4.85546875" style="79" customWidth="1"/>
    <col min="2560" max="2560" width="16.5703125" style="79" customWidth="1"/>
    <col min="2561" max="2561" width="14.140625" style="79" customWidth="1"/>
    <col min="2562" max="2563" width="16.5703125" style="79" customWidth="1"/>
    <col min="2564" max="2564" width="9.5703125" style="79" customWidth="1"/>
    <col min="2565" max="2807" width="8.85546875" style="79"/>
    <col min="2808" max="2808" width="4.5703125" style="79" customWidth="1"/>
    <col min="2809" max="2809" width="14.7109375" style="79" customWidth="1"/>
    <col min="2810" max="2810" width="16.5703125" style="79" customWidth="1"/>
    <col min="2811" max="2811" width="8.28515625" style="79" customWidth="1"/>
    <col min="2812" max="2812" width="4.7109375" style="79" customWidth="1"/>
    <col min="2813" max="2813" width="5.85546875" style="79" customWidth="1"/>
    <col min="2814" max="2814" width="4.28515625" style="79" customWidth="1"/>
    <col min="2815" max="2815" width="4.85546875" style="79" customWidth="1"/>
    <col min="2816" max="2816" width="16.5703125" style="79" customWidth="1"/>
    <col min="2817" max="2817" width="14.140625" style="79" customWidth="1"/>
    <col min="2818" max="2819" width="16.5703125" style="79" customWidth="1"/>
    <col min="2820" max="2820" width="9.5703125" style="79" customWidth="1"/>
    <col min="2821" max="3063" width="8.85546875" style="79"/>
    <col min="3064" max="3064" width="4.5703125" style="79" customWidth="1"/>
    <col min="3065" max="3065" width="14.7109375" style="79" customWidth="1"/>
    <col min="3066" max="3066" width="16.5703125" style="79" customWidth="1"/>
    <col min="3067" max="3067" width="8.28515625" style="79" customWidth="1"/>
    <col min="3068" max="3068" width="4.7109375" style="79" customWidth="1"/>
    <col min="3069" max="3069" width="5.85546875" style="79" customWidth="1"/>
    <col min="3070" max="3070" width="4.28515625" style="79" customWidth="1"/>
    <col min="3071" max="3071" width="4.85546875" style="79" customWidth="1"/>
    <col min="3072" max="3072" width="16.5703125" style="79" customWidth="1"/>
    <col min="3073" max="3073" width="14.140625" style="79" customWidth="1"/>
    <col min="3074" max="3075" width="16.5703125" style="79" customWidth="1"/>
    <col min="3076" max="3076" width="9.5703125" style="79" customWidth="1"/>
    <col min="3077" max="3319" width="8.85546875" style="79"/>
    <col min="3320" max="3320" width="4.5703125" style="79" customWidth="1"/>
    <col min="3321" max="3321" width="14.7109375" style="79" customWidth="1"/>
    <col min="3322" max="3322" width="16.5703125" style="79" customWidth="1"/>
    <col min="3323" max="3323" width="8.28515625" style="79" customWidth="1"/>
    <col min="3324" max="3324" width="4.7109375" style="79" customWidth="1"/>
    <col min="3325" max="3325" width="5.85546875" style="79" customWidth="1"/>
    <col min="3326" max="3326" width="4.28515625" style="79" customWidth="1"/>
    <col min="3327" max="3327" width="4.85546875" style="79" customWidth="1"/>
    <col min="3328" max="3328" width="16.5703125" style="79" customWidth="1"/>
    <col min="3329" max="3329" width="14.140625" style="79" customWidth="1"/>
    <col min="3330" max="3331" width="16.5703125" style="79" customWidth="1"/>
    <col min="3332" max="3332" width="9.5703125" style="79" customWidth="1"/>
    <col min="3333" max="3575" width="8.85546875" style="79"/>
    <col min="3576" max="3576" width="4.5703125" style="79" customWidth="1"/>
    <col min="3577" max="3577" width="14.7109375" style="79" customWidth="1"/>
    <col min="3578" max="3578" width="16.5703125" style="79" customWidth="1"/>
    <col min="3579" max="3579" width="8.28515625" style="79" customWidth="1"/>
    <col min="3580" max="3580" width="4.7109375" style="79" customWidth="1"/>
    <col min="3581" max="3581" width="5.85546875" style="79" customWidth="1"/>
    <col min="3582" max="3582" width="4.28515625" style="79" customWidth="1"/>
    <col min="3583" max="3583" width="4.85546875" style="79" customWidth="1"/>
    <col min="3584" max="3584" width="16.5703125" style="79" customWidth="1"/>
    <col min="3585" max="3585" width="14.140625" style="79" customWidth="1"/>
    <col min="3586" max="3587" width="16.5703125" style="79" customWidth="1"/>
    <col min="3588" max="3588" width="9.5703125" style="79" customWidth="1"/>
    <col min="3589" max="3831" width="8.85546875" style="79"/>
    <col min="3832" max="3832" width="4.5703125" style="79" customWidth="1"/>
    <col min="3833" max="3833" width="14.7109375" style="79" customWidth="1"/>
    <col min="3834" max="3834" width="16.5703125" style="79" customWidth="1"/>
    <col min="3835" max="3835" width="8.28515625" style="79" customWidth="1"/>
    <col min="3836" max="3836" width="4.7109375" style="79" customWidth="1"/>
    <col min="3837" max="3837" width="5.85546875" style="79" customWidth="1"/>
    <col min="3838" max="3838" width="4.28515625" style="79" customWidth="1"/>
    <col min="3839" max="3839" width="4.85546875" style="79" customWidth="1"/>
    <col min="3840" max="3840" width="16.5703125" style="79" customWidth="1"/>
    <col min="3841" max="3841" width="14.140625" style="79" customWidth="1"/>
    <col min="3842" max="3843" width="16.5703125" style="79" customWidth="1"/>
    <col min="3844" max="3844" width="9.5703125" style="79" customWidth="1"/>
    <col min="3845" max="4087" width="8.85546875" style="79"/>
    <col min="4088" max="4088" width="4.5703125" style="79" customWidth="1"/>
    <col min="4089" max="4089" width="14.7109375" style="79" customWidth="1"/>
    <col min="4090" max="4090" width="16.5703125" style="79" customWidth="1"/>
    <col min="4091" max="4091" width="8.28515625" style="79" customWidth="1"/>
    <col min="4092" max="4092" width="4.7109375" style="79" customWidth="1"/>
    <col min="4093" max="4093" width="5.85546875" style="79" customWidth="1"/>
    <col min="4094" max="4094" width="4.28515625" style="79" customWidth="1"/>
    <col min="4095" max="4095" width="4.85546875" style="79" customWidth="1"/>
    <col min="4096" max="4096" width="16.5703125" style="79" customWidth="1"/>
    <col min="4097" max="4097" width="14.140625" style="79" customWidth="1"/>
    <col min="4098" max="4099" width="16.5703125" style="79" customWidth="1"/>
    <col min="4100" max="4100" width="9.5703125" style="79" customWidth="1"/>
    <col min="4101" max="4343" width="8.85546875" style="79"/>
    <col min="4344" max="4344" width="4.5703125" style="79" customWidth="1"/>
    <col min="4345" max="4345" width="14.7109375" style="79" customWidth="1"/>
    <col min="4346" max="4346" width="16.5703125" style="79" customWidth="1"/>
    <col min="4347" max="4347" width="8.28515625" style="79" customWidth="1"/>
    <col min="4348" max="4348" width="4.7109375" style="79" customWidth="1"/>
    <col min="4349" max="4349" width="5.85546875" style="79" customWidth="1"/>
    <col min="4350" max="4350" width="4.28515625" style="79" customWidth="1"/>
    <col min="4351" max="4351" width="4.85546875" style="79" customWidth="1"/>
    <col min="4352" max="4352" width="16.5703125" style="79" customWidth="1"/>
    <col min="4353" max="4353" width="14.140625" style="79" customWidth="1"/>
    <col min="4354" max="4355" width="16.5703125" style="79" customWidth="1"/>
    <col min="4356" max="4356" width="9.5703125" style="79" customWidth="1"/>
    <col min="4357" max="4599" width="8.85546875" style="79"/>
    <col min="4600" max="4600" width="4.5703125" style="79" customWidth="1"/>
    <col min="4601" max="4601" width="14.7109375" style="79" customWidth="1"/>
    <col min="4602" max="4602" width="16.5703125" style="79" customWidth="1"/>
    <col min="4603" max="4603" width="8.28515625" style="79" customWidth="1"/>
    <col min="4604" max="4604" width="4.7109375" style="79" customWidth="1"/>
    <col min="4605" max="4605" width="5.85546875" style="79" customWidth="1"/>
    <col min="4606" max="4606" width="4.28515625" style="79" customWidth="1"/>
    <col min="4607" max="4607" width="4.85546875" style="79" customWidth="1"/>
    <col min="4608" max="4608" width="16.5703125" style="79" customWidth="1"/>
    <col min="4609" max="4609" width="14.140625" style="79" customWidth="1"/>
    <col min="4610" max="4611" width="16.5703125" style="79" customWidth="1"/>
    <col min="4612" max="4612" width="9.5703125" style="79" customWidth="1"/>
    <col min="4613" max="4855" width="8.85546875" style="79"/>
    <col min="4856" max="4856" width="4.5703125" style="79" customWidth="1"/>
    <col min="4857" max="4857" width="14.7109375" style="79" customWidth="1"/>
    <col min="4858" max="4858" width="16.5703125" style="79" customWidth="1"/>
    <col min="4859" max="4859" width="8.28515625" style="79" customWidth="1"/>
    <col min="4860" max="4860" width="4.7109375" style="79" customWidth="1"/>
    <col min="4861" max="4861" width="5.85546875" style="79" customWidth="1"/>
    <col min="4862" max="4862" width="4.28515625" style="79" customWidth="1"/>
    <col min="4863" max="4863" width="4.85546875" style="79" customWidth="1"/>
    <col min="4864" max="4864" width="16.5703125" style="79" customWidth="1"/>
    <col min="4865" max="4865" width="14.140625" style="79" customWidth="1"/>
    <col min="4866" max="4867" width="16.5703125" style="79" customWidth="1"/>
    <col min="4868" max="4868" width="9.5703125" style="79" customWidth="1"/>
    <col min="4869" max="5111" width="8.85546875" style="79"/>
    <col min="5112" max="5112" width="4.5703125" style="79" customWidth="1"/>
    <col min="5113" max="5113" width="14.7109375" style="79" customWidth="1"/>
    <col min="5114" max="5114" width="16.5703125" style="79" customWidth="1"/>
    <col min="5115" max="5115" width="8.28515625" style="79" customWidth="1"/>
    <col min="5116" max="5116" width="4.7109375" style="79" customWidth="1"/>
    <col min="5117" max="5117" width="5.85546875" style="79" customWidth="1"/>
    <col min="5118" max="5118" width="4.28515625" style="79" customWidth="1"/>
    <col min="5119" max="5119" width="4.85546875" style="79" customWidth="1"/>
    <col min="5120" max="5120" width="16.5703125" style="79" customWidth="1"/>
    <col min="5121" max="5121" width="14.140625" style="79" customWidth="1"/>
    <col min="5122" max="5123" width="16.5703125" style="79" customWidth="1"/>
    <col min="5124" max="5124" width="9.5703125" style="79" customWidth="1"/>
    <col min="5125" max="5367" width="8.85546875" style="79"/>
    <col min="5368" max="5368" width="4.5703125" style="79" customWidth="1"/>
    <col min="5369" max="5369" width="14.7109375" style="79" customWidth="1"/>
    <col min="5370" max="5370" width="16.5703125" style="79" customWidth="1"/>
    <col min="5371" max="5371" width="8.28515625" style="79" customWidth="1"/>
    <col min="5372" max="5372" width="4.7109375" style="79" customWidth="1"/>
    <col min="5373" max="5373" width="5.85546875" style="79" customWidth="1"/>
    <col min="5374" max="5374" width="4.28515625" style="79" customWidth="1"/>
    <col min="5375" max="5375" width="4.85546875" style="79" customWidth="1"/>
    <col min="5376" max="5376" width="16.5703125" style="79" customWidth="1"/>
    <col min="5377" max="5377" width="14.140625" style="79" customWidth="1"/>
    <col min="5378" max="5379" width="16.5703125" style="79" customWidth="1"/>
    <col min="5380" max="5380" width="9.5703125" style="79" customWidth="1"/>
    <col min="5381" max="5623" width="8.85546875" style="79"/>
    <col min="5624" max="5624" width="4.5703125" style="79" customWidth="1"/>
    <col min="5625" max="5625" width="14.7109375" style="79" customWidth="1"/>
    <col min="5626" max="5626" width="16.5703125" style="79" customWidth="1"/>
    <col min="5627" max="5627" width="8.28515625" style="79" customWidth="1"/>
    <col min="5628" max="5628" width="4.7109375" style="79" customWidth="1"/>
    <col min="5629" max="5629" width="5.85546875" style="79" customWidth="1"/>
    <col min="5630" max="5630" width="4.28515625" style="79" customWidth="1"/>
    <col min="5631" max="5631" width="4.85546875" style="79" customWidth="1"/>
    <col min="5632" max="5632" width="16.5703125" style="79" customWidth="1"/>
    <col min="5633" max="5633" width="14.140625" style="79" customWidth="1"/>
    <col min="5634" max="5635" width="16.5703125" style="79" customWidth="1"/>
    <col min="5636" max="5636" width="9.5703125" style="79" customWidth="1"/>
    <col min="5637" max="5879" width="8.85546875" style="79"/>
    <col min="5880" max="5880" width="4.5703125" style="79" customWidth="1"/>
    <col min="5881" max="5881" width="14.7109375" style="79" customWidth="1"/>
    <col min="5882" max="5882" width="16.5703125" style="79" customWidth="1"/>
    <col min="5883" max="5883" width="8.28515625" style="79" customWidth="1"/>
    <col min="5884" max="5884" width="4.7109375" style="79" customWidth="1"/>
    <col min="5885" max="5885" width="5.85546875" style="79" customWidth="1"/>
    <col min="5886" max="5886" width="4.28515625" style="79" customWidth="1"/>
    <col min="5887" max="5887" width="4.85546875" style="79" customWidth="1"/>
    <col min="5888" max="5888" width="16.5703125" style="79" customWidth="1"/>
    <col min="5889" max="5889" width="14.140625" style="79" customWidth="1"/>
    <col min="5890" max="5891" width="16.5703125" style="79" customWidth="1"/>
    <col min="5892" max="5892" width="9.5703125" style="79" customWidth="1"/>
    <col min="5893" max="6135" width="8.85546875" style="79"/>
    <col min="6136" max="6136" width="4.5703125" style="79" customWidth="1"/>
    <col min="6137" max="6137" width="14.7109375" style="79" customWidth="1"/>
    <col min="6138" max="6138" width="16.5703125" style="79" customWidth="1"/>
    <col min="6139" max="6139" width="8.28515625" style="79" customWidth="1"/>
    <col min="6140" max="6140" width="4.7109375" style="79" customWidth="1"/>
    <col min="6141" max="6141" width="5.85546875" style="79" customWidth="1"/>
    <col min="6142" max="6142" width="4.28515625" style="79" customWidth="1"/>
    <col min="6143" max="6143" width="4.85546875" style="79" customWidth="1"/>
    <col min="6144" max="6144" width="16.5703125" style="79" customWidth="1"/>
    <col min="6145" max="6145" width="14.140625" style="79" customWidth="1"/>
    <col min="6146" max="6147" width="16.5703125" style="79" customWidth="1"/>
    <col min="6148" max="6148" width="9.5703125" style="79" customWidth="1"/>
    <col min="6149" max="6391" width="8.85546875" style="79"/>
    <col min="6392" max="6392" width="4.5703125" style="79" customWidth="1"/>
    <col min="6393" max="6393" width="14.7109375" style="79" customWidth="1"/>
    <col min="6394" max="6394" width="16.5703125" style="79" customWidth="1"/>
    <col min="6395" max="6395" width="8.28515625" style="79" customWidth="1"/>
    <col min="6396" max="6396" width="4.7109375" style="79" customWidth="1"/>
    <col min="6397" max="6397" width="5.85546875" style="79" customWidth="1"/>
    <col min="6398" max="6398" width="4.28515625" style="79" customWidth="1"/>
    <col min="6399" max="6399" width="4.85546875" style="79" customWidth="1"/>
    <col min="6400" max="6400" width="16.5703125" style="79" customWidth="1"/>
    <col min="6401" max="6401" width="14.140625" style="79" customWidth="1"/>
    <col min="6402" max="6403" width="16.5703125" style="79" customWidth="1"/>
    <col min="6404" max="6404" width="9.5703125" style="79" customWidth="1"/>
    <col min="6405" max="6647" width="8.85546875" style="79"/>
    <col min="6648" max="6648" width="4.5703125" style="79" customWidth="1"/>
    <col min="6649" max="6649" width="14.7109375" style="79" customWidth="1"/>
    <col min="6650" max="6650" width="16.5703125" style="79" customWidth="1"/>
    <col min="6651" max="6651" width="8.28515625" style="79" customWidth="1"/>
    <col min="6652" max="6652" width="4.7109375" style="79" customWidth="1"/>
    <col min="6653" max="6653" width="5.85546875" style="79" customWidth="1"/>
    <col min="6654" max="6654" width="4.28515625" style="79" customWidth="1"/>
    <col min="6655" max="6655" width="4.85546875" style="79" customWidth="1"/>
    <col min="6656" max="6656" width="16.5703125" style="79" customWidth="1"/>
    <col min="6657" max="6657" width="14.140625" style="79" customWidth="1"/>
    <col min="6658" max="6659" width="16.5703125" style="79" customWidth="1"/>
    <col min="6660" max="6660" width="9.5703125" style="79" customWidth="1"/>
    <col min="6661" max="6903" width="8.85546875" style="79"/>
    <col min="6904" max="6904" width="4.5703125" style="79" customWidth="1"/>
    <col min="6905" max="6905" width="14.7109375" style="79" customWidth="1"/>
    <col min="6906" max="6906" width="16.5703125" style="79" customWidth="1"/>
    <col min="6907" max="6907" width="8.28515625" style="79" customWidth="1"/>
    <col min="6908" max="6908" width="4.7109375" style="79" customWidth="1"/>
    <col min="6909" max="6909" width="5.85546875" style="79" customWidth="1"/>
    <col min="6910" max="6910" width="4.28515625" style="79" customWidth="1"/>
    <col min="6911" max="6911" width="4.85546875" style="79" customWidth="1"/>
    <col min="6912" max="6912" width="16.5703125" style="79" customWidth="1"/>
    <col min="6913" max="6913" width="14.140625" style="79" customWidth="1"/>
    <col min="6914" max="6915" width="16.5703125" style="79" customWidth="1"/>
    <col min="6916" max="6916" width="9.5703125" style="79" customWidth="1"/>
    <col min="6917" max="7159" width="8.85546875" style="79"/>
    <col min="7160" max="7160" width="4.5703125" style="79" customWidth="1"/>
    <col min="7161" max="7161" width="14.7109375" style="79" customWidth="1"/>
    <col min="7162" max="7162" width="16.5703125" style="79" customWidth="1"/>
    <col min="7163" max="7163" width="8.28515625" style="79" customWidth="1"/>
    <col min="7164" max="7164" width="4.7109375" style="79" customWidth="1"/>
    <col min="7165" max="7165" width="5.85546875" style="79" customWidth="1"/>
    <col min="7166" max="7166" width="4.28515625" style="79" customWidth="1"/>
    <col min="7167" max="7167" width="4.85546875" style="79" customWidth="1"/>
    <col min="7168" max="7168" width="16.5703125" style="79" customWidth="1"/>
    <col min="7169" max="7169" width="14.140625" style="79" customWidth="1"/>
    <col min="7170" max="7171" width="16.5703125" style="79" customWidth="1"/>
    <col min="7172" max="7172" width="9.5703125" style="79" customWidth="1"/>
    <col min="7173" max="7415" width="8.85546875" style="79"/>
    <col min="7416" max="7416" width="4.5703125" style="79" customWidth="1"/>
    <col min="7417" max="7417" width="14.7109375" style="79" customWidth="1"/>
    <col min="7418" max="7418" width="16.5703125" style="79" customWidth="1"/>
    <col min="7419" max="7419" width="8.28515625" style="79" customWidth="1"/>
    <col min="7420" max="7420" width="4.7109375" style="79" customWidth="1"/>
    <col min="7421" max="7421" width="5.85546875" style="79" customWidth="1"/>
    <col min="7422" max="7422" width="4.28515625" style="79" customWidth="1"/>
    <col min="7423" max="7423" width="4.85546875" style="79" customWidth="1"/>
    <col min="7424" max="7424" width="16.5703125" style="79" customWidth="1"/>
    <col min="7425" max="7425" width="14.140625" style="79" customWidth="1"/>
    <col min="7426" max="7427" width="16.5703125" style="79" customWidth="1"/>
    <col min="7428" max="7428" width="9.5703125" style="79" customWidth="1"/>
    <col min="7429" max="7671" width="8.85546875" style="79"/>
    <col min="7672" max="7672" width="4.5703125" style="79" customWidth="1"/>
    <col min="7673" max="7673" width="14.7109375" style="79" customWidth="1"/>
    <col min="7674" max="7674" width="16.5703125" style="79" customWidth="1"/>
    <col min="7675" max="7675" width="8.28515625" style="79" customWidth="1"/>
    <col min="7676" max="7676" width="4.7109375" style="79" customWidth="1"/>
    <col min="7677" max="7677" width="5.85546875" style="79" customWidth="1"/>
    <col min="7678" max="7678" width="4.28515625" style="79" customWidth="1"/>
    <col min="7679" max="7679" width="4.85546875" style="79" customWidth="1"/>
    <col min="7680" max="7680" width="16.5703125" style="79" customWidth="1"/>
    <col min="7681" max="7681" width="14.140625" style="79" customWidth="1"/>
    <col min="7682" max="7683" width="16.5703125" style="79" customWidth="1"/>
    <col min="7684" max="7684" width="9.5703125" style="79" customWidth="1"/>
    <col min="7685" max="7927" width="8.85546875" style="79"/>
    <col min="7928" max="7928" width="4.5703125" style="79" customWidth="1"/>
    <col min="7929" max="7929" width="14.7109375" style="79" customWidth="1"/>
    <col min="7930" max="7930" width="16.5703125" style="79" customWidth="1"/>
    <col min="7931" max="7931" width="8.28515625" style="79" customWidth="1"/>
    <col min="7932" max="7932" width="4.7109375" style="79" customWidth="1"/>
    <col min="7933" max="7933" width="5.85546875" style="79" customWidth="1"/>
    <col min="7934" max="7934" width="4.28515625" style="79" customWidth="1"/>
    <col min="7935" max="7935" width="4.85546875" style="79" customWidth="1"/>
    <col min="7936" max="7936" width="16.5703125" style="79" customWidth="1"/>
    <col min="7937" max="7937" width="14.140625" style="79" customWidth="1"/>
    <col min="7938" max="7939" width="16.5703125" style="79" customWidth="1"/>
    <col min="7940" max="7940" width="9.5703125" style="79" customWidth="1"/>
    <col min="7941" max="8183" width="8.85546875" style="79"/>
    <col min="8184" max="8184" width="4.5703125" style="79" customWidth="1"/>
    <col min="8185" max="8185" width="14.7109375" style="79" customWidth="1"/>
    <col min="8186" max="8186" width="16.5703125" style="79" customWidth="1"/>
    <col min="8187" max="8187" width="8.28515625" style="79" customWidth="1"/>
    <col min="8188" max="8188" width="4.7109375" style="79" customWidth="1"/>
    <col min="8189" max="8189" width="5.85546875" style="79" customWidth="1"/>
    <col min="8190" max="8190" width="4.28515625" style="79" customWidth="1"/>
    <col min="8191" max="8191" width="4.85546875" style="79" customWidth="1"/>
    <col min="8192" max="8192" width="16.5703125" style="79" customWidth="1"/>
    <col min="8193" max="8193" width="14.140625" style="79" customWidth="1"/>
    <col min="8194" max="8195" width="16.5703125" style="79" customWidth="1"/>
    <col min="8196" max="8196" width="9.5703125" style="79" customWidth="1"/>
    <col min="8197" max="8439" width="8.85546875" style="79"/>
    <col min="8440" max="8440" width="4.5703125" style="79" customWidth="1"/>
    <col min="8441" max="8441" width="14.7109375" style="79" customWidth="1"/>
    <col min="8442" max="8442" width="16.5703125" style="79" customWidth="1"/>
    <col min="8443" max="8443" width="8.28515625" style="79" customWidth="1"/>
    <col min="8444" max="8444" width="4.7109375" style="79" customWidth="1"/>
    <col min="8445" max="8445" width="5.85546875" style="79" customWidth="1"/>
    <col min="8446" max="8446" width="4.28515625" style="79" customWidth="1"/>
    <col min="8447" max="8447" width="4.85546875" style="79" customWidth="1"/>
    <col min="8448" max="8448" width="16.5703125" style="79" customWidth="1"/>
    <col min="8449" max="8449" width="14.140625" style="79" customWidth="1"/>
    <col min="8450" max="8451" width="16.5703125" style="79" customWidth="1"/>
    <col min="8452" max="8452" width="9.5703125" style="79" customWidth="1"/>
    <col min="8453" max="8695" width="8.85546875" style="79"/>
    <col min="8696" max="8696" width="4.5703125" style="79" customWidth="1"/>
    <col min="8697" max="8697" width="14.7109375" style="79" customWidth="1"/>
    <col min="8698" max="8698" width="16.5703125" style="79" customWidth="1"/>
    <col min="8699" max="8699" width="8.28515625" style="79" customWidth="1"/>
    <col min="8700" max="8700" width="4.7109375" style="79" customWidth="1"/>
    <col min="8701" max="8701" width="5.85546875" style="79" customWidth="1"/>
    <col min="8702" max="8702" width="4.28515625" style="79" customWidth="1"/>
    <col min="8703" max="8703" width="4.85546875" style="79" customWidth="1"/>
    <col min="8704" max="8704" width="16.5703125" style="79" customWidth="1"/>
    <col min="8705" max="8705" width="14.140625" style="79" customWidth="1"/>
    <col min="8706" max="8707" width="16.5703125" style="79" customWidth="1"/>
    <col min="8708" max="8708" width="9.5703125" style="79" customWidth="1"/>
    <col min="8709" max="8951" width="8.85546875" style="79"/>
    <col min="8952" max="8952" width="4.5703125" style="79" customWidth="1"/>
    <col min="8953" max="8953" width="14.7109375" style="79" customWidth="1"/>
    <col min="8954" max="8954" width="16.5703125" style="79" customWidth="1"/>
    <col min="8955" max="8955" width="8.28515625" style="79" customWidth="1"/>
    <col min="8956" max="8956" width="4.7109375" style="79" customWidth="1"/>
    <col min="8957" max="8957" width="5.85546875" style="79" customWidth="1"/>
    <col min="8958" max="8958" width="4.28515625" style="79" customWidth="1"/>
    <col min="8959" max="8959" width="4.85546875" style="79" customWidth="1"/>
    <col min="8960" max="8960" width="16.5703125" style="79" customWidth="1"/>
    <col min="8961" max="8961" width="14.140625" style="79" customWidth="1"/>
    <col min="8962" max="8963" width="16.5703125" style="79" customWidth="1"/>
    <col min="8964" max="8964" width="9.5703125" style="79" customWidth="1"/>
    <col min="8965" max="9207" width="8.85546875" style="79"/>
    <col min="9208" max="9208" width="4.5703125" style="79" customWidth="1"/>
    <col min="9209" max="9209" width="14.7109375" style="79" customWidth="1"/>
    <col min="9210" max="9210" width="16.5703125" style="79" customWidth="1"/>
    <col min="9211" max="9211" width="8.28515625" style="79" customWidth="1"/>
    <col min="9212" max="9212" width="4.7109375" style="79" customWidth="1"/>
    <col min="9213" max="9213" width="5.85546875" style="79" customWidth="1"/>
    <col min="9214" max="9214" width="4.28515625" style="79" customWidth="1"/>
    <col min="9215" max="9215" width="4.85546875" style="79" customWidth="1"/>
    <col min="9216" max="9216" width="16.5703125" style="79" customWidth="1"/>
    <col min="9217" max="9217" width="14.140625" style="79" customWidth="1"/>
    <col min="9218" max="9219" width="16.5703125" style="79" customWidth="1"/>
    <col min="9220" max="9220" width="9.5703125" style="79" customWidth="1"/>
    <col min="9221" max="9463" width="8.85546875" style="79"/>
    <col min="9464" max="9464" width="4.5703125" style="79" customWidth="1"/>
    <col min="9465" max="9465" width="14.7109375" style="79" customWidth="1"/>
    <col min="9466" max="9466" width="16.5703125" style="79" customWidth="1"/>
    <col min="9467" max="9467" width="8.28515625" style="79" customWidth="1"/>
    <col min="9468" max="9468" width="4.7109375" style="79" customWidth="1"/>
    <col min="9469" max="9469" width="5.85546875" style="79" customWidth="1"/>
    <col min="9470" max="9470" width="4.28515625" style="79" customWidth="1"/>
    <col min="9471" max="9471" width="4.85546875" style="79" customWidth="1"/>
    <col min="9472" max="9472" width="16.5703125" style="79" customWidth="1"/>
    <col min="9473" max="9473" width="14.140625" style="79" customWidth="1"/>
    <col min="9474" max="9475" width="16.5703125" style="79" customWidth="1"/>
    <col min="9476" max="9476" width="9.5703125" style="79" customWidth="1"/>
    <col min="9477" max="9719" width="8.85546875" style="79"/>
    <col min="9720" max="9720" width="4.5703125" style="79" customWidth="1"/>
    <col min="9721" max="9721" width="14.7109375" style="79" customWidth="1"/>
    <col min="9722" max="9722" width="16.5703125" style="79" customWidth="1"/>
    <col min="9723" max="9723" width="8.28515625" style="79" customWidth="1"/>
    <col min="9724" max="9724" width="4.7109375" style="79" customWidth="1"/>
    <col min="9725" max="9725" width="5.85546875" style="79" customWidth="1"/>
    <col min="9726" max="9726" width="4.28515625" style="79" customWidth="1"/>
    <col min="9727" max="9727" width="4.85546875" style="79" customWidth="1"/>
    <col min="9728" max="9728" width="16.5703125" style="79" customWidth="1"/>
    <col min="9729" max="9729" width="14.140625" style="79" customWidth="1"/>
    <col min="9730" max="9731" width="16.5703125" style="79" customWidth="1"/>
    <col min="9732" max="9732" width="9.5703125" style="79" customWidth="1"/>
    <col min="9733" max="9975" width="8.85546875" style="79"/>
    <col min="9976" max="9976" width="4.5703125" style="79" customWidth="1"/>
    <col min="9977" max="9977" width="14.7109375" style="79" customWidth="1"/>
    <col min="9978" max="9978" width="16.5703125" style="79" customWidth="1"/>
    <col min="9979" max="9979" width="8.28515625" style="79" customWidth="1"/>
    <col min="9980" max="9980" width="4.7109375" style="79" customWidth="1"/>
    <col min="9981" max="9981" width="5.85546875" style="79" customWidth="1"/>
    <col min="9982" max="9982" width="4.28515625" style="79" customWidth="1"/>
    <col min="9983" max="9983" width="4.85546875" style="79" customWidth="1"/>
    <col min="9984" max="9984" width="16.5703125" style="79" customWidth="1"/>
    <col min="9985" max="9985" width="14.140625" style="79" customWidth="1"/>
    <col min="9986" max="9987" width="16.5703125" style="79" customWidth="1"/>
    <col min="9988" max="9988" width="9.5703125" style="79" customWidth="1"/>
    <col min="9989" max="10231" width="8.85546875" style="79"/>
    <col min="10232" max="10232" width="4.5703125" style="79" customWidth="1"/>
    <col min="10233" max="10233" width="14.7109375" style="79" customWidth="1"/>
    <col min="10234" max="10234" width="16.5703125" style="79" customWidth="1"/>
    <col min="10235" max="10235" width="8.28515625" style="79" customWidth="1"/>
    <col min="10236" max="10236" width="4.7109375" style="79" customWidth="1"/>
    <col min="10237" max="10237" width="5.85546875" style="79" customWidth="1"/>
    <col min="10238" max="10238" width="4.28515625" style="79" customWidth="1"/>
    <col min="10239" max="10239" width="4.85546875" style="79" customWidth="1"/>
    <col min="10240" max="10240" width="16.5703125" style="79" customWidth="1"/>
    <col min="10241" max="10241" width="14.140625" style="79" customWidth="1"/>
    <col min="10242" max="10243" width="16.5703125" style="79" customWidth="1"/>
    <col min="10244" max="10244" width="9.5703125" style="79" customWidth="1"/>
    <col min="10245" max="10487" width="8.85546875" style="79"/>
    <col min="10488" max="10488" width="4.5703125" style="79" customWidth="1"/>
    <col min="10489" max="10489" width="14.7109375" style="79" customWidth="1"/>
    <col min="10490" max="10490" width="16.5703125" style="79" customWidth="1"/>
    <col min="10491" max="10491" width="8.28515625" style="79" customWidth="1"/>
    <col min="10492" max="10492" width="4.7109375" style="79" customWidth="1"/>
    <col min="10493" max="10493" width="5.85546875" style="79" customWidth="1"/>
    <col min="10494" max="10494" width="4.28515625" style="79" customWidth="1"/>
    <col min="10495" max="10495" width="4.85546875" style="79" customWidth="1"/>
    <col min="10496" max="10496" width="16.5703125" style="79" customWidth="1"/>
    <col min="10497" max="10497" width="14.140625" style="79" customWidth="1"/>
    <col min="10498" max="10499" width="16.5703125" style="79" customWidth="1"/>
    <col min="10500" max="10500" width="9.5703125" style="79" customWidth="1"/>
    <col min="10501" max="10743" width="8.85546875" style="79"/>
    <col min="10744" max="10744" width="4.5703125" style="79" customWidth="1"/>
    <col min="10745" max="10745" width="14.7109375" style="79" customWidth="1"/>
    <col min="10746" max="10746" width="16.5703125" style="79" customWidth="1"/>
    <col min="10747" max="10747" width="8.28515625" style="79" customWidth="1"/>
    <col min="10748" max="10748" width="4.7109375" style="79" customWidth="1"/>
    <col min="10749" max="10749" width="5.85546875" style="79" customWidth="1"/>
    <col min="10750" max="10750" width="4.28515625" style="79" customWidth="1"/>
    <col min="10751" max="10751" width="4.85546875" style="79" customWidth="1"/>
    <col min="10752" max="10752" width="16.5703125" style="79" customWidth="1"/>
    <col min="10753" max="10753" width="14.140625" style="79" customWidth="1"/>
    <col min="10754" max="10755" width="16.5703125" style="79" customWidth="1"/>
    <col min="10756" max="10756" width="9.5703125" style="79" customWidth="1"/>
    <col min="10757" max="10999" width="8.85546875" style="79"/>
    <col min="11000" max="11000" width="4.5703125" style="79" customWidth="1"/>
    <col min="11001" max="11001" width="14.7109375" style="79" customWidth="1"/>
    <col min="11002" max="11002" width="16.5703125" style="79" customWidth="1"/>
    <col min="11003" max="11003" width="8.28515625" style="79" customWidth="1"/>
    <col min="11004" max="11004" width="4.7109375" style="79" customWidth="1"/>
    <col min="11005" max="11005" width="5.85546875" style="79" customWidth="1"/>
    <col min="11006" max="11006" width="4.28515625" style="79" customWidth="1"/>
    <col min="11007" max="11007" width="4.85546875" style="79" customWidth="1"/>
    <col min="11008" max="11008" width="16.5703125" style="79" customWidth="1"/>
    <col min="11009" max="11009" width="14.140625" style="79" customWidth="1"/>
    <col min="11010" max="11011" width="16.5703125" style="79" customWidth="1"/>
    <col min="11012" max="11012" width="9.5703125" style="79" customWidth="1"/>
    <col min="11013" max="11255" width="8.85546875" style="79"/>
    <col min="11256" max="11256" width="4.5703125" style="79" customWidth="1"/>
    <col min="11257" max="11257" width="14.7109375" style="79" customWidth="1"/>
    <col min="11258" max="11258" width="16.5703125" style="79" customWidth="1"/>
    <col min="11259" max="11259" width="8.28515625" style="79" customWidth="1"/>
    <col min="11260" max="11260" width="4.7109375" style="79" customWidth="1"/>
    <col min="11261" max="11261" width="5.85546875" style="79" customWidth="1"/>
    <col min="11262" max="11262" width="4.28515625" style="79" customWidth="1"/>
    <col min="11263" max="11263" width="4.85546875" style="79" customWidth="1"/>
    <col min="11264" max="11264" width="16.5703125" style="79" customWidth="1"/>
    <col min="11265" max="11265" width="14.140625" style="79" customWidth="1"/>
    <col min="11266" max="11267" width="16.5703125" style="79" customWidth="1"/>
    <col min="11268" max="11268" width="9.5703125" style="79" customWidth="1"/>
    <col min="11269" max="11511" width="8.85546875" style="79"/>
    <col min="11512" max="11512" width="4.5703125" style="79" customWidth="1"/>
    <col min="11513" max="11513" width="14.7109375" style="79" customWidth="1"/>
    <col min="11514" max="11514" width="16.5703125" style="79" customWidth="1"/>
    <col min="11515" max="11515" width="8.28515625" style="79" customWidth="1"/>
    <col min="11516" max="11516" width="4.7109375" style="79" customWidth="1"/>
    <col min="11517" max="11517" width="5.85546875" style="79" customWidth="1"/>
    <col min="11518" max="11518" width="4.28515625" style="79" customWidth="1"/>
    <col min="11519" max="11519" width="4.85546875" style="79" customWidth="1"/>
    <col min="11520" max="11520" width="16.5703125" style="79" customWidth="1"/>
    <col min="11521" max="11521" width="14.140625" style="79" customWidth="1"/>
    <col min="11522" max="11523" width="16.5703125" style="79" customWidth="1"/>
    <col min="11524" max="11524" width="9.5703125" style="79" customWidth="1"/>
    <col min="11525" max="11767" width="8.85546875" style="79"/>
    <col min="11768" max="11768" width="4.5703125" style="79" customWidth="1"/>
    <col min="11769" max="11769" width="14.7109375" style="79" customWidth="1"/>
    <col min="11770" max="11770" width="16.5703125" style="79" customWidth="1"/>
    <col min="11771" max="11771" width="8.28515625" style="79" customWidth="1"/>
    <col min="11772" max="11772" width="4.7109375" style="79" customWidth="1"/>
    <col min="11773" max="11773" width="5.85546875" style="79" customWidth="1"/>
    <col min="11774" max="11774" width="4.28515625" style="79" customWidth="1"/>
    <col min="11775" max="11775" width="4.85546875" style="79" customWidth="1"/>
    <col min="11776" max="11776" width="16.5703125" style="79" customWidth="1"/>
    <col min="11777" max="11777" width="14.140625" style="79" customWidth="1"/>
    <col min="11778" max="11779" width="16.5703125" style="79" customWidth="1"/>
    <col min="11780" max="11780" width="9.5703125" style="79" customWidth="1"/>
    <col min="11781" max="12023" width="8.85546875" style="79"/>
    <col min="12024" max="12024" width="4.5703125" style="79" customWidth="1"/>
    <col min="12025" max="12025" width="14.7109375" style="79" customWidth="1"/>
    <col min="12026" max="12026" width="16.5703125" style="79" customWidth="1"/>
    <col min="12027" max="12027" width="8.28515625" style="79" customWidth="1"/>
    <col min="12028" max="12028" width="4.7109375" style="79" customWidth="1"/>
    <col min="12029" max="12029" width="5.85546875" style="79" customWidth="1"/>
    <col min="12030" max="12030" width="4.28515625" style="79" customWidth="1"/>
    <col min="12031" max="12031" width="4.85546875" style="79" customWidth="1"/>
    <col min="12032" max="12032" width="16.5703125" style="79" customWidth="1"/>
    <col min="12033" max="12033" width="14.140625" style="79" customWidth="1"/>
    <col min="12034" max="12035" width="16.5703125" style="79" customWidth="1"/>
    <col min="12036" max="12036" width="9.5703125" style="79" customWidth="1"/>
    <col min="12037" max="12279" width="8.85546875" style="79"/>
    <col min="12280" max="12280" width="4.5703125" style="79" customWidth="1"/>
    <col min="12281" max="12281" width="14.7109375" style="79" customWidth="1"/>
    <col min="12282" max="12282" width="16.5703125" style="79" customWidth="1"/>
    <col min="12283" max="12283" width="8.28515625" style="79" customWidth="1"/>
    <col min="12284" max="12284" width="4.7109375" style="79" customWidth="1"/>
    <col min="12285" max="12285" width="5.85546875" style="79" customWidth="1"/>
    <col min="12286" max="12286" width="4.28515625" style="79" customWidth="1"/>
    <col min="12287" max="12287" width="4.85546875" style="79" customWidth="1"/>
    <col min="12288" max="12288" width="16.5703125" style="79" customWidth="1"/>
    <col min="12289" max="12289" width="14.140625" style="79" customWidth="1"/>
    <col min="12290" max="12291" width="16.5703125" style="79" customWidth="1"/>
    <col min="12292" max="12292" width="9.5703125" style="79" customWidth="1"/>
    <col min="12293" max="12535" width="8.85546875" style="79"/>
    <col min="12536" max="12536" width="4.5703125" style="79" customWidth="1"/>
    <col min="12537" max="12537" width="14.7109375" style="79" customWidth="1"/>
    <col min="12538" max="12538" width="16.5703125" style="79" customWidth="1"/>
    <col min="12539" max="12539" width="8.28515625" style="79" customWidth="1"/>
    <col min="12540" max="12540" width="4.7109375" style="79" customWidth="1"/>
    <col min="12541" max="12541" width="5.85546875" style="79" customWidth="1"/>
    <col min="12542" max="12542" width="4.28515625" style="79" customWidth="1"/>
    <col min="12543" max="12543" width="4.85546875" style="79" customWidth="1"/>
    <col min="12544" max="12544" width="16.5703125" style="79" customWidth="1"/>
    <col min="12545" max="12545" width="14.140625" style="79" customWidth="1"/>
    <col min="12546" max="12547" width="16.5703125" style="79" customWidth="1"/>
    <col min="12548" max="12548" width="9.5703125" style="79" customWidth="1"/>
    <col min="12549" max="12791" width="8.85546875" style="79"/>
    <col min="12792" max="12792" width="4.5703125" style="79" customWidth="1"/>
    <col min="12793" max="12793" width="14.7109375" style="79" customWidth="1"/>
    <col min="12794" max="12794" width="16.5703125" style="79" customWidth="1"/>
    <col min="12795" max="12795" width="8.28515625" style="79" customWidth="1"/>
    <col min="12796" max="12796" width="4.7109375" style="79" customWidth="1"/>
    <col min="12797" max="12797" width="5.85546875" style="79" customWidth="1"/>
    <col min="12798" max="12798" width="4.28515625" style="79" customWidth="1"/>
    <col min="12799" max="12799" width="4.85546875" style="79" customWidth="1"/>
    <col min="12800" max="12800" width="16.5703125" style="79" customWidth="1"/>
    <col min="12801" max="12801" width="14.140625" style="79" customWidth="1"/>
    <col min="12802" max="12803" width="16.5703125" style="79" customWidth="1"/>
    <col min="12804" max="12804" width="9.5703125" style="79" customWidth="1"/>
    <col min="12805" max="13047" width="8.85546875" style="79"/>
    <col min="13048" max="13048" width="4.5703125" style="79" customWidth="1"/>
    <col min="13049" max="13049" width="14.7109375" style="79" customWidth="1"/>
    <col min="13050" max="13050" width="16.5703125" style="79" customWidth="1"/>
    <col min="13051" max="13051" width="8.28515625" style="79" customWidth="1"/>
    <col min="13052" max="13052" width="4.7109375" style="79" customWidth="1"/>
    <col min="13053" max="13053" width="5.85546875" style="79" customWidth="1"/>
    <col min="13054" max="13054" width="4.28515625" style="79" customWidth="1"/>
    <col min="13055" max="13055" width="4.85546875" style="79" customWidth="1"/>
    <col min="13056" max="13056" width="16.5703125" style="79" customWidth="1"/>
    <col min="13057" max="13057" width="14.140625" style="79" customWidth="1"/>
    <col min="13058" max="13059" width="16.5703125" style="79" customWidth="1"/>
    <col min="13060" max="13060" width="9.5703125" style="79" customWidth="1"/>
    <col min="13061" max="13303" width="8.85546875" style="79"/>
    <col min="13304" max="13304" width="4.5703125" style="79" customWidth="1"/>
    <col min="13305" max="13305" width="14.7109375" style="79" customWidth="1"/>
    <col min="13306" max="13306" width="16.5703125" style="79" customWidth="1"/>
    <col min="13307" max="13307" width="8.28515625" style="79" customWidth="1"/>
    <col min="13308" max="13308" width="4.7109375" style="79" customWidth="1"/>
    <col min="13309" max="13309" width="5.85546875" style="79" customWidth="1"/>
    <col min="13310" max="13310" width="4.28515625" style="79" customWidth="1"/>
    <col min="13311" max="13311" width="4.85546875" style="79" customWidth="1"/>
    <col min="13312" max="13312" width="16.5703125" style="79" customWidth="1"/>
    <col min="13313" max="13313" width="14.140625" style="79" customWidth="1"/>
    <col min="13314" max="13315" width="16.5703125" style="79" customWidth="1"/>
    <col min="13316" max="13316" width="9.5703125" style="79" customWidth="1"/>
    <col min="13317" max="13559" width="8.85546875" style="79"/>
    <col min="13560" max="13560" width="4.5703125" style="79" customWidth="1"/>
    <col min="13561" max="13561" width="14.7109375" style="79" customWidth="1"/>
    <col min="13562" max="13562" width="16.5703125" style="79" customWidth="1"/>
    <col min="13563" max="13563" width="8.28515625" style="79" customWidth="1"/>
    <col min="13564" max="13564" width="4.7109375" style="79" customWidth="1"/>
    <col min="13565" max="13565" width="5.85546875" style="79" customWidth="1"/>
    <col min="13566" max="13566" width="4.28515625" style="79" customWidth="1"/>
    <col min="13567" max="13567" width="4.85546875" style="79" customWidth="1"/>
    <col min="13568" max="13568" width="16.5703125" style="79" customWidth="1"/>
    <col min="13569" max="13569" width="14.140625" style="79" customWidth="1"/>
    <col min="13570" max="13571" width="16.5703125" style="79" customWidth="1"/>
    <col min="13572" max="13572" width="9.5703125" style="79" customWidth="1"/>
    <col min="13573" max="13815" width="8.85546875" style="79"/>
    <col min="13816" max="13816" width="4.5703125" style="79" customWidth="1"/>
    <col min="13817" max="13817" width="14.7109375" style="79" customWidth="1"/>
    <col min="13818" max="13818" width="16.5703125" style="79" customWidth="1"/>
    <col min="13819" max="13819" width="8.28515625" style="79" customWidth="1"/>
    <col min="13820" max="13820" width="4.7109375" style="79" customWidth="1"/>
    <col min="13821" max="13821" width="5.85546875" style="79" customWidth="1"/>
    <col min="13822" max="13822" width="4.28515625" style="79" customWidth="1"/>
    <col min="13823" max="13823" width="4.85546875" style="79" customWidth="1"/>
    <col min="13824" max="13824" width="16.5703125" style="79" customWidth="1"/>
    <col min="13825" max="13825" width="14.140625" style="79" customWidth="1"/>
    <col min="13826" max="13827" width="16.5703125" style="79" customWidth="1"/>
    <col min="13828" max="13828" width="9.5703125" style="79" customWidth="1"/>
    <col min="13829" max="14071" width="8.85546875" style="79"/>
    <col min="14072" max="14072" width="4.5703125" style="79" customWidth="1"/>
    <col min="14073" max="14073" width="14.7109375" style="79" customWidth="1"/>
    <col min="14074" max="14074" width="16.5703125" style="79" customWidth="1"/>
    <col min="14075" max="14075" width="8.28515625" style="79" customWidth="1"/>
    <col min="14076" max="14076" width="4.7109375" style="79" customWidth="1"/>
    <col min="14077" max="14077" width="5.85546875" style="79" customWidth="1"/>
    <col min="14078" max="14078" width="4.28515625" style="79" customWidth="1"/>
    <col min="14079" max="14079" width="4.85546875" style="79" customWidth="1"/>
    <col min="14080" max="14080" width="16.5703125" style="79" customWidth="1"/>
    <col min="14081" max="14081" width="14.140625" style="79" customWidth="1"/>
    <col min="14082" max="14083" width="16.5703125" style="79" customWidth="1"/>
    <col min="14084" max="14084" width="9.5703125" style="79" customWidth="1"/>
    <col min="14085" max="14327" width="8.85546875" style="79"/>
    <col min="14328" max="14328" width="4.5703125" style="79" customWidth="1"/>
    <col min="14329" max="14329" width="14.7109375" style="79" customWidth="1"/>
    <col min="14330" max="14330" width="16.5703125" style="79" customWidth="1"/>
    <col min="14331" max="14331" width="8.28515625" style="79" customWidth="1"/>
    <col min="14332" max="14332" width="4.7109375" style="79" customWidth="1"/>
    <col min="14333" max="14333" width="5.85546875" style="79" customWidth="1"/>
    <col min="14334" max="14334" width="4.28515625" style="79" customWidth="1"/>
    <col min="14335" max="14335" width="4.85546875" style="79" customWidth="1"/>
    <col min="14336" max="14336" width="16.5703125" style="79" customWidth="1"/>
    <col min="14337" max="14337" width="14.140625" style="79" customWidth="1"/>
    <col min="14338" max="14339" width="16.5703125" style="79" customWidth="1"/>
    <col min="14340" max="14340" width="9.5703125" style="79" customWidth="1"/>
    <col min="14341" max="14583" width="8.85546875" style="79"/>
    <col min="14584" max="14584" width="4.5703125" style="79" customWidth="1"/>
    <col min="14585" max="14585" width="14.7109375" style="79" customWidth="1"/>
    <col min="14586" max="14586" width="16.5703125" style="79" customWidth="1"/>
    <col min="14587" max="14587" width="8.28515625" style="79" customWidth="1"/>
    <col min="14588" max="14588" width="4.7109375" style="79" customWidth="1"/>
    <col min="14589" max="14589" width="5.85546875" style="79" customWidth="1"/>
    <col min="14590" max="14590" width="4.28515625" style="79" customWidth="1"/>
    <col min="14591" max="14591" width="4.85546875" style="79" customWidth="1"/>
    <col min="14592" max="14592" width="16.5703125" style="79" customWidth="1"/>
    <col min="14593" max="14593" width="14.140625" style="79" customWidth="1"/>
    <col min="14594" max="14595" width="16.5703125" style="79" customWidth="1"/>
    <col min="14596" max="14596" width="9.5703125" style="79" customWidth="1"/>
    <col min="14597" max="14839" width="8.85546875" style="79"/>
    <col min="14840" max="14840" width="4.5703125" style="79" customWidth="1"/>
    <col min="14841" max="14841" width="14.7109375" style="79" customWidth="1"/>
    <col min="14842" max="14842" width="16.5703125" style="79" customWidth="1"/>
    <col min="14843" max="14843" width="8.28515625" style="79" customWidth="1"/>
    <col min="14844" max="14844" width="4.7109375" style="79" customWidth="1"/>
    <col min="14845" max="14845" width="5.85546875" style="79" customWidth="1"/>
    <col min="14846" max="14846" width="4.28515625" style="79" customWidth="1"/>
    <col min="14847" max="14847" width="4.85546875" style="79" customWidth="1"/>
    <col min="14848" max="14848" width="16.5703125" style="79" customWidth="1"/>
    <col min="14849" max="14849" width="14.140625" style="79" customWidth="1"/>
    <col min="14850" max="14851" width="16.5703125" style="79" customWidth="1"/>
    <col min="14852" max="14852" width="9.5703125" style="79" customWidth="1"/>
    <col min="14853" max="15095" width="8.85546875" style="79"/>
    <col min="15096" max="15096" width="4.5703125" style="79" customWidth="1"/>
    <col min="15097" max="15097" width="14.7109375" style="79" customWidth="1"/>
    <col min="15098" max="15098" width="16.5703125" style="79" customWidth="1"/>
    <col min="15099" max="15099" width="8.28515625" style="79" customWidth="1"/>
    <col min="15100" max="15100" width="4.7109375" style="79" customWidth="1"/>
    <col min="15101" max="15101" width="5.85546875" style="79" customWidth="1"/>
    <col min="15102" max="15102" width="4.28515625" style="79" customWidth="1"/>
    <col min="15103" max="15103" width="4.85546875" style="79" customWidth="1"/>
    <col min="15104" max="15104" width="16.5703125" style="79" customWidth="1"/>
    <col min="15105" max="15105" width="14.140625" style="79" customWidth="1"/>
    <col min="15106" max="15107" width="16.5703125" style="79" customWidth="1"/>
    <col min="15108" max="15108" width="9.5703125" style="79" customWidth="1"/>
    <col min="15109" max="15351" width="8.85546875" style="79"/>
    <col min="15352" max="15352" width="4.5703125" style="79" customWidth="1"/>
    <col min="15353" max="15353" width="14.7109375" style="79" customWidth="1"/>
    <col min="15354" max="15354" width="16.5703125" style="79" customWidth="1"/>
    <col min="15355" max="15355" width="8.28515625" style="79" customWidth="1"/>
    <col min="15356" max="15356" width="4.7109375" style="79" customWidth="1"/>
    <col min="15357" max="15357" width="5.85546875" style="79" customWidth="1"/>
    <col min="15358" max="15358" width="4.28515625" style="79" customWidth="1"/>
    <col min="15359" max="15359" width="4.85546875" style="79" customWidth="1"/>
    <col min="15360" max="15360" width="16.5703125" style="79" customWidth="1"/>
    <col min="15361" max="15361" width="14.140625" style="79" customWidth="1"/>
    <col min="15362" max="15363" width="16.5703125" style="79" customWidth="1"/>
    <col min="15364" max="15364" width="9.5703125" style="79" customWidth="1"/>
    <col min="15365" max="15607" width="8.85546875" style="79"/>
    <col min="15608" max="15608" width="4.5703125" style="79" customWidth="1"/>
    <col min="15609" max="15609" width="14.7109375" style="79" customWidth="1"/>
    <col min="15610" max="15610" width="16.5703125" style="79" customWidth="1"/>
    <col min="15611" max="15611" width="8.28515625" style="79" customWidth="1"/>
    <col min="15612" max="15612" width="4.7109375" style="79" customWidth="1"/>
    <col min="15613" max="15613" width="5.85546875" style="79" customWidth="1"/>
    <col min="15614" max="15614" width="4.28515625" style="79" customWidth="1"/>
    <col min="15615" max="15615" width="4.85546875" style="79" customWidth="1"/>
    <col min="15616" max="15616" width="16.5703125" style="79" customWidth="1"/>
    <col min="15617" max="15617" width="14.140625" style="79" customWidth="1"/>
    <col min="15618" max="15619" width="16.5703125" style="79" customWidth="1"/>
    <col min="15620" max="15620" width="9.5703125" style="79" customWidth="1"/>
    <col min="15621" max="15863" width="8.85546875" style="79"/>
    <col min="15864" max="15864" width="4.5703125" style="79" customWidth="1"/>
    <col min="15865" max="15865" width="14.7109375" style="79" customWidth="1"/>
    <col min="15866" max="15866" width="16.5703125" style="79" customWidth="1"/>
    <col min="15867" max="15867" width="8.28515625" style="79" customWidth="1"/>
    <col min="15868" max="15868" width="4.7109375" style="79" customWidth="1"/>
    <col min="15869" max="15869" width="5.85546875" style="79" customWidth="1"/>
    <col min="15870" max="15870" width="4.28515625" style="79" customWidth="1"/>
    <col min="15871" max="15871" width="4.85546875" style="79" customWidth="1"/>
    <col min="15872" max="15872" width="16.5703125" style="79" customWidth="1"/>
    <col min="15873" max="15873" width="14.140625" style="79" customWidth="1"/>
    <col min="15874" max="15875" width="16.5703125" style="79" customWidth="1"/>
    <col min="15876" max="15876" width="9.5703125" style="79" customWidth="1"/>
    <col min="15877" max="16119" width="8.85546875" style="79"/>
    <col min="16120" max="16120" width="4.5703125" style="79" customWidth="1"/>
    <col min="16121" max="16121" width="14.7109375" style="79" customWidth="1"/>
    <col min="16122" max="16122" width="16.5703125" style="79" customWidth="1"/>
    <col min="16123" max="16123" width="8.28515625" style="79" customWidth="1"/>
    <col min="16124" max="16124" width="4.7109375" style="79" customWidth="1"/>
    <col min="16125" max="16125" width="5.85546875" style="79" customWidth="1"/>
    <col min="16126" max="16126" width="4.28515625" style="79" customWidth="1"/>
    <col min="16127" max="16127" width="4.85546875" style="79" customWidth="1"/>
    <col min="16128" max="16128" width="16.5703125" style="79" customWidth="1"/>
    <col min="16129" max="16129" width="14.140625" style="79" customWidth="1"/>
    <col min="16130" max="16131" width="16.5703125" style="79" customWidth="1"/>
    <col min="16132" max="16132" width="9.5703125" style="79" customWidth="1"/>
    <col min="16133" max="16375" width="8.85546875" style="79"/>
    <col min="16376" max="16384" width="8.85546875" style="79" customWidth="1"/>
  </cols>
  <sheetData>
    <row r="1" spans="1:8" x14ac:dyDescent="0.2">
      <c r="H1" s="87" t="s">
        <v>27</v>
      </c>
    </row>
    <row r="2" spans="1:8" x14ac:dyDescent="0.2">
      <c r="B2" s="47"/>
      <c r="H2" s="87" t="str">
        <f>+Cover!A5</f>
        <v>CAUSE NO. 45032-S8</v>
      </c>
    </row>
    <row r="3" spans="1:8" x14ac:dyDescent="0.2">
      <c r="D3" s="89"/>
      <c r="H3" s="87" t="s">
        <v>58</v>
      </c>
    </row>
    <row r="4" spans="1:8" x14ac:dyDescent="0.2">
      <c r="B4" s="262" t="str">
        <f>+Cover!A1</f>
        <v>Fountaintown Gas Company</v>
      </c>
      <c r="C4" s="262"/>
      <c r="D4" s="262"/>
      <c r="E4" s="262"/>
      <c r="F4" s="262"/>
      <c r="G4" s="262"/>
    </row>
    <row r="5" spans="1:8" x14ac:dyDescent="0.2">
      <c r="B5" s="262" t="s">
        <v>59</v>
      </c>
      <c r="C5" s="262"/>
      <c r="D5" s="262"/>
      <c r="E5" s="262"/>
      <c r="F5" s="262"/>
      <c r="G5" s="262"/>
    </row>
    <row r="6" spans="1:8" x14ac:dyDescent="0.2">
      <c r="B6" s="263">
        <v>43100</v>
      </c>
      <c r="C6" s="263"/>
      <c r="D6" s="263"/>
      <c r="E6" s="263"/>
      <c r="F6" s="263"/>
      <c r="G6" s="263"/>
    </row>
    <row r="7" spans="1:8" x14ac:dyDescent="0.2">
      <c r="B7" s="90"/>
    </row>
    <row r="8" spans="1:8" x14ac:dyDescent="0.2">
      <c r="A8" s="91" t="s">
        <v>60</v>
      </c>
      <c r="B8" s="92" t="s">
        <v>61</v>
      </c>
      <c r="C8" s="92"/>
      <c r="E8" s="93">
        <v>42735</v>
      </c>
      <c r="F8" s="94"/>
      <c r="G8" s="93">
        <v>43100</v>
      </c>
      <c r="H8" s="95"/>
    </row>
    <row r="9" spans="1:8" x14ac:dyDescent="0.2">
      <c r="A9" s="78">
        <v>1</v>
      </c>
      <c r="B9" s="96" t="s">
        <v>62</v>
      </c>
      <c r="C9" s="97" t="s">
        <v>63</v>
      </c>
      <c r="D9" s="98"/>
      <c r="E9" s="98">
        <v>390</v>
      </c>
      <c r="F9" s="103"/>
      <c r="G9" s="103">
        <v>390</v>
      </c>
      <c r="H9" s="99"/>
    </row>
    <row r="10" spans="1:8" x14ac:dyDescent="0.2">
      <c r="A10" s="78">
        <f t="shared" ref="A10:A37" si="0">+A9+1</f>
        <v>2</v>
      </c>
      <c r="B10" s="96" t="s">
        <v>64</v>
      </c>
      <c r="C10" s="97" t="s">
        <v>65</v>
      </c>
      <c r="D10" s="98"/>
      <c r="E10" s="98">
        <v>5192300.22</v>
      </c>
      <c r="F10" s="103"/>
      <c r="G10" s="103">
        <v>5240759.88</v>
      </c>
      <c r="H10" s="102"/>
    </row>
    <row r="11" spans="1:8" x14ac:dyDescent="0.2">
      <c r="A11" s="78">
        <f t="shared" si="0"/>
        <v>3</v>
      </c>
      <c r="B11" s="96" t="s">
        <v>66</v>
      </c>
      <c r="C11" s="97" t="s">
        <v>67</v>
      </c>
      <c r="D11" s="98"/>
      <c r="E11" s="98">
        <v>201319.39</v>
      </c>
      <c r="F11" s="103"/>
      <c r="G11" s="103">
        <v>201819.39</v>
      </c>
      <c r="H11" s="99"/>
    </row>
    <row r="12" spans="1:8" x14ac:dyDescent="0.2">
      <c r="A12" s="78">
        <f t="shared" si="0"/>
        <v>4</v>
      </c>
      <c r="B12" s="96" t="s">
        <v>68</v>
      </c>
      <c r="C12" s="97" t="s">
        <v>69</v>
      </c>
      <c r="D12" s="98"/>
      <c r="E12" s="98">
        <v>1068528.95</v>
      </c>
      <c r="F12" s="103"/>
      <c r="G12" s="103">
        <v>1145051.5</v>
      </c>
      <c r="H12" s="102"/>
    </row>
    <row r="13" spans="1:8" x14ac:dyDescent="0.2">
      <c r="A13" s="78">
        <f t="shared" si="0"/>
        <v>5</v>
      </c>
      <c r="B13" s="96" t="s">
        <v>70</v>
      </c>
      <c r="C13" s="97" t="s">
        <v>71</v>
      </c>
      <c r="D13" s="98"/>
      <c r="E13" s="98">
        <v>1597043.99</v>
      </c>
      <c r="F13" s="103"/>
      <c r="G13" s="103">
        <v>1638672.65</v>
      </c>
      <c r="H13" s="99"/>
    </row>
    <row r="14" spans="1:8" x14ac:dyDescent="0.2">
      <c r="A14" s="78">
        <f t="shared" si="0"/>
        <v>6</v>
      </c>
      <c r="B14" s="96" t="s">
        <v>72</v>
      </c>
      <c r="C14" s="97" t="s">
        <v>73</v>
      </c>
      <c r="D14" s="98"/>
      <c r="E14" s="98">
        <v>240897.28</v>
      </c>
      <c r="F14" s="103"/>
      <c r="G14" s="103">
        <v>243192.88</v>
      </c>
      <c r="H14" s="99"/>
    </row>
    <row r="15" spans="1:8" x14ac:dyDescent="0.2">
      <c r="A15" s="78">
        <f t="shared" si="0"/>
        <v>7</v>
      </c>
      <c r="B15" s="96" t="s">
        <v>74</v>
      </c>
      <c r="C15" s="97" t="s">
        <v>75</v>
      </c>
      <c r="D15" s="98"/>
      <c r="E15" s="98">
        <v>40466.51</v>
      </c>
      <c r="F15" s="103"/>
      <c r="G15" s="103">
        <v>40466.51</v>
      </c>
      <c r="H15" s="99"/>
    </row>
    <row r="16" spans="1:8" x14ac:dyDescent="0.2">
      <c r="A16" s="78">
        <f t="shared" si="0"/>
        <v>8</v>
      </c>
      <c r="B16" s="96" t="s">
        <v>76</v>
      </c>
      <c r="C16" s="97" t="s">
        <v>77</v>
      </c>
      <c r="D16" s="98"/>
      <c r="E16" s="98">
        <v>0</v>
      </c>
      <c r="F16" s="103"/>
      <c r="G16" s="103">
        <v>0</v>
      </c>
      <c r="H16" s="102"/>
    </row>
    <row r="17" spans="1:9" x14ac:dyDescent="0.2">
      <c r="A17" s="78">
        <f t="shared" si="0"/>
        <v>9</v>
      </c>
      <c r="B17" s="96" t="s">
        <v>78</v>
      </c>
      <c r="C17" s="97" t="s">
        <v>79</v>
      </c>
      <c r="D17" s="98"/>
      <c r="E17" s="98">
        <v>-34990</v>
      </c>
      <c r="F17" s="103"/>
      <c r="G17" s="103">
        <v>-34990</v>
      </c>
      <c r="H17" s="99"/>
    </row>
    <row r="18" spans="1:9" x14ac:dyDescent="0.2">
      <c r="A18" s="78">
        <f t="shared" si="0"/>
        <v>10</v>
      </c>
      <c r="B18" s="96" t="s">
        <v>80</v>
      </c>
      <c r="C18" s="97" t="s">
        <v>81</v>
      </c>
      <c r="D18" s="98"/>
      <c r="E18" s="98">
        <v>349574</v>
      </c>
      <c r="F18" s="103"/>
      <c r="G18" s="103">
        <v>349574</v>
      </c>
      <c r="H18" s="104"/>
    </row>
    <row r="19" spans="1:9" x14ac:dyDescent="0.2">
      <c r="A19" s="78">
        <f t="shared" si="0"/>
        <v>11</v>
      </c>
      <c r="B19" s="96" t="s">
        <v>82</v>
      </c>
      <c r="C19" s="97" t="s">
        <v>83</v>
      </c>
      <c r="D19" s="98"/>
      <c r="E19" s="98">
        <v>924895</v>
      </c>
      <c r="F19" s="103"/>
      <c r="G19" s="103">
        <v>924895</v>
      </c>
      <c r="H19" s="99"/>
    </row>
    <row r="20" spans="1:9" x14ac:dyDescent="0.2">
      <c r="A20" s="78">
        <f t="shared" si="0"/>
        <v>12</v>
      </c>
      <c r="B20" s="96" t="s">
        <v>84</v>
      </c>
      <c r="C20" s="97" t="s">
        <v>85</v>
      </c>
      <c r="D20" s="98"/>
      <c r="E20" s="98">
        <v>5550</v>
      </c>
      <c r="F20" s="103"/>
      <c r="G20" s="103">
        <v>5550</v>
      </c>
      <c r="H20" s="99"/>
    </row>
    <row r="21" spans="1:9" x14ac:dyDescent="0.2">
      <c r="A21" s="78">
        <f t="shared" si="0"/>
        <v>13</v>
      </c>
      <c r="B21" s="96" t="s">
        <v>86</v>
      </c>
      <c r="C21" s="97" t="s">
        <v>87</v>
      </c>
      <c r="D21" s="98"/>
      <c r="E21" s="98">
        <v>138563</v>
      </c>
      <c r="F21" s="103"/>
      <c r="G21" s="103">
        <v>138563</v>
      </c>
      <c r="H21" s="102"/>
    </row>
    <row r="22" spans="1:9" x14ac:dyDescent="0.2">
      <c r="A22" s="78">
        <f t="shared" si="0"/>
        <v>14</v>
      </c>
      <c r="B22" s="96" t="s">
        <v>88</v>
      </c>
      <c r="C22" s="97" t="s">
        <v>89</v>
      </c>
      <c r="D22" s="98"/>
      <c r="E22" s="98">
        <v>11752</v>
      </c>
      <c r="F22" s="103"/>
      <c r="G22" s="103">
        <v>11752</v>
      </c>
      <c r="H22" s="100"/>
    </row>
    <row r="23" spans="1:9" x14ac:dyDescent="0.2">
      <c r="A23" s="78">
        <f t="shared" si="0"/>
        <v>15</v>
      </c>
      <c r="B23" s="96" t="s">
        <v>90</v>
      </c>
      <c r="C23" s="97" t="s">
        <v>91</v>
      </c>
      <c r="D23" s="98"/>
      <c r="E23" s="98">
        <v>402622.13</v>
      </c>
      <c r="F23" s="103"/>
      <c r="G23" s="103">
        <v>402622.13</v>
      </c>
      <c r="H23" s="100"/>
    </row>
    <row r="24" spans="1:9" x14ac:dyDescent="0.2">
      <c r="A24" s="78">
        <f t="shared" si="0"/>
        <v>16</v>
      </c>
      <c r="B24" s="96" t="s">
        <v>92</v>
      </c>
      <c r="C24" s="97" t="s">
        <v>93</v>
      </c>
      <c r="D24" s="98"/>
      <c r="E24" s="98">
        <v>3031.16</v>
      </c>
      <c r="F24" s="103"/>
      <c r="G24" s="103">
        <v>3031.16</v>
      </c>
      <c r="H24" s="100"/>
    </row>
    <row r="25" spans="1:9" x14ac:dyDescent="0.2">
      <c r="A25" s="78">
        <f t="shared" si="0"/>
        <v>17</v>
      </c>
      <c r="B25" s="96" t="s">
        <v>94</v>
      </c>
      <c r="C25" s="97" t="s">
        <v>95</v>
      </c>
      <c r="D25" s="98"/>
      <c r="E25" s="98">
        <v>17935.71</v>
      </c>
      <c r="F25" s="103"/>
      <c r="G25" s="103">
        <v>17935.71</v>
      </c>
      <c r="H25" s="100"/>
    </row>
    <row r="26" spans="1:9" x14ac:dyDescent="0.2">
      <c r="A26" s="78">
        <f t="shared" si="0"/>
        <v>18</v>
      </c>
      <c r="B26" s="96" t="s">
        <v>96</v>
      </c>
      <c r="C26" s="97" t="s">
        <v>97</v>
      </c>
      <c r="D26" s="98"/>
      <c r="E26" s="98">
        <v>959.1</v>
      </c>
      <c r="F26" s="103"/>
      <c r="G26" s="103">
        <v>959.1</v>
      </c>
      <c r="H26" s="105"/>
      <c r="I26" s="105"/>
    </row>
    <row r="27" spans="1:9" x14ac:dyDescent="0.2">
      <c r="A27" s="78">
        <f t="shared" si="0"/>
        <v>19</v>
      </c>
      <c r="B27" s="96" t="s">
        <v>98</v>
      </c>
      <c r="C27" s="97" t="s">
        <v>99</v>
      </c>
      <c r="D27" s="98"/>
      <c r="E27" s="98">
        <v>2628.06</v>
      </c>
      <c r="F27" s="103"/>
      <c r="G27" s="103">
        <v>2628.06</v>
      </c>
      <c r="H27" s="101"/>
      <c r="I27" s="101"/>
    </row>
    <row r="28" spans="1:9" x14ac:dyDescent="0.2">
      <c r="A28" s="78">
        <f t="shared" si="0"/>
        <v>20</v>
      </c>
      <c r="B28" s="96" t="s">
        <v>100</v>
      </c>
      <c r="C28" s="97" t="s">
        <v>101</v>
      </c>
      <c r="D28" s="98"/>
      <c r="E28" s="98">
        <v>173793.01</v>
      </c>
      <c r="F28" s="103"/>
      <c r="G28" s="103">
        <v>176771.75</v>
      </c>
      <c r="H28" s="106"/>
      <c r="I28" s="106"/>
    </row>
    <row r="29" spans="1:9" x14ac:dyDescent="0.2">
      <c r="A29" s="78">
        <f t="shared" si="0"/>
        <v>21</v>
      </c>
      <c r="B29" s="96" t="s">
        <v>102</v>
      </c>
      <c r="C29" s="97" t="s">
        <v>103</v>
      </c>
      <c r="D29" s="98"/>
      <c r="E29" s="98">
        <v>55358.65</v>
      </c>
      <c r="F29" s="103"/>
      <c r="G29" s="103">
        <v>55358.65</v>
      </c>
      <c r="H29" s="106"/>
      <c r="I29" s="106"/>
    </row>
    <row r="30" spans="1:9" x14ac:dyDescent="0.2">
      <c r="A30" s="78">
        <f t="shared" si="0"/>
        <v>22</v>
      </c>
      <c r="B30" s="96" t="s">
        <v>104</v>
      </c>
      <c r="C30" s="97" t="s">
        <v>105</v>
      </c>
      <c r="D30" s="98"/>
      <c r="E30" s="98">
        <v>435608.09</v>
      </c>
      <c r="F30" s="103"/>
      <c r="G30" s="103">
        <v>442678.66</v>
      </c>
      <c r="H30" s="106"/>
      <c r="I30" s="106"/>
    </row>
    <row r="31" spans="1:9" x14ac:dyDescent="0.2">
      <c r="A31" s="78">
        <f t="shared" si="0"/>
        <v>23</v>
      </c>
      <c r="B31" s="96" t="s">
        <v>106</v>
      </c>
      <c r="C31" s="97" t="s">
        <v>107</v>
      </c>
      <c r="D31" s="98"/>
      <c r="E31" s="98">
        <v>107965.85</v>
      </c>
      <c r="F31" s="103"/>
      <c r="G31" s="103">
        <v>109536.7</v>
      </c>
      <c r="H31" s="106"/>
      <c r="I31" s="106"/>
    </row>
    <row r="32" spans="1:9" x14ac:dyDescent="0.2">
      <c r="A32" s="78">
        <f t="shared" si="0"/>
        <v>24</v>
      </c>
      <c r="B32" s="96" t="s">
        <v>108</v>
      </c>
      <c r="C32" s="97" t="s">
        <v>109</v>
      </c>
      <c r="D32" s="98"/>
      <c r="E32" s="98">
        <v>252083.03</v>
      </c>
      <c r="F32" s="103"/>
      <c r="G32" s="103">
        <v>252083.03</v>
      </c>
      <c r="H32" s="101"/>
      <c r="I32" s="101"/>
    </row>
    <row r="33" spans="1:9" x14ac:dyDescent="0.2">
      <c r="A33" s="78">
        <f t="shared" si="0"/>
        <v>25</v>
      </c>
      <c r="B33" s="96" t="s">
        <v>110</v>
      </c>
      <c r="C33" s="97" t="s">
        <v>111</v>
      </c>
      <c r="D33" s="98"/>
      <c r="E33" s="98">
        <v>167865.71</v>
      </c>
      <c r="F33" s="103"/>
      <c r="G33" s="103">
        <v>168587.41</v>
      </c>
      <c r="H33" s="106"/>
      <c r="I33" s="106"/>
    </row>
    <row r="34" spans="1:9" x14ac:dyDescent="0.2">
      <c r="A34" s="78">
        <f t="shared" si="0"/>
        <v>26</v>
      </c>
      <c r="B34" s="96" t="s">
        <v>112</v>
      </c>
      <c r="C34" s="97" t="s">
        <v>113</v>
      </c>
      <c r="D34" s="98"/>
      <c r="E34" s="98">
        <v>29246.32</v>
      </c>
      <c r="F34" s="103"/>
      <c r="G34" s="103">
        <v>32846.32</v>
      </c>
      <c r="H34" s="106"/>
      <c r="I34" s="101"/>
    </row>
    <row r="35" spans="1:9" x14ac:dyDescent="0.2">
      <c r="A35" s="78">
        <f t="shared" si="0"/>
        <v>27</v>
      </c>
      <c r="B35" s="96" t="s">
        <v>114</v>
      </c>
      <c r="C35" s="97" t="s">
        <v>115</v>
      </c>
      <c r="D35" s="98"/>
      <c r="E35" s="98">
        <v>258709.96</v>
      </c>
      <c r="F35" s="103"/>
      <c r="G35" s="103">
        <v>266842.93</v>
      </c>
      <c r="H35" s="106"/>
      <c r="I35" s="106"/>
    </row>
    <row r="36" spans="1:9" x14ac:dyDescent="0.2">
      <c r="A36" s="78">
        <f t="shared" si="0"/>
        <v>28</v>
      </c>
      <c r="B36" s="96" t="s">
        <v>116</v>
      </c>
      <c r="C36" s="97" t="s">
        <v>117</v>
      </c>
      <c r="D36" s="98"/>
      <c r="E36" s="98">
        <v>-5844716.3799999999</v>
      </c>
      <c r="F36" s="98"/>
      <c r="G36" s="98">
        <v>-5993739.5599999996</v>
      </c>
      <c r="H36" s="101"/>
      <c r="I36" s="101"/>
    </row>
    <row r="37" spans="1:9" x14ac:dyDescent="0.2">
      <c r="A37" s="78">
        <f t="shared" si="0"/>
        <v>29</v>
      </c>
      <c r="B37" s="96" t="s">
        <v>118</v>
      </c>
      <c r="C37" s="97" t="s">
        <v>119</v>
      </c>
      <c r="D37" s="98"/>
      <c r="E37" s="98">
        <v>-1004902.41</v>
      </c>
      <c r="F37" s="98"/>
      <c r="G37" s="98">
        <v>-1061465.71</v>
      </c>
      <c r="H37" s="106"/>
      <c r="I37" s="106"/>
    </row>
    <row r="38" spans="1:9" ht="13.5" thickBot="1" x14ac:dyDescent="0.25">
      <c r="E38" s="175">
        <f>SUM(E9:E37)</f>
        <v>4794478.3300000029</v>
      </c>
      <c r="G38" s="175">
        <f>SUM(G9:G37)</f>
        <v>4782373.1500000022</v>
      </c>
    </row>
    <row r="39" spans="1:9" ht="13.5" thickTop="1" x14ac:dyDescent="0.2"/>
  </sheetData>
  <mergeCells count="3">
    <mergeCell ref="B4:G4"/>
    <mergeCell ref="B5:G5"/>
    <mergeCell ref="B6:G6"/>
  </mergeCells>
  <pageMargins left="0.7" right="0.7" top="0.75" bottom="0.75" header="0.3" footer="0.3"/>
  <pageSetup scale="82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B1:Q7"/>
  <sheetViews>
    <sheetView zoomScaleNormal="100" zoomScaleSheetLayoutView="80" workbookViewId="0">
      <selection activeCell="B10" sqref="B10"/>
    </sheetView>
  </sheetViews>
  <sheetFormatPr defaultColWidth="9.140625" defaultRowHeight="15" x14ac:dyDescent="0.25"/>
  <cols>
    <col min="1" max="16384" width="9.140625" style="5"/>
  </cols>
  <sheetData>
    <row r="1" spans="2:17" x14ac:dyDescent="0.25">
      <c r="Q1" s="23" t="s">
        <v>27</v>
      </c>
    </row>
    <row r="2" spans="2:17" x14ac:dyDescent="0.25">
      <c r="Q2" s="23" t="str">
        <f>+Cover!A5</f>
        <v>CAUSE NO. 45032-S8</v>
      </c>
    </row>
    <row r="3" spans="2:17" x14ac:dyDescent="0.25">
      <c r="Q3" s="23" t="s">
        <v>120</v>
      </c>
    </row>
    <row r="4" spans="2:17" x14ac:dyDescent="0.25">
      <c r="B4" s="260" t="str">
        <f>+Cover!A1</f>
        <v>Fountaintown Gas Company</v>
      </c>
      <c r="C4" s="260"/>
      <c r="D4" s="260"/>
      <c r="E4" s="260"/>
      <c r="F4" s="260"/>
      <c r="G4" s="260"/>
      <c r="H4" s="260"/>
      <c r="I4" s="260"/>
      <c r="J4" s="260"/>
      <c r="K4" s="260"/>
      <c r="L4" s="260"/>
      <c r="M4" s="23"/>
    </row>
    <row r="5" spans="2:17" x14ac:dyDescent="0.25">
      <c r="B5" s="261" t="s">
        <v>8</v>
      </c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3"/>
    </row>
    <row r="6" spans="2:17" x14ac:dyDescent="0.25">
      <c r="B6" s="245"/>
      <c r="C6" s="245"/>
      <c r="D6" s="245"/>
      <c r="E6" s="245"/>
      <c r="F6" s="245"/>
      <c r="G6" s="245"/>
      <c r="H6" s="245"/>
      <c r="I6" s="245"/>
      <c r="J6" s="245"/>
      <c r="K6" s="245"/>
      <c r="L6" s="245"/>
      <c r="M6" s="23"/>
    </row>
    <row r="7" spans="2:17" x14ac:dyDescent="0.25">
      <c r="M7" s="23"/>
    </row>
  </sheetData>
  <mergeCells count="2">
    <mergeCell ref="B4:L4"/>
    <mergeCell ref="B5:L5"/>
  </mergeCells>
  <pageMargins left="0.7" right="0.7" top="0.75" bottom="0.75" header="0.3" footer="0.3"/>
  <pageSetup scale="58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F15"/>
  <sheetViews>
    <sheetView zoomScaleNormal="100" zoomScaleSheetLayoutView="120" workbookViewId="0">
      <selection activeCell="B10" sqref="B10"/>
    </sheetView>
  </sheetViews>
  <sheetFormatPr defaultRowHeight="15" x14ac:dyDescent="0.25"/>
  <cols>
    <col min="1" max="1" width="11.140625" customWidth="1"/>
    <col min="2" max="2" width="52.42578125" customWidth="1"/>
    <col min="3" max="3" width="15.5703125" customWidth="1"/>
    <col min="4" max="4" width="6.140625" customWidth="1"/>
    <col min="6" max="6" width="8.85546875" bestFit="1" customWidth="1"/>
  </cols>
  <sheetData>
    <row r="1" spans="1:6" x14ac:dyDescent="0.25">
      <c r="A1" s="245"/>
      <c r="B1" s="48"/>
      <c r="C1" s="5"/>
      <c r="D1" s="23" t="s">
        <v>27</v>
      </c>
      <c r="E1" s="5"/>
      <c r="F1" s="5"/>
    </row>
    <row r="2" spans="1:6" x14ac:dyDescent="0.25">
      <c r="A2" s="245"/>
      <c r="B2" s="48"/>
      <c r="C2" s="5"/>
      <c r="D2" s="23" t="str">
        <f>+' Fed Depr Report'!Q2</f>
        <v>CAUSE NO. 45032-S8</v>
      </c>
      <c r="E2" s="5"/>
      <c r="F2" s="5"/>
    </row>
    <row r="3" spans="1:6" x14ac:dyDescent="0.25">
      <c r="A3" s="245"/>
      <c r="B3" s="48"/>
      <c r="C3" s="5"/>
      <c r="D3" s="23" t="s">
        <v>121</v>
      </c>
      <c r="E3" s="5"/>
      <c r="F3" s="5"/>
    </row>
    <row r="4" spans="1:6" x14ac:dyDescent="0.25">
      <c r="A4" s="245"/>
      <c r="B4" s="261" t="str">
        <f>+Cover!A1</f>
        <v>Fountaintown Gas Company</v>
      </c>
      <c r="C4" s="261"/>
      <c r="D4" s="23"/>
      <c r="E4" s="5"/>
      <c r="F4" s="5"/>
    </row>
    <row r="5" spans="1:6" x14ac:dyDescent="0.25">
      <c r="A5" s="245"/>
      <c r="B5" s="261" t="s">
        <v>12</v>
      </c>
      <c r="C5" s="261"/>
      <c r="D5" s="5"/>
      <c r="E5" s="5"/>
      <c r="F5" s="5"/>
    </row>
    <row r="6" spans="1:6" x14ac:dyDescent="0.25">
      <c r="A6" s="7" t="s">
        <v>30</v>
      </c>
      <c r="B6" s="5"/>
      <c r="C6" s="8" t="s">
        <v>122</v>
      </c>
      <c r="D6" s="9"/>
      <c r="E6" s="5"/>
      <c r="F6" s="5"/>
    </row>
    <row r="7" spans="1:6" x14ac:dyDescent="0.25">
      <c r="A7" s="245">
        <v>1</v>
      </c>
      <c r="B7" s="5" t="s">
        <v>123</v>
      </c>
      <c r="C7" s="6">
        <f>+'(Ex 1 Pg 1) Deferred Tax'!C8</f>
        <v>4782373.1500000022</v>
      </c>
      <c r="D7" s="6"/>
      <c r="E7" s="5"/>
      <c r="F7" s="5"/>
    </row>
    <row r="8" spans="1:6" x14ac:dyDescent="0.25">
      <c r="A8" s="245">
        <f>+A7+1</f>
        <v>2</v>
      </c>
      <c r="B8" s="5" t="s">
        <v>124</v>
      </c>
      <c r="C8" s="10">
        <f>11837579.43-10503415.06</f>
        <v>1334164.3699999992</v>
      </c>
      <c r="D8" s="10"/>
      <c r="E8" s="11"/>
      <c r="F8" s="5"/>
    </row>
    <row r="9" spans="1:6" x14ac:dyDescent="0.25">
      <c r="A9" s="245">
        <f t="shared" ref="A9:A14" si="0">+A8+1</f>
        <v>3</v>
      </c>
      <c r="B9" s="5" t="s">
        <v>125</v>
      </c>
      <c r="C9" s="12"/>
      <c r="D9" s="12"/>
      <c r="E9" s="13"/>
      <c r="F9" s="5"/>
    </row>
    <row r="10" spans="1:6" s="1" customFormat="1" x14ac:dyDescent="0.25">
      <c r="A10" s="247">
        <f t="shared" si="0"/>
        <v>4</v>
      </c>
      <c r="B10" s="128" t="s">
        <v>37</v>
      </c>
      <c r="C10" s="12">
        <f>+'(Ex 1 Pg 1) Deferred Tax'!C11</f>
        <v>10406</v>
      </c>
      <c r="D10" s="12"/>
      <c r="E10" s="13"/>
      <c r="F10" s="13"/>
    </row>
    <row r="11" spans="1:6" s="1" customFormat="1" x14ac:dyDescent="0.25">
      <c r="A11" s="247">
        <f t="shared" si="0"/>
        <v>5</v>
      </c>
      <c r="B11" s="128" t="s">
        <v>38</v>
      </c>
      <c r="C11" s="12">
        <f>+'(Ex 1 Pg 1) Deferred Tax'!C12</f>
        <v>184747.27</v>
      </c>
      <c r="D11" s="12"/>
      <c r="E11" s="13"/>
      <c r="F11" s="13"/>
    </row>
    <row r="12" spans="1:6" s="1" customFormat="1" x14ac:dyDescent="0.25">
      <c r="A12" s="247">
        <f t="shared" si="0"/>
        <v>6</v>
      </c>
      <c r="B12" s="13" t="s">
        <v>39</v>
      </c>
      <c r="C12" s="21">
        <f>-C7+C8+SUM(C10:C11)</f>
        <v>-3253055.510000003</v>
      </c>
      <c r="D12" s="12"/>
      <c r="E12" s="13"/>
      <c r="F12" s="13"/>
    </row>
    <row r="13" spans="1:6" s="1" customFormat="1" x14ac:dyDescent="0.25">
      <c r="A13" s="247">
        <f t="shared" si="0"/>
        <v>7</v>
      </c>
      <c r="B13" s="13" t="s">
        <v>126</v>
      </c>
      <c r="C13" s="129">
        <v>0.06</v>
      </c>
      <c r="D13" s="129"/>
      <c r="E13" s="13"/>
      <c r="F13" s="13"/>
    </row>
    <row r="14" spans="1:6" s="1" customFormat="1" ht="15.75" thickBot="1" x14ac:dyDescent="0.3">
      <c r="A14" s="247">
        <f t="shared" si="0"/>
        <v>8</v>
      </c>
      <c r="B14" s="13" t="s">
        <v>127</v>
      </c>
      <c r="C14" s="139">
        <f>+C12*C13</f>
        <v>-195183.33060000016</v>
      </c>
      <c r="D14" s="12"/>
      <c r="E14" s="13"/>
      <c r="F14" s="13"/>
    </row>
    <row r="15" spans="1:6" s="1" customFormat="1" ht="15.75" thickTop="1" x14ac:dyDescent="0.25">
      <c r="A15" s="247"/>
      <c r="B15" s="13"/>
      <c r="C15" s="22"/>
      <c r="D15" s="12"/>
      <c r="E15" s="13"/>
      <c r="F15" s="13"/>
    </row>
  </sheetData>
  <mergeCells count="2">
    <mergeCell ref="B4:C4"/>
    <mergeCell ref="B5:C5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B1:Q6"/>
  <sheetViews>
    <sheetView zoomScaleNormal="100" workbookViewId="0">
      <selection activeCell="B10" sqref="B10"/>
    </sheetView>
  </sheetViews>
  <sheetFormatPr defaultRowHeight="15" x14ac:dyDescent="0.25"/>
  <cols>
    <col min="15" max="15" width="9.140625" customWidth="1"/>
    <col min="16" max="16" width="13.42578125" customWidth="1"/>
  </cols>
  <sheetData>
    <row r="1" spans="2:17" x14ac:dyDescent="0.25"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23" t="s">
        <v>27</v>
      </c>
    </row>
    <row r="2" spans="2:17" x14ac:dyDescent="0.25"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23" t="str">
        <f>+' State Def Tax'!D2</f>
        <v>CAUSE NO. 45032-S8</v>
      </c>
    </row>
    <row r="3" spans="2:17" x14ac:dyDescent="0.25">
      <c r="B3" s="5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23" t="s">
        <v>128</v>
      </c>
    </row>
    <row r="4" spans="2:17" x14ac:dyDescent="0.25">
      <c r="B4" s="260" t="str">
        <f>+Cover!A1</f>
        <v>Fountaintown Gas Company</v>
      </c>
      <c r="C4" s="260"/>
      <c r="D4" s="260"/>
      <c r="E4" s="260"/>
      <c r="F4" s="260"/>
      <c r="G4" s="260"/>
      <c r="H4" s="260"/>
      <c r="I4" s="260"/>
      <c r="J4" s="260"/>
      <c r="K4" s="260"/>
      <c r="L4" s="260"/>
      <c r="M4" s="23"/>
      <c r="N4" s="48"/>
      <c r="O4" s="48"/>
      <c r="P4" s="48"/>
      <c r="Q4" s="48"/>
    </row>
    <row r="5" spans="2:17" x14ac:dyDescent="0.25">
      <c r="B5" s="261" t="s">
        <v>10</v>
      </c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3"/>
      <c r="N5" s="48"/>
      <c r="O5" s="48"/>
      <c r="P5" s="48"/>
      <c r="Q5" s="48"/>
    </row>
    <row r="6" spans="2:17" x14ac:dyDescent="0.25">
      <c r="B6" s="48"/>
      <c r="C6" s="48"/>
      <c r="D6" s="48"/>
      <c r="E6" s="48"/>
      <c r="F6" s="48"/>
      <c r="G6" s="48"/>
      <c r="H6" s="48"/>
      <c r="I6" s="48"/>
      <c r="J6" s="48"/>
      <c r="K6" s="48"/>
      <c r="L6" s="48"/>
      <c r="M6" s="23"/>
      <c r="N6" s="48"/>
      <c r="O6" s="48"/>
      <c r="P6" s="48"/>
      <c r="Q6" s="48"/>
    </row>
  </sheetData>
  <mergeCells count="2">
    <mergeCell ref="B4:L4"/>
    <mergeCell ref="B5:L5"/>
  </mergeCells>
  <pageMargins left="0.7" right="0.7" top="0.75" bottom="0.75" header="0.3" footer="0.3"/>
  <pageSetup scale="58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I45"/>
  <sheetViews>
    <sheetView zoomScaleNormal="100" zoomScaleSheetLayoutView="70" workbookViewId="0">
      <selection activeCell="B10" sqref="B10"/>
    </sheetView>
  </sheetViews>
  <sheetFormatPr defaultColWidth="9.140625" defaultRowHeight="15" x14ac:dyDescent="0.25"/>
  <cols>
    <col min="1" max="1" width="11.140625" style="170" customWidth="1"/>
    <col min="2" max="2" width="9.7109375" style="169" customWidth="1"/>
    <col min="3" max="3" width="40.85546875" style="170" bestFit="1" customWidth="1"/>
    <col min="4" max="4" width="17.85546875" style="170" customWidth="1"/>
    <col min="5" max="5" width="23.28515625" style="170" bestFit="1" customWidth="1"/>
    <col min="6" max="6" width="14.42578125" style="170" bestFit="1" customWidth="1"/>
    <col min="7" max="7" width="16.140625" style="170" bestFit="1" customWidth="1"/>
    <col min="8" max="8" width="14.28515625" style="170" bestFit="1" customWidth="1"/>
    <col min="9" max="9" width="13" style="170" customWidth="1"/>
    <col min="10" max="16384" width="9.140625" style="170"/>
  </cols>
  <sheetData>
    <row r="1" spans="1:9" x14ac:dyDescent="0.25">
      <c r="A1" s="168"/>
      <c r="I1" s="164" t="s">
        <v>27</v>
      </c>
    </row>
    <row r="2" spans="1:9" x14ac:dyDescent="0.25">
      <c r="A2" s="168"/>
      <c r="I2" s="164" t="str">
        <f>+' State Depr Report'!Q2</f>
        <v>CAUSE NO. 45032-S8</v>
      </c>
    </row>
    <row r="3" spans="1:9" x14ac:dyDescent="0.25">
      <c r="A3" s="168"/>
      <c r="I3" s="164" t="s">
        <v>129</v>
      </c>
    </row>
    <row r="4" spans="1:9" s="11" customFormat="1" x14ac:dyDescent="0.25">
      <c r="A4" s="246"/>
      <c r="B4" s="270" t="str">
        <f>+Cover!A1</f>
        <v>Fountaintown Gas Company</v>
      </c>
      <c r="C4" s="270"/>
      <c r="D4" s="270"/>
      <c r="E4" s="270"/>
      <c r="F4" s="270"/>
      <c r="G4" s="270"/>
      <c r="H4" s="270"/>
      <c r="I4" s="270"/>
    </row>
    <row r="5" spans="1:9" s="11" customFormat="1" x14ac:dyDescent="0.25">
      <c r="A5" s="246"/>
      <c r="B5" s="270" t="s">
        <v>14</v>
      </c>
      <c r="C5" s="270"/>
      <c r="D5" s="270"/>
      <c r="E5" s="270"/>
      <c r="F5" s="270"/>
      <c r="G5" s="270"/>
      <c r="H5" s="270"/>
      <c r="I5" s="270"/>
    </row>
    <row r="6" spans="1:9" s="11" customFormat="1" ht="15.75" thickBot="1" x14ac:dyDescent="0.3">
      <c r="A6" s="171" t="s">
        <v>30</v>
      </c>
      <c r="B6" s="127"/>
      <c r="C6" s="121"/>
      <c r="D6" s="121"/>
      <c r="E6" s="121"/>
      <c r="F6" s="121"/>
      <c r="G6" s="121"/>
      <c r="H6" s="121"/>
      <c r="I6" s="121"/>
    </row>
    <row r="7" spans="1:9" s="11" customFormat="1" ht="15.75" thickBot="1" x14ac:dyDescent="0.3">
      <c r="B7" s="267" t="s">
        <v>130</v>
      </c>
      <c r="C7" s="268"/>
      <c r="D7" s="268"/>
      <c r="E7" s="268"/>
      <c r="F7" s="268"/>
      <c r="G7" s="268"/>
      <c r="H7" s="268"/>
      <c r="I7" s="269"/>
    </row>
    <row r="8" spans="1:9" s="11" customFormat="1" x14ac:dyDescent="0.25">
      <c r="B8" s="127"/>
      <c r="C8" s="121"/>
      <c r="D8" s="121"/>
      <c r="E8" s="121"/>
      <c r="F8" s="122" t="s">
        <v>131</v>
      </c>
      <c r="G8" s="122" t="s">
        <v>132</v>
      </c>
      <c r="H8" s="122" t="s">
        <v>133</v>
      </c>
      <c r="I8" s="122" t="s">
        <v>134</v>
      </c>
    </row>
    <row r="9" spans="1:9" s="11" customFormat="1" x14ac:dyDescent="0.25">
      <c r="B9" s="127" t="s">
        <v>135</v>
      </c>
      <c r="C9" s="121"/>
      <c r="D9" s="121"/>
      <c r="E9" s="121"/>
      <c r="F9" s="121"/>
      <c r="G9" s="121"/>
      <c r="H9" s="121"/>
      <c r="I9" s="121"/>
    </row>
    <row r="10" spans="1:9" s="11" customFormat="1" x14ac:dyDescent="0.25">
      <c r="A10" s="246">
        <v>1</v>
      </c>
      <c r="B10" s="127"/>
      <c r="C10" s="123" t="s">
        <v>136</v>
      </c>
      <c r="D10" s="124">
        <v>43100</v>
      </c>
      <c r="E10" s="121"/>
      <c r="F10" s="121"/>
      <c r="G10" s="125">
        <v>4782373.1500000004</v>
      </c>
      <c r="H10" s="121"/>
      <c r="I10" s="121"/>
    </row>
    <row r="11" spans="1:9" s="11" customFormat="1" x14ac:dyDescent="0.25">
      <c r="A11" s="246">
        <f>+A10+1</f>
        <v>2</v>
      </c>
      <c r="B11" s="127"/>
      <c r="C11" s="123" t="s">
        <v>137</v>
      </c>
      <c r="D11" s="124">
        <v>43100</v>
      </c>
      <c r="E11" s="121"/>
      <c r="F11" s="121"/>
      <c r="G11" s="172">
        <v>1334164.3699999992</v>
      </c>
      <c r="H11" s="121"/>
      <c r="I11" s="121"/>
    </row>
    <row r="12" spans="1:9" s="11" customFormat="1" x14ac:dyDescent="0.25">
      <c r="A12" s="246"/>
      <c r="B12" s="127"/>
      <c r="C12" s="121"/>
      <c r="D12" s="121"/>
      <c r="E12" s="121"/>
      <c r="F12" s="121"/>
      <c r="G12" s="121"/>
      <c r="H12" s="121"/>
      <c r="I12" s="121"/>
    </row>
    <row r="13" spans="1:9" s="11" customFormat="1" x14ac:dyDescent="0.25">
      <c r="A13" s="246">
        <v>3</v>
      </c>
      <c r="B13" s="127"/>
      <c r="C13" s="121"/>
      <c r="D13" s="123" t="s">
        <v>138</v>
      </c>
      <c r="E13" s="121"/>
      <c r="F13" s="121"/>
      <c r="G13" s="126">
        <f>+G11-G10</f>
        <v>-3448208.7800000012</v>
      </c>
      <c r="H13" s="121"/>
      <c r="I13" s="121"/>
    </row>
    <row r="14" spans="1:9" s="11" customFormat="1" x14ac:dyDescent="0.25">
      <c r="A14" s="246"/>
      <c r="B14" s="127"/>
      <c r="C14" s="121"/>
      <c r="D14" s="123"/>
      <c r="E14" s="121"/>
      <c r="F14" s="121"/>
      <c r="G14" s="126"/>
      <c r="H14" s="121"/>
      <c r="I14" s="121"/>
    </row>
    <row r="15" spans="1:9" s="11" customFormat="1" x14ac:dyDescent="0.25">
      <c r="A15" s="246">
        <v>4</v>
      </c>
      <c r="B15" s="127"/>
      <c r="C15" s="127" t="s">
        <v>139</v>
      </c>
      <c r="D15" s="121"/>
      <c r="E15" s="121"/>
      <c r="F15" s="173">
        <v>10406</v>
      </c>
      <c r="G15" s="126"/>
      <c r="H15" s="173"/>
      <c r="I15" s="121"/>
    </row>
    <row r="16" spans="1:9" x14ac:dyDescent="0.25">
      <c r="A16" s="168">
        <f t="shared" ref="A16:A44" si="0">+A15+1</f>
        <v>5</v>
      </c>
      <c r="B16" s="113"/>
      <c r="C16" s="113" t="s">
        <v>140</v>
      </c>
      <c r="D16" s="107"/>
      <c r="E16" s="107"/>
      <c r="F16" s="114"/>
      <c r="G16" s="112"/>
      <c r="H16" s="114">
        <v>184747.27</v>
      </c>
      <c r="I16" s="107"/>
    </row>
    <row r="17" spans="1:9" x14ac:dyDescent="0.25">
      <c r="A17" s="168">
        <f t="shared" si="0"/>
        <v>6</v>
      </c>
      <c r="B17" s="113"/>
      <c r="C17" s="113" t="s">
        <v>141</v>
      </c>
      <c r="D17" s="107"/>
      <c r="E17" s="107"/>
      <c r="F17" s="107"/>
      <c r="G17" s="107"/>
      <c r="H17" s="107"/>
      <c r="I17" s="111">
        <v>0</v>
      </c>
    </row>
    <row r="18" spans="1:9" x14ac:dyDescent="0.25">
      <c r="A18" s="168">
        <f t="shared" si="0"/>
        <v>7</v>
      </c>
      <c r="B18" s="113"/>
      <c r="C18" s="113" t="s">
        <v>142</v>
      </c>
      <c r="D18" s="107"/>
      <c r="E18" s="107"/>
      <c r="F18" s="107"/>
      <c r="G18" s="107"/>
      <c r="H18" s="107"/>
      <c r="I18" s="111">
        <v>0</v>
      </c>
    </row>
    <row r="19" spans="1:9" x14ac:dyDescent="0.25">
      <c r="A19" s="168">
        <f t="shared" si="0"/>
        <v>8</v>
      </c>
      <c r="B19" s="113"/>
      <c r="C19" s="107"/>
      <c r="D19" s="107"/>
      <c r="E19" s="109" t="s">
        <v>143</v>
      </c>
      <c r="F19" s="119">
        <f>SUM(F13:F18)</f>
        <v>10406</v>
      </c>
      <c r="G19" s="119">
        <f t="shared" ref="G19:I19" si="1">SUM(G13:G18)</f>
        <v>-3448208.7800000012</v>
      </c>
      <c r="H19" s="119">
        <f t="shared" si="1"/>
        <v>184747.27</v>
      </c>
      <c r="I19" s="119">
        <f t="shared" si="1"/>
        <v>0</v>
      </c>
    </row>
    <row r="20" spans="1:9" x14ac:dyDescent="0.25">
      <c r="A20" s="168">
        <f t="shared" si="0"/>
        <v>9</v>
      </c>
      <c r="B20" s="113"/>
      <c r="C20" s="109" t="s">
        <v>144</v>
      </c>
      <c r="D20" s="115">
        <v>0.06</v>
      </c>
      <c r="E20" s="114">
        <f>SUM(F20:I20)</f>
        <v>-195183.33060000007</v>
      </c>
      <c r="F20" s="114">
        <f t="shared" ref="F20:G20" si="2">+F19*$D$20</f>
        <v>624.36</v>
      </c>
      <c r="G20" s="114">
        <f t="shared" si="2"/>
        <v>-206892.52680000005</v>
      </c>
      <c r="H20" s="114">
        <f>+H19*$D$20</f>
        <v>11084.8362</v>
      </c>
      <c r="I20" s="114">
        <v>0</v>
      </c>
    </row>
    <row r="21" spans="1:9" x14ac:dyDescent="0.25">
      <c r="A21" s="168"/>
      <c r="B21" s="113"/>
      <c r="C21" s="109"/>
      <c r="D21" s="115"/>
      <c r="E21" s="114"/>
      <c r="F21" s="114"/>
      <c r="G21" s="114"/>
      <c r="H21" s="114"/>
      <c r="I21" s="114"/>
    </row>
    <row r="22" spans="1:9" ht="15.75" thickBot="1" x14ac:dyDescent="0.3">
      <c r="A22" s="168">
        <f>+A20+1</f>
        <v>10</v>
      </c>
      <c r="B22" s="113"/>
      <c r="C22" s="107"/>
      <c r="D22" s="116" t="s">
        <v>145</v>
      </c>
      <c r="E22" s="117">
        <f>SUM(F22:I22)</f>
        <v>-195183.33060000007</v>
      </c>
      <c r="F22" s="120">
        <f t="shared" ref="F22:H22" si="3">+F20</f>
        <v>624.36</v>
      </c>
      <c r="G22" s="120">
        <f t="shared" si="3"/>
        <v>-206892.52680000005</v>
      </c>
      <c r="H22" s="120">
        <f t="shared" si="3"/>
        <v>11084.8362</v>
      </c>
      <c r="I22" s="120">
        <f>+I20</f>
        <v>0</v>
      </c>
    </row>
    <row r="23" spans="1:9" x14ac:dyDescent="0.25">
      <c r="A23" s="168">
        <f>+A22+1</f>
        <v>11</v>
      </c>
      <c r="B23" s="113"/>
      <c r="C23" s="107"/>
      <c r="D23" s="107" t="s">
        <v>146</v>
      </c>
      <c r="E23" s="111">
        <f>+E20-E22</f>
        <v>0</v>
      </c>
      <c r="F23" s="107"/>
      <c r="G23" s="114"/>
      <c r="H23" s="107"/>
      <c r="I23" s="107"/>
    </row>
    <row r="24" spans="1:9" ht="15.75" thickBot="1" x14ac:dyDescent="0.3">
      <c r="A24" s="168"/>
      <c r="B24" s="113"/>
      <c r="C24" s="107"/>
      <c r="D24" s="107"/>
      <c r="E24" s="107"/>
      <c r="F24" s="107"/>
      <c r="G24" s="107"/>
      <c r="H24" s="107"/>
      <c r="I24" s="107"/>
    </row>
    <row r="25" spans="1:9" ht="15.75" thickBot="1" x14ac:dyDescent="0.3">
      <c r="A25" s="168"/>
      <c r="B25" s="264" t="s">
        <v>147</v>
      </c>
      <c r="C25" s="265"/>
      <c r="D25" s="265"/>
      <c r="E25" s="265"/>
      <c r="F25" s="265"/>
      <c r="G25" s="265"/>
      <c r="H25" s="265"/>
      <c r="I25" s="266"/>
    </row>
    <row r="26" spans="1:9" x14ac:dyDescent="0.25">
      <c r="A26" s="168"/>
      <c r="B26" s="113"/>
      <c r="C26" s="107"/>
      <c r="D26" s="107"/>
      <c r="E26" s="107"/>
      <c r="F26" s="108" t="s">
        <v>131</v>
      </c>
      <c r="G26" s="108" t="s">
        <v>132</v>
      </c>
      <c r="H26" s="108" t="s">
        <v>148</v>
      </c>
      <c r="I26" s="108" t="s">
        <v>149</v>
      </c>
    </row>
    <row r="27" spans="1:9" x14ac:dyDescent="0.25">
      <c r="A27" s="168"/>
      <c r="B27" s="113" t="s">
        <v>135</v>
      </c>
      <c r="C27" s="107"/>
      <c r="D27" s="107"/>
      <c r="E27" s="107"/>
      <c r="F27" s="107"/>
      <c r="G27" s="107"/>
      <c r="H27" s="107"/>
      <c r="I27" s="107"/>
    </row>
    <row r="28" spans="1:9" x14ac:dyDescent="0.25">
      <c r="A28" s="168">
        <v>12</v>
      </c>
      <c r="B28" s="113"/>
      <c r="C28" s="109" t="s">
        <v>136</v>
      </c>
      <c r="D28" s="110">
        <v>43100</v>
      </c>
      <c r="E28" s="107"/>
      <c r="F28" s="107"/>
      <c r="G28" s="111">
        <f>+G10</f>
        <v>4782373.1500000004</v>
      </c>
      <c r="H28" s="107"/>
      <c r="I28" s="107"/>
    </row>
    <row r="29" spans="1:9" x14ac:dyDescent="0.25">
      <c r="A29" s="168">
        <f t="shared" si="0"/>
        <v>13</v>
      </c>
      <c r="B29" s="113"/>
      <c r="C29" s="109" t="s">
        <v>137</v>
      </c>
      <c r="D29" s="110">
        <v>43100</v>
      </c>
      <c r="E29" s="107"/>
      <c r="F29" s="107"/>
      <c r="G29" s="174">
        <v>771222.6799999997</v>
      </c>
      <c r="H29" s="107"/>
      <c r="I29" s="107"/>
    </row>
    <row r="30" spans="1:9" x14ac:dyDescent="0.25">
      <c r="A30" s="168"/>
      <c r="B30" s="113"/>
      <c r="C30" s="109"/>
      <c r="D30" s="110"/>
      <c r="E30" s="107"/>
      <c r="F30" s="107"/>
      <c r="G30" s="111"/>
      <c r="H30" s="107"/>
      <c r="I30" s="107"/>
    </row>
    <row r="31" spans="1:9" x14ac:dyDescent="0.25">
      <c r="A31" s="168">
        <v>14</v>
      </c>
      <c r="B31" s="113"/>
      <c r="C31" s="107"/>
      <c r="D31" s="109" t="s">
        <v>138</v>
      </c>
      <c r="E31" s="107"/>
      <c r="F31" s="107"/>
      <c r="G31" s="112">
        <f>+G29-G28</f>
        <v>-4011150.4700000007</v>
      </c>
      <c r="H31" s="107"/>
      <c r="I31" s="107"/>
    </row>
    <row r="32" spans="1:9" x14ac:dyDescent="0.25">
      <c r="A32" s="168"/>
      <c r="B32" s="113"/>
      <c r="C32" s="107"/>
      <c r="D32" s="109"/>
      <c r="E32" s="107"/>
      <c r="F32" s="107"/>
      <c r="G32" s="112"/>
      <c r="H32" s="107"/>
      <c r="I32" s="107"/>
    </row>
    <row r="33" spans="1:9" x14ac:dyDescent="0.25">
      <c r="A33" s="168">
        <v>15</v>
      </c>
      <c r="B33" s="113"/>
      <c r="C33" s="113" t="s">
        <v>150</v>
      </c>
      <c r="D33" s="107"/>
      <c r="E33" s="107"/>
      <c r="F33" s="114">
        <v>10406</v>
      </c>
      <c r="G33" s="112"/>
      <c r="H33" s="114"/>
      <c r="I33" s="107"/>
    </row>
    <row r="34" spans="1:9" x14ac:dyDescent="0.25">
      <c r="A34" s="168">
        <f t="shared" si="0"/>
        <v>16</v>
      </c>
      <c r="B34" s="113"/>
      <c r="C34" s="113" t="s">
        <v>140</v>
      </c>
      <c r="D34" s="107"/>
      <c r="E34" s="107"/>
      <c r="F34" s="114"/>
      <c r="G34" s="112"/>
      <c r="H34" s="114">
        <v>184747.27</v>
      </c>
      <c r="I34" s="107"/>
    </row>
    <row r="35" spans="1:9" x14ac:dyDescent="0.25">
      <c r="A35" s="168">
        <f t="shared" si="0"/>
        <v>17</v>
      </c>
      <c r="B35" s="113"/>
      <c r="C35" s="113" t="s">
        <v>141</v>
      </c>
      <c r="D35" s="107"/>
      <c r="E35" s="107"/>
      <c r="F35" s="107"/>
      <c r="G35" s="107"/>
      <c r="H35" s="107"/>
      <c r="I35" s="111">
        <v>0</v>
      </c>
    </row>
    <row r="36" spans="1:9" x14ac:dyDescent="0.25">
      <c r="A36" s="168">
        <f t="shared" si="0"/>
        <v>18</v>
      </c>
      <c r="B36" s="113"/>
      <c r="C36" s="113" t="s">
        <v>142</v>
      </c>
      <c r="D36" s="107"/>
      <c r="E36" s="107"/>
      <c r="F36" s="114"/>
      <c r="G36" s="107"/>
      <c r="H36" s="107"/>
      <c r="I36" s="111">
        <v>0</v>
      </c>
    </row>
    <row r="37" spans="1:9" x14ac:dyDescent="0.25">
      <c r="A37" s="168">
        <f t="shared" si="0"/>
        <v>19</v>
      </c>
      <c r="B37" s="113"/>
      <c r="C37" s="107"/>
      <c r="D37" s="107"/>
      <c r="E37" s="109" t="s">
        <v>143</v>
      </c>
      <c r="F37" s="119">
        <f>SUM(F31:F36)</f>
        <v>10406</v>
      </c>
      <c r="G37" s="119">
        <f t="shared" ref="G37:I37" si="4">SUM(G31:G36)</f>
        <v>-4011150.4700000007</v>
      </c>
      <c r="H37" s="119">
        <f t="shared" si="4"/>
        <v>184747.27</v>
      </c>
      <c r="I37" s="119">
        <f t="shared" si="4"/>
        <v>0</v>
      </c>
    </row>
    <row r="38" spans="1:9" x14ac:dyDescent="0.25">
      <c r="A38" s="168"/>
      <c r="B38" s="113"/>
      <c r="C38" s="107"/>
      <c r="D38" s="107"/>
      <c r="E38" s="107"/>
      <c r="F38" s="107"/>
      <c r="G38" s="107"/>
      <c r="H38" s="107"/>
      <c r="I38" s="107"/>
    </row>
    <row r="39" spans="1:9" x14ac:dyDescent="0.25">
      <c r="A39" s="168">
        <v>20</v>
      </c>
      <c r="B39" s="113"/>
      <c r="C39" s="109" t="s">
        <v>151</v>
      </c>
      <c r="D39" s="118">
        <v>0.34</v>
      </c>
      <c r="E39" s="114">
        <f>SUM(F39:I39)</f>
        <v>-1231076.7155960004</v>
      </c>
      <c r="F39" s="114">
        <f t="shared" ref="F39:H39" si="5">(F37-F22)*$D$39</f>
        <v>3325.7575999999999</v>
      </c>
      <c r="G39" s="114">
        <f t="shared" si="5"/>
        <v>-1293447.7006880003</v>
      </c>
      <c r="H39" s="114">
        <f t="shared" si="5"/>
        <v>59045.227492000005</v>
      </c>
      <c r="I39" s="114">
        <f>(I37-I22)*$D$39</f>
        <v>0</v>
      </c>
    </row>
    <row r="40" spans="1:9" x14ac:dyDescent="0.25">
      <c r="A40" s="168">
        <f t="shared" si="0"/>
        <v>21</v>
      </c>
      <c r="B40" s="113"/>
      <c r="C40" s="109" t="s">
        <v>151</v>
      </c>
      <c r="D40" s="118">
        <v>0.21</v>
      </c>
      <c r="E40" s="114">
        <f t="shared" ref="E40:E41" si="6">SUM(F40:I40)</f>
        <v>-760370.91257400019</v>
      </c>
      <c r="F40" s="114">
        <f t="shared" ref="F40:H40" si="7">+(F37-F22)*$D$40</f>
        <v>2054.1443999999997</v>
      </c>
      <c r="G40" s="114">
        <f t="shared" si="7"/>
        <v>-798894.16807200015</v>
      </c>
      <c r="H40" s="114">
        <f t="shared" si="7"/>
        <v>36469.111098000001</v>
      </c>
      <c r="I40" s="114">
        <f>+(I37-I22)*$D$40</f>
        <v>0</v>
      </c>
    </row>
    <row r="41" spans="1:9" x14ac:dyDescent="0.25">
      <c r="A41" s="168">
        <f t="shared" si="0"/>
        <v>22</v>
      </c>
      <c r="B41" s="113"/>
      <c r="C41" s="109"/>
      <c r="D41" s="118" t="s">
        <v>152</v>
      </c>
      <c r="E41" s="114">
        <f t="shared" si="6"/>
        <v>-470705.80302200012</v>
      </c>
      <c r="F41" s="114">
        <f t="shared" ref="F41:H41" si="8">+F39-F40</f>
        <v>1271.6132000000002</v>
      </c>
      <c r="G41" s="114">
        <f t="shared" si="8"/>
        <v>-494553.53261600016</v>
      </c>
      <c r="H41" s="114">
        <f t="shared" si="8"/>
        <v>22576.116394000004</v>
      </c>
      <c r="I41" s="114">
        <f>+I39-I40</f>
        <v>0</v>
      </c>
    </row>
    <row r="42" spans="1:9" x14ac:dyDescent="0.25">
      <c r="A42" s="168"/>
      <c r="B42" s="113"/>
      <c r="C42" s="107"/>
      <c r="D42" s="107"/>
      <c r="E42" s="107"/>
      <c r="F42" s="107"/>
      <c r="G42" s="107"/>
      <c r="H42" s="107"/>
      <c r="I42" s="107"/>
    </row>
    <row r="43" spans="1:9" ht="15.75" thickBot="1" x14ac:dyDescent="0.3">
      <c r="A43" s="168">
        <v>23</v>
      </c>
      <c r="B43" s="113"/>
      <c r="C43" s="107"/>
      <c r="D43" s="116" t="s">
        <v>153</v>
      </c>
      <c r="E43" s="120">
        <f>SUM(F43:I43)</f>
        <v>-760370.91257400019</v>
      </c>
      <c r="F43" s="120">
        <f t="shared" ref="F43:H43" si="9">+F40</f>
        <v>2054.1443999999997</v>
      </c>
      <c r="G43" s="120">
        <f t="shared" si="9"/>
        <v>-798894.16807200015</v>
      </c>
      <c r="H43" s="120">
        <f t="shared" si="9"/>
        <v>36469.111098000001</v>
      </c>
      <c r="I43" s="120">
        <f>+I40</f>
        <v>0</v>
      </c>
    </row>
    <row r="44" spans="1:9" x14ac:dyDescent="0.25">
      <c r="A44" s="168">
        <f t="shared" si="0"/>
        <v>24</v>
      </c>
      <c r="B44" s="113"/>
      <c r="C44" s="107"/>
      <c r="D44" s="107" t="s">
        <v>146</v>
      </c>
      <c r="E44" s="111">
        <f>+E40-E43</f>
        <v>0</v>
      </c>
      <c r="F44" s="107"/>
      <c r="G44" s="114"/>
      <c r="H44" s="107"/>
      <c r="I44" s="107"/>
    </row>
    <row r="45" spans="1:9" x14ac:dyDescent="0.25">
      <c r="A45" s="168"/>
      <c r="B45" s="113"/>
      <c r="C45" s="107"/>
      <c r="D45" s="107"/>
      <c r="E45" s="111"/>
      <c r="F45" s="107"/>
      <c r="G45" s="114"/>
      <c r="H45" s="107"/>
      <c r="I45" s="107"/>
    </row>
  </sheetData>
  <mergeCells count="4">
    <mergeCell ref="B25:I25"/>
    <mergeCell ref="B7:I7"/>
    <mergeCell ref="B4:I4"/>
    <mergeCell ref="B5:I5"/>
  </mergeCells>
  <pageMargins left="0.7" right="0.7" top="0.75" bottom="0.75" header="0.3" footer="0.3"/>
  <pageSetup scale="56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AI30"/>
  <sheetViews>
    <sheetView zoomScaleNormal="100" zoomScaleSheetLayoutView="90" workbookViewId="0">
      <selection activeCell="B10" sqref="B10"/>
    </sheetView>
  </sheetViews>
  <sheetFormatPr defaultColWidth="9.140625" defaultRowHeight="15" x14ac:dyDescent="0.25"/>
  <cols>
    <col min="1" max="1" width="9.28515625" style="4" bestFit="1" customWidth="1"/>
    <col min="2" max="2" width="51" style="5" bestFit="1" customWidth="1"/>
    <col min="3" max="3" width="16.140625" style="5" customWidth="1"/>
    <col min="4" max="4" width="17.85546875" style="5" customWidth="1"/>
    <col min="5" max="5" width="14.85546875" style="5" bestFit="1" customWidth="1"/>
    <col min="6" max="6" width="13.85546875" style="5" bestFit="1" customWidth="1"/>
    <col min="7" max="8" width="13.5703125" style="5" bestFit="1" customWidth="1"/>
    <col min="9" max="9" width="1.7109375" style="5" customWidth="1"/>
    <col min="10" max="10" width="9.42578125" style="5" bestFit="1" customWidth="1"/>
    <col min="11" max="11" width="13" style="5" bestFit="1" customWidth="1"/>
    <col min="12" max="12" width="5.28515625" style="25" customWidth="1"/>
    <col min="13" max="15" width="12" style="5" bestFit="1" customWidth="1"/>
    <col min="16" max="16" width="12.42578125" style="5" bestFit="1" customWidth="1"/>
    <col min="17" max="18" width="12" style="5" bestFit="1" customWidth="1"/>
    <col min="19" max="28" width="10.42578125" style="5" bestFit="1" customWidth="1"/>
    <col min="29" max="35" width="9.28515625" style="5" bestFit="1" customWidth="1"/>
    <col min="36" max="16384" width="9.140625" style="5"/>
  </cols>
  <sheetData>
    <row r="1" spans="1:35" x14ac:dyDescent="0.25">
      <c r="A1" s="245"/>
      <c r="L1" s="23" t="s">
        <v>154</v>
      </c>
    </row>
    <row r="2" spans="1:35" x14ac:dyDescent="0.25">
      <c r="A2" s="245"/>
      <c r="L2" s="23" t="str">
        <f>+Cover!A5</f>
        <v>CAUSE NO. 45032-S8</v>
      </c>
    </row>
    <row r="3" spans="1:35" s="13" customFormat="1" x14ac:dyDescent="0.25">
      <c r="A3" s="247"/>
      <c r="C3" s="247"/>
      <c r="D3" s="247"/>
      <c r="E3" s="247"/>
      <c r="F3" s="247"/>
      <c r="G3" s="247"/>
      <c r="H3" s="247"/>
      <c r="L3" s="23" t="s">
        <v>28</v>
      </c>
    </row>
    <row r="4" spans="1:35" x14ac:dyDescent="0.25">
      <c r="A4" s="245"/>
      <c r="B4" s="260" t="str">
        <f>+Cover!A1</f>
        <v>Fountaintown Gas Company</v>
      </c>
      <c r="C4" s="260"/>
      <c r="D4" s="260"/>
      <c r="E4" s="260"/>
      <c r="F4" s="260"/>
      <c r="G4" s="260"/>
      <c r="H4" s="260"/>
      <c r="I4" s="260"/>
      <c r="J4" s="260"/>
      <c r="K4" s="260"/>
      <c r="L4" s="27"/>
    </row>
    <row r="5" spans="1:35" x14ac:dyDescent="0.25">
      <c r="A5" s="245"/>
      <c r="B5" s="271" t="s">
        <v>155</v>
      </c>
      <c r="C5" s="271"/>
      <c r="D5" s="271"/>
      <c r="E5" s="271"/>
      <c r="F5" s="271"/>
      <c r="G5" s="271"/>
      <c r="H5" s="271"/>
      <c r="I5" s="271"/>
      <c r="J5" s="271"/>
      <c r="K5" s="271"/>
      <c r="L5" s="27"/>
    </row>
    <row r="6" spans="1:35" x14ac:dyDescent="0.25">
      <c r="A6" s="245"/>
      <c r="B6" s="272">
        <v>43100</v>
      </c>
      <c r="C6" s="272"/>
      <c r="D6" s="272"/>
      <c r="E6" s="272"/>
      <c r="F6" s="272"/>
      <c r="G6" s="272"/>
      <c r="H6" s="272"/>
      <c r="I6" s="272"/>
      <c r="J6" s="272"/>
      <c r="K6" s="272"/>
    </row>
    <row r="7" spans="1:35" x14ac:dyDescent="0.25">
      <c r="A7" s="245"/>
      <c r="B7" s="248"/>
      <c r="C7" s="248"/>
      <c r="D7" s="248"/>
      <c r="E7" s="248"/>
      <c r="F7" s="248"/>
      <c r="G7" s="248"/>
      <c r="H7" s="248"/>
      <c r="I7" s="248"/>
      <c r="J7" s="86"/>
      <c r="K7" s="248"/>
    </row>
    <row r="8" spans="1:35" x14ac:dyDescent="0.25">
      <c r="A8" s="7" t="s">
        <v>60</v>
      </c>
      <c r="B8" s="34" t="s">
        <v>61</v>
      </c>
      <c r="C8" s="35" t="s">
        <v>156</v>
      </c>
      <c r="D8" s="34" t="s">
        <v>157</v>
      </c>
      <c r="E8" s="34" t="s">
        <v>158</v>
      </c>
      <c r="F8" s="36">
        <v>0.34</v>
      </c>
      <c r="G8" s="36">
        <v>0.21</v>
      </c>
      <c r="H8" s="34" t="s">
        <v>152</v>
      </c>
      <c r="J8" s="34" t="s">
        <v>159</v>
      </c>
      <c r="K8" s="34" t="s">
        <v>160</v>
      </c>
      <c r="L8" s="37"/>
      <c r="M8" s="38" t="s">
        <v>161</v>
      </c>
      <c r="N8" s="38" t="s">
        <v>162</v>
      </c>
      <c r="O8" s="38" t="s">
        <v>163</v>
      </c>
      <c r="P8" s="38" t="s">
        <v>164</v>
      </c>
      <c r="Q8" s="38" t="s">
        <v>165</v>
      </c>
      <c r="R8" s="38" t="s">
        <v>166</v>
      </c>
      <c r="S8" s="38" t="s">
        <v>167</v>
      </c>
      <c r="T8" s="38" t="s">
        <v>168</v>
      </c>
      <c r="U8" s="38" t="s">
        <v>169</v>
      </c>
      <c r="V8" s="38" t="s">
        <v>170</v>
      </c>
      <c r="W8" s="38" t="s">
        <v>171</v>
      </c>
      <c r="X8" s="38" t="s">
        <v>172</v>
      </c>
      <c r="Y8" s="38" t="s">
        <v>173</v>
      </c>
      <c r="Z8" s="38" t="s">
        <v>174</v>
      </c>
      <c r="AA8" s="38" t="s">
        <v>175</v>
      </c>
      <c r="AB8" s="38" t="s">
        <v>176</v>
      </c>
      <c r="AC8" s="38" t="s">
        <v>177</v>
      </c>
      <c r="AD8" s="38" t="s">
        <v>178</v>
      </c>
      <c r="AE8" s="38" t="s">
        <v>179</v>
      </c>
      <c r="AF8" s="38" t="s">
        <v>180</v>
      </c>
      <c r="AG8" s="38" t="s">
        <v>181</v>
      </c>
      <c r="AH8" s="38" t="s">
        <v>182</v>
      </c>
      <c r="AI8" s="38" t="s">
        <v>183</v>
      </c>
    </row>
    <row r="9" spans="1:35" x14ac:dyDescent="0.25">
      <c r="A9" s="245">
        <v>1</v>
      </c>
      <c r="B9" s="40" t="s">
        <v>184</v>
      </c>
      <c r="C9" s="41">
        <f>+'Book Depr'!G9</f>
        <v>62122.919999999984</v>
      </c>
      <c r="D9" s="18">
        <f>+'Fed Depr'!G9</f>
        <v>22286.090000000026</v>
      </c>
      <c r="E9" s="18">
        <f>C9-D9</f>
        <v>39836.829999999958</v>
      </c>
      <c r="F9" s="42">
        <f>E9*$F$8</f>
        <v>13544.522199999987</v>
      </c>
      <c r="G9" s="18">
        <f>E9*$G$8</f>
        <v>8365.734299999991</v>
      </c>
      <c r="H9" s="18">
        <f>F9-G9</f>
        <v>5178.7878999999957</v>
      </c>
      <c r="J9" s="176">
        <f>+'Remaining Lives'!Y58</f>
        <v>2.9925925925925925</v>
      </c>
      <c r="K9" s="42">
        <f>+H9/J9</f>
        <v>1730.535560643563</v>
      </c>
      <c r="L9" s="26"/>
      <c r="M9" s="26">
        <f t="shared" ref="M9:M24" si="0">+K9</f>
        <v>1730.535560643563</v>
      </c>
      <c r="N9" s="26">
        <f t="shared" ref="N9:Y9" si="1">+M9</f>
        <v>1730.535560643563</v>
      </c>
      <c r="O9" s="26">
        <f t="shared" si="1"/>
        <v>1730.535560643563</v>
      </c>
      <c r="P9" s="26">
        <f t="shared" si="1"/>
        <v>1730.535560643563</v>
      </c>
      <c r="Q9" s="26">
        <f t="shared" si="1"/>
        <v>1730.535560643563</v>
      </c>
      <c r="R9" s="26">
        <f t="shared" si="1"/>
        <v>1730.535560643563</v>
      </c>
      <c r="S9" s="26">
        <f t="shared" si="1"/>
        <v>1730.535560643563</v>
      </c>
      <c r="T9" s="26">
        <f t="shared" si="1"/>
        <v>1730.535560643563</v>
      </c>
      <c r="U9" s="26">
        <f t="shared" si="1"/>
        <v>1730.535560643563</v>
      </c>
      <c r="V9" s="26">
        <f t="shared" si="1"/>
        <v>1730.535560643563</v>
      </c>
      <c r="W9" s="26">
        <f t="shared" si="1"/>
        <v>1730.535560643563</v>
      </c>
      <c r="X9" s="26">
        <f t="shared" si="1"/>
        <v>1730.535560643563</v>
      </c>
      <c r="Y9" s="26">
        <f t="shared" si="1"/>
        <v>1730.535560643563</v>
      </c>
      <c r="Z9" s="26">
        <f t="shared" ref="Z9:AB9" si="2">+Y9</f>
        <v>1730.535560643563</v>
      </c>
      <c r="AA9" s="26">
        <f t="shared" si="2"/>
        <v>1730.535560643563</v>
      </c>
      <c r="AB9" s="26">
        <f t="shared" si="2"/>
        <v>1730.535560643563</v>
      </c>
      <c r="AC9" s="26">
        <v>0</v>
      </c>
      <c r="AD9" s="26">
        <v>0</v>
      </c>
      <c r="AE9" s="26">
        <v>0</v>
      </c>
      <c r="AF9" s="26">
        <v>0</v>
      </c>
      <c r="AG9" s="26">
        <v>0</v>
      </c>
      <c r="AH9" s="26">
        <v>0</v>
      </c>
      <c r="AI9" s="26">
        <v>0</v>
      </c>
    </row>
    <row r="10" spans="1:35" x14ac:dyDescent="0.25">
      <c r="A10" s="245">
        <f>+A9+1</f>
        <v>2</v>
      </c>
      <c r="B10" s="40" t="s">
        <v>185</v>
      </c>
      <c r="C10" s="41">
        <f>+'Book Depr'!G10</f>
        <v>12077.190000000002</v>
      </c>
      <c r="D10" s="42">
        <f>+'Fed Depr'!G10</f>
        <v>2834.6000000000058</v>
      </c>
      <c r="E10" s="42">
        <f t="shared" ref="E10:E24" si="3">C10-D10</f>
        <v>9242.5899999999965</v>
      </c>
      <c r="F10" s="42">
        <f t="shared" ref="F10:F24" si="4">E10*$F$8</f>
        <v>3142.480599999999</v>
      </c>
      <c r="G10" s="42">
        <f t="shared" ref="G10:G24" si="5">E10*$G$8</f>
        <v>1940.9438999999993</v>
      </c>
      <c r="H10" s="42">
        <f t="shared" ref="H10:H24" si="6">F10-G10</f>
        <v>1201.5366999999997</v>
      </c>
      <c r="J10" s="176">
        <f>+'Remaining Lives'!Y101</f>
        <v>4.7908119658119661</v>
      </c>
      <c r="K10" s="42">
        <f t="shared" ref="K10:K23" si="7">+H10/J10</f>
        <v>250.80022104277231</v>
      </c>
      <c r="L10" s="26"/>
      <c r="M10" s="26">
        <f t="shared" si="0"/>
        <v>250.80022104277231</v>
      </c>
      <c r="N10" s="26">
        <f t="shared" ref="N10:N15" si="8">+M10</f>
        <v>250.80022104277231</v>
      </c>
      <c r="O10" s="26">
        <f t="shared" ref="O10:P10" si="9">+N10</f>
        <v>250.80022104277231</v>
      </c>
      <c r="P10" s="26">
        <f t="shared" si="9"/>
        <v>250.80022104277231</v>
      </c>
      <c r="Q10" s="26">
        <f t="shared" ref="Q10:R10" si="10">+P10</f>
        <v>250.80022104277231</v>
      </c>
      <c r="R10" s="26">
        <f t="shared" si="10"/>
        <v>250.80022104277231</v>
      </c>
      <c r="S10" s="26">
        <f t="shared" ref="S10:V10" si="11">+R10</f>
        <v>250.80022104277231</v>
      </c>
      <c r="T10" s="26">
        <f t="shared" si="11"/>
        <v>250.80022104277231</v>
      </c>
      <c r="U10" s="26">
        <f t="shared" si="11"/>
        <v>250.80022104277231</v>
      </c>
      <c r="V10" s="26">
        <f t="shared" si="11"/>
        <v>250.80022104277231</v>
      </c>
      <c r="W10" s="26">
        <f t="shared" ref="W10:X10" si="12">+V10</f>
        <v>250.80022104277231</v>
      </c>
      <c r="X10" s="26">
        <f t="shared" si="12"/>
        <v>250.80022104277231</v>
      </c>
      <c r="Y10" s="26">
        <f t="shared" ref="Y10:AB10" si="13">+X10</f>
        <v>250.80022104277231</v>
      </c>
      <c r="Z10" s="26">
        <f t="shared" si="13"/>
        <v>250.80022104277231</v>
      </c>
      <c r="AA10" s="26">
        <f t="shared" si="13"/>
        <v>250.80022104277231</v>
      </c>
      <c r="AB10" s="26">
        <f t="shared" si="13"/>
        <v>250.80022104277231</v>
      </c>
      <c r="AC10" s="26">
        <v>0</v>
      </c>
      <c r="AD10" s="26">
        <v>0</v>
      </c>
      <c r="AE10" s="26">
        <v>0</v>
      </c>
      <c r="AF10" s="26">
        <v>0</v>
      </c>
      <c r="AG10" s="26">
        <v>0</v>
      </c>
      <c r="AH10" s="26">
        <v>0</v>
      </c>
      <c r="AI10" s="26">
        <v>0</v>
      </c>
    </row>
    <row r="11" spans="1:35" x14ac:dyDescent="0.25">
      <c r="A11" s="245">
        <f t="shared" ref="A11:A26" si="14">+A10+1</f>
        <v>3</v>
      </c>
      <c r="B11" s="40" t="s">
        <v>186</v>
      </c>
      <c r="C11" s="41">
        <f>+'Book Depr'!G11</f>
        <v>62008.040000000008</v>
      </c>
      <c r="D11" s="42">
        <f>+'Fed Depr'!G11</f>
        <v>14630.470000000001</v>
      </c>
      <c r="E11" s="42">
        <f t="shared" si="3"/>
        <v>47377.570000000007</v>
      </c>
      <c r="F11" s="42">
        <f>E11*$F$8</f>
        <v>16108.373800000003</v>
      </c>
      <c r="G11" s="42">
        <f t="shared" si="5"/>
        <v>9949.2897000000012</v>
      </c>
      <c r="H11" s="42">
        <f t="shared" si="6"/>
        <v>6159.0841000000019</v>
      </c>
      <c r="J11" s="176">
        <f>+'Remaining Lives'!Y218</f>
        <v>4.1981884057971017</v>
      </c>
      <c r="K11" s="42">
        <f t="shared" si="7"/>
        <v>1467.0813943212224</v>
      </c>
      <c r="L11" s="26"/>
      <c r="M11" s="26">
        <f t="shared" si="0"/>
        <v>1467.0813943212224</v>
      </c>
      <c r="N11" s="26">
        <f t="shared" si="8"/>
        <v>1467.0813943212224</v>
      </c>
      <c r="O11" s="26">
        <f t="shared" ref="O11:P11" si="15">+N11</f>
        <v>1467.0813943212224</v>
      </c>
      <c r="P11" s="26">
        <f t="shared" si="15"/>
        <v>1467.0813943212224</v>
      </c>
      <c r="Q11" s="26">
        <f t="shared" ref="Q11:R11" si="16">+P11</f>
        <v>1467.0813943212224</v>
      </c>
      <c r="R11" s="26">
        <f t="shared" si="16"/>
        <v>1467.0813943212224</v>
      </c>
      <c r="S11" s="26">
        <f t="shared" ref="S11:V11" si="17">+R11</f>
        <v>1467.0813943212224</v>
      </c>
      <c r="T11" s="26">
        <f t="shared" si="17"/>
        <v>1467.0813943212224</v>
      </c>
      <c r="U11" s="26">
        <f t="shared" si="17"/>
        <v>1467.0813943212224</v>
      </c>
      <c r="V11" s="26">
        <f t="shared" si="17"/>
        <v>1467.0813943212224</v>
      </c>
      <c r="W11" s="26">
        <f t="shared" ref="W11:X11" si="18">+V11</f>
        <v>1467.0813943212224</v>
      </c>
      <c r="X11" s="26">
        <f t="shared" si="18"/>
        <v>1467.0813943212224</v>
      </c>
      <c r="Y11" s="26">
        <f t="shared" ref="Y11:AC11" si="19">+X11</f>
        <v>1467.0813943212224</v>
      </c>
      <c r="Z11" s="26">
        <f t="shared" si="19"/>
        <v>1467.0813943212224</v>
      </c>
      <c r="AA11" s="26">
        <f t="shared" si="19"/>
        <v>1467.0813943212224</v>
      </c>
      <c r="AB11" s="26">
        <f t="shared" si="19"/>
        <v>1467.0813943212224</v>
      </c>
      <c r="AC11" s="26">
        <f t="shared" si="19"/>
        <v>1467.0813943212224</v>
      </c>
      <c r="AD11" s="26">
        <f t="shared" ref="AD11:AG11" si="20">+AC11</f>
        <v>1467.0813943212224</v>
      </c>
      <c r="AE11" s="26">
        <f t="shared" si="20"/>
        <v>1467.0813943212224</v>
      </c>
      <c r="AF11" s="26">
        <f t="shared" si="20"/>
        <v>1467.0813943212224</v>
      </c>
      <c r="AG11" s="26">
        <f t="shared" si="20"/>
        <v>1467.0813943212224</v>
      </c>
      <c r="AH11" s="26">
        <f t="shared" ref="AH11" si="21">+AG11</f>
        <v>1467.0813943212224</v>
      </c>
      <c r="AI11" s="26">
        <v>0</v>
      </c>
    </row>
    <row r="12" spans="1:35" x14ac:dyDescent="0.25">
      <c r="A12" s="245">
        <f t="shared" si="14"/>
        <v>4</v>
      </c>
      <c r="B12" s="40" t="s">
        <v>187</v>
      </c>
      <c r="C12" s="41">
        <f>+'Book Depr'!G12</f>
        <v>7416.3300000000017</v>
      </c>
      <c r="D12" s="42">
        <f>+'Fed Depr'!G12</f>
        <v>1516.4099999999962</v>
      </c>
      <c r="E12" s="42">
        <f t="shared" si="3"/>
        <v>5899.9200000000055</v>
      </c>
      <c r="F12" s="42">
        <f>E12*$F$8</f>
        <v>2005.9728000000021</v>
      </c>
      <c r="G12" s="42">
        <f t="shared" si="5"/>
        <v>1238.983200000001</v>
      </c>
      <c r="H12" s="42">
        <f t="shared" si="6"/>
        <v>766.98960000000102</v>
      </c>
      <c r="J12" s="176">
        <f>+'Remaining Lives'!Y240</f>
        <v>4.6708333333333334</v>
      </c>
      <c r="K12" s="42">
        <f t="shared" si="7"/>
        <v>164.20829973238202</v>
      </c>
      <c r="L12" s="26"/>
      <c r="M12" s="26">
        <f t="shared" si="0"/>
        <v>164.20829973238202</v>
      </c>
      <c r="N12" s="26">
        <f t="shared" si="8"/>
        <v>164.20829973238202</v>
      </c>
      <c r="O12" s="26">
        <f t="shared" ref="O12:P12" si="22">+N12</f>
        <v>164.20829973238202</v>
      </c>
      <c r="P12" s="26">
        <f t="shared" si="22"/>
        <v>164.20829973238202</v>
      </c>
      <c r="Q12" s="26">
        <f t="shared" ref="Q12:R12" si="23">+P12</f>
        <v>164.20829973238202</v>
      </c>
      <c r="R12" s="26">
        <f t="shared" si="23"/>
        <v>164.20829973238202</v>
      </c>
      <c r="S12" s="26">
        <f t="shared" ref="S12:V12" si="24">+R12</f>
        <v>164.20829973238202</v>
      </c>
      <c r="T12" s="26">
        <f t="shared" si="24"/>
        <v>164.20829973238202</v>
      </c>
      <c r="U12" s="26">
        <f t="shared" si="24"/>
        <v>164.20829973238202</v>
      </c>
      <c r="V12" s="26">
        <f t="shared" si="24"/>
        <v>164.20829973238202</v>
      </c>
      <c r="W12" s="26">
        <f t="shared" ref="W12" si="25">+V12</f>
        <v>164.20829973238202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  <c r="AD12" s="26">
        <v>0</v>
      </c>
      <c r="AE12" s="26">
        <v>0</v>
      </c>
      <c r="AF12" s="26">
        <v>0</v>
      </c>
      <c r="AG12" s="26">
        <v>0</v>
      </c>
      <c r="AH12" s="26">
        <v>0</v>
      </c>
      <c r="AI12" s="26">
        <v>0</v>
      </c>
    </row>
    <row r="13" spans="1:35" x14ac:dyDescent="0.25">
      <c r="A13" s="245">
        <f t="shared" si="14"/>
        <v>5</v>
      </c>
      <c r="B13" s="40" t="s">
        <v>188</v>
      </c>
      <c r="C13" s="41">
        <f>+'Book Depr'!G13</f>
        <v>254076.30000000002</v>
      </c>
      <c r="D13" s="42">
        <f>+'Fed Depr'!G13</f>
        <v>55154.450000000012</v>
      </c>
      <c r="E13" s="42">
        <f t="shared" si="3"/>
        <v>198921.85</v>
      </c>
      <c r="F13" s="42">
        <f t="shared" si="4"/>
        <v>67633.429000000004</v>
      </c>
      <c r="G13" s="42">
        <f t="shared" si="5"/>
        <v>41773.588499999998</v>
      </c>
      <c r="H13" s="42">
        <f t="shared" si="6"/>
        <v>25859.840500000006</v>
      </c>
      <c r="J13" s="176">
        <f>+'Remaining Lives'!Y440</f>
        <v>19.239863292611993</v>
      </c>
      <c r="K13" s="42">
        <f t="shared" si="7"/>
        <v>1344.0761042169177</v>
      </c>
      <c r="L13" s="26"/>
      <c r="M13" s="26">
        <f t="shared" si="0"/>
        <v>1344.0761042169177</v>
      </c>
      <c r="N13" s="26">
        <f t="shared" si="8"/>
        <v>1344.0761042169177</v>
      </c>
      <c r="O13" s="26">
        <f t="shared" ref="O13:P13" si="26">+N13</f>
        <v>1344.0761042169177</v>
      </c>
      <c r="P13" s="26">
        <f t="shared" si="26"/>
        <v>1344.0761042169177</v>
      </c>
      <c r="Q13" s="26">
        <f t="shared" ref="Q13:R13" si="27">+P13</f>
        <v>1344.0761042169177</v>
      </c>
      <c r="R13" s="26">
        <f t="shared" si="27"/>
        <v>1344.0761042169177</v>
      </c>
      <c r="S13" s="26">
        <f t="shared" ref="S13:V13" si="28">+R13</f>
        <v>1344.0761042169177</v>
      </c>
      <c r="T13" s="26">
        <f t="shared" si="28"/>
        <v>1344.0761042169177</v>
      </c>
      <c r="U13" s="26">
        <f t="shared" si="28"/>
        <v>1344.0761042169177</v>
      </c>
      <c r="V13" s="26">
        <f t="shared" si="28"/>
        <v>1344.0761042169177</v>
      </c>
      <c r="W13" s="26">
        <f t="shared" ref="W13:X13" si="29">+V13</f>
        <v>1344.0761042169177</v>
      </c>
      <c r="X13" s="26">
        <f t="shared" si="29"/>
        <v>1344.0761042169177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  <c r="AD13" s="26">
        <v>0</v>
      </c>
      <c r="AE13" s="26">
        <v>0</v>
      </c>
      <c r="AF13" s="26">
        <v>0</v>
      </c>
      <c r="AG13" s="26">
        <v>0</v>
      </c>
      <c r="AH13" s="26">
        <v>0</v>
      </c>
      <c r="AI13" s="26">
        <v>0</v>
      </c>
    </row>
    <row r="14" spans="1:35" x14ac:dyDescent="0.25">
      <c r="A14" s="245">
        <f t="shared" si="14"/>
        <v>6</v>
      </c>
      <c r="B14" s="40" t="s">
        <v>65</v>
      </c>
      <c r="C14" s="41">
        <f>+'Book Depr'!G14</f>
        <v>1615484.3499999996</v>
      </c>
      <c r="D14" s="42">
        <f>+'Fed Depr'!G14</f>
        <v>303371.11999999918</v>
      </c>
      <c r="E14" s="42">
        <f t="shared" si="3"/>
        <v>1312113.2300000004</v>
      </c>
      <c r="F14" s="42">
        <f t="shared" si="4"/>
        <v>446118.49820000021</v>
      </c>
      <c r="G14" s="42">
        <f t="shared" si="5"/>
        <v>275543.77830000006</v>
      </c>
      <c r="H14" s="42">
        <f t="shared" si="6"/>
        <v>170574.71990000014</v>
      </c>
      <c r="I14" s="24"/>
      <c r="J14" s="176">
        <f>+'Remaining Lives'!Y829</f>
        <v>21.152054794520556</v>
      </c>
      <c r="K14" s="42">
        <f t="shared" si="7"/>
        <v>8064.2151108736516</v>
      </c>
      <c r="L14" s="26"/>
      <c r="M14" s="26">
        <f t="shared" si="0"/>
        <v>8064.2151108736516</v>
      </c>
      <c r="N14" s="26">
        <f t="shared" si="8"/>
        <v>8064.2151108736516</v>
      </c>
      <c r="O14" s="26">
        <f t="shared" ref="O14:P15" si="30">+N14</f>
        <v>8064.2151108736516</v>
      </c>
      <c r="P14" s="26">
        <f t="shared" si="30"/>
        <v>8064.2151108736516</v>
      </c>
      <c r="Q14" s="26">
        <f t="shared" ref="Q14:R15" si="31">+P14</f>
        <v>8064.2151108736516</v>
      </c>
      <c r="R14" s="26">
        <f t="shared" si="31"/>
        <v>8064.2151108736516</v>
      </c>
      <c r="S14" s="26">
        <f t="shared" ref="S14:V15" si="32">+R14</f>
        <v>8064.2151108736516</v>
      </c>
      <c r="T14" s="26">
        <f t="shared" si="32"/>
        <v>8064.2151108736516</v>
      </c>
      <c r="U14" s="26">
        <f t="shared" si="32"/>
        <v>8064.2151108736516</v>
      </c>
      <c r="V14" s="26">
        <f t="shared" si="32"/>
        <v>8064.2151108736516</v>
      </c>
      <c r="W14" s="26">
        <f t="shared" ref="W14:W15" si="33">+V14</f>
        <v>8064.2151108736516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  <c r="AD14" s="26">
        <v>0</v>
      </c>
      <c r="AE14" s="26">
        <v>0</v>
      </c>
      <c r="AF14" s="26">
        <v>0</v>
      </c>
      <c r="AG14" s="26">
        <v>0</v>
      </c>
      <c r="AH14" s="26">
        <v>0</v>
      </c>
      <c r="AI14" s="26">
        <v>0</v>
      </c>
    </row>
    <row r="15" spans="1:35" x14ac:dyDescent="0.25">
      <c r="A15" s="245">
        <f t="shared" si="14"/>
        <v>7</v>
      </c>
      <c r="B15" s="40" t="s">
        <v>189</v>
      </c>
      <c r="C15" s="41">
        <f>+'Book Depr'!G15</f>
        <v>22319.489999999998</v>
      </c>
      <c r="D15" s="42">
        <f>+'Fed Depr'!G15</f>
        <v>2623.6199999999953</v>
      </c>
      <c r="E15" s="42">
        <f t="shared" si="3"/>
        <v>19695.870000000003</v>
      </c>
      <c r="F15" s="42">
        <f t="shared" si="4"/>
        <v>6696.595800000001</v>
      </c>
      <c r="G15" s="42">
        <f>E15*$G$8</f>
        <v>4136.1327000000001</v>
      </c>
      <c r="H15" s="42">
        <f t="shared" si="6"/>
        <v>2560.4631000000008</v>
      </c>
      <c r="J15" s="176">
        <f>+'Remaining Lives'!Y848</f>
        <v>22.238888888888887</v>
      </c>
      <c r="K15" s="42">
        <f t="shared" si="7"/>
        <v>115.13448863352491</v>
      </c>
      <c r="L15" s="26"/>
      <c r="M15" s="26">
        <f t="shared" si="0"/>
        <v>115.13448863352491</v>
      </c>
      <c r="N15" s="26">
        <f t="shared" si="8"/>
        <v>115.13448863352491</v>
      </c>
      <c r="O15" s="26">
        <f t="shared" si="30"/>
        <v>115.13448863352491</v>
      </c>
      <c r="P15" s="26">
        <f t="shared" si="30"/>
        <v>115.13448863352491</v>
      </c>
      <c r="Q15" s="26">
        <f t="shared" si="31"/>
        <v>115.13448863352491</v>
      </c>
      <c r="R15" s="26">
        <f t="shared" si="31"/>
        <v>115.13448863352491</v>
      </c>
      <c r="S15" s="26">
        <f t="shared" si="32"/>
        <v>115.13448863352491</v>
      </c>
      <c r="T15" s="26">
        <f t="shared" si="32"/>
        <v>115.13448863352491</v>
      </c>
      <c r="U15" s="26">
        <f t="shared" si="32"/>
        <v>115.13448863352491</v>
      </c>
      <c r="V15" s="26">
        <f t="shared" si="32"/>
        <v>115.13448863352491</v>
      </c>
      <c r="W15" s="26">
        <f t="shared" si="33"/>
        <v>115.13448863352491</v>
      </c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</row>
    <row r="16" spans="1:35" x14ac:dyDescent="0.25">
      <c r="A16" s="245">
        <f t="shared" si="14"/>
        <v>8</v>
      </c>
      <c r="B16" s="40" t="s">
        <v>190</v>
      </c>
      <c r="C16" s="41">
        <f>+'Book Depr'!G16</f>
        <v>890940.80000000016</v>
      </c>
      <c r="D16" s="42">
        <f>+'Fed Depr'!G16</f>
        <v>183952.31000000006</v>
      </c>
      <c r="E16" s="42">
        <f t="shared" si="3"/>
        <v>706988.49000000011</v>
      </c>
      <c r="F16" s="42">
        <f t="shared" si="4"/>
        <v>240376.08660000007</v>
      </c>
      <c r="G16" s="42">
        <f t="shared" si="5"/>
        <v>148467.58290000001</v>
      </c>
      <c r="H16" s="42">
        <f t="shared" si="6"/>
        <v>91908.503700000059</v>
      </c>
      <c r="J16" s="176">
        <f>+'Remaining Lives'!Y1197</f>
        <v>20.824457994579948</v>
      </c>
      <c r="K16" s="42">
        <f t="shared" si="7"/>
        <v>4413.4883954204906</v>
      </c>
      <c r="L16" s="26"/>
      <c r="M16" s="26">
        <f t="shared" si="0"/>
        <v>4413.4883954204906</v>
      </c>
      <c r="N16" s="26">
        <f t="shared" ref="N16:Y16" si="34">+M16</f>
        <v>4413.4883954204906</v>
      </c>
      <c r="O16" s="26">
        <f t="shared" si="34"/>
        <v>4413.4883954204906</v>
      </c>
      <c r="P16" s="26">
        <f t="shared" si="34"/>
        <v>4413.4883954204906</v>
      </c>
      <c r="Q16" s="26">
        <f t="shared" si="34"/>
        <v>4413.4883954204906</v>
      </c>
      <c r="R16" s="26">
        <f t="shared" si="34"/>
        <v>4413.4883954204906</v>
      </c>
      <c r="S16" s="26">
        <f t="shared" si="34"/>
        <v>4413.4883954204906</v>
      </c>
      <c r="T16" s="26">
        <f t="shared" si="34"/>
        <v>4413.4883954204906</v>
      </c>
      <c r="U16" s="26">
        <f t="shared" si="34"/>
        <v>4413.4883954204906</v>
      </c>
      <c r="V16" s="26">
        <f t="shared" si="34"/>
        <v>4413.4883954204906</v>
      </c>
      <c r="W16" s="26">
        <f t="shared" si="34"/>
        <v>4413.4883954204906</v>
      </c>
      <c r="X16" s="26">
        <f t="shared" si="34"/>
        <v>4413.4883954204906</v>
      </c>
      <c r="Y16" s="26">
        <f t="shared" si="34"/>
        <v>4413.4883954204906</v>
      </c>
      <c r="Z16" s="26">
        <f t="shared" ref="Z16:AC16" si="35">+Y16</f>
        <v>4413.4883954204906</v>
      </c>
      <c r="AA16" s="26">
        <f t="shared" si="35"/>
        <v>4413.4883954204906</v>
      </c>
      <c r="AB16" s="26">
        <f t="shared" si="35"/>
        <v>4413.4883954204906</v>
      </c>
      <c r="AC16" s="26">
        <f t="shared" si="35"/>
        <v>4413.4883954204906</v>
      </c>
      <c r="AD16" s="26">
        <f t="shared" ref="AD16:AG16" si="36">+AC16</f>
        <v>4413.4883954204906</v>
      </c>
      <c r="AE16" s="26">
        <f t="shared" si="36"/>
        <v>4413.4883954204906</v>
      </c>
      <c r="AF16" s="26">
        <f t="shared" si="36"/>
        <v>4413.4883954204906</v>
      </c>
      <c r="AG16" s="26">
        <f t="shared" si="36"/>
        <v>4413.4883954204906</v>
      </c>
      <c r="AH16" s="26">
        <f t="shared" ref="AH16" si="37">+AG16</f>
        <v>4413.4883954204906</v>
      </c>
      <c r="AI16" s="26">
        <v>0</v>
      </c>
    </row>
    <row r="17" spans="1:35" x14ac:dyDescent="0.25">
      <c r="A17" s="245">
        <f t="shared" si="14"/>
        <v>9</v>
      </c>
      <c r="B17" s="40" t="s">
        <v>191</v>
      </c>
      <c r="C17" s="41">
        <f>+'Book Depr'!G17</f>
        <v>21391.920000000002</v>
      </c>
      <c r="D17" s="42">
        <f>+'Fed Depr'!G17</f>
        <v>7191.9000000000015</v>
      </c>
      <c r="E17" s="42">
        <f t="shared" si="3"/>
        <v>14200.02</v>
      </c>
      <c r="F17" s="42">
        <f t="shared" si="4"/>
        <v>4828.0068000000001</v>
      </c>
      <c r="G17" s="42">
        <f t="shared" si="5"/>
        <v>2982.0041999999999</v>
      </c>
      <c r="H17" s="42">
        <f t="shared" si="6"/>
        <v>1846.0026000000003</v>
      </c>
      <c r="J17" s="176">
        <f>+'Remaining Lives'!Y1213</f>
        <v>6.9270833333333339</v>
      </c>
      <c r="K17" s="42">
        <f t="shared" si="7"/>
        <v>266.49060090225566</v>
      </c>
      <c r="L17" s="26"/>
      <c r="M17" s="26">
        <f t="shared" si="0"/>
        <v>266.49060090225566</v>
      </c>
      <c r="N17" s="26">
        <f t="shared" ref="N17:N23" si="38">+M17</f>
        <v>266.49060090225566</v>
      </c>
      <c r="O17" s="26">
        <f t="shared" ref="O17:P17" si="39">+N17</f>
        <v>266.49060090225566</v>
      </c>
      <c r="P17" s="26">
        <f t="shared" si="39"/>
        <v>266.49060090225566</v>
      </c>
      <c r="Q17" s="26">
        <f t="shared" ref="Q17:R17" si="40">+P17</f>
        <v>266.49060090225566</v>
      </c>
      <c r="R17" s="26">
        <f t="shared" si="40"/>
        <v>266.49060090225566</v>
      </c>
      <c r="S17" s="26">
        <f t="shared" ref="S17:U17" si="41">+R17</f>
        <v>266.49060090225566</v>
      </c>
      <c r="T17" s="26">
        <f t="shared" si="41"/>
        <v>266.49060090225566</v>
      </c>
      <c r="U17" s="26">
        <f t="shared" si="41"/>
        <v>266.49060090225566</v>
      </c>
      <c r="V17" s="26">
        <v>0</v>
      </c>
      <c r="W17" s="26">
        <f t="shared" ref="W17:X17" si="42">+V17</f>
        <v>0</v>
      </c>
      <c r="X17" s="26">
        <f t="shared" si="42"/>
        <v>0</v>
      </c>
      <c r="Y17" s="26">
        <f t="shared" ref="Y17:AC17" si="43">+X17</f>
        <v>0</v>
      </c>
      <c r="Z17" s="26">
        <f t="shared" si="43"/>
        <v>0</v>
      </c>
      <c r="AA17" s="26">
        <f t="shared" si="43"/>
        <v>0</v>
      </c>
      <c r="AB17" s="26">
        <f t="shared" si="43"/>
        <v>0</v>
      </c>
      <c r="AC17" s="26">
        <f t="shared" si="43"/>
        <v>0</v>
      </c>
      <c r="AD17" s="26">
        <f t="shared" ref="AD17:AG17" si="44">+AC17</f>
        <v>0</v>
      </c>
      <c r="AE17" s="26">
        <f t="shared" si="44"/>
        <v>0</v>
      </c>
      <c r="AF17" s="26">
        <f t="shared" si="44"/>
        <v>0</v>
      </c>
      <c r="AG17" s="26">
        <f t="shared" si="44"/>
        <v>0</v>
      </c>
      <c r="AH17" s="26">
        <f t="shared" ref="AH17:AI17" si="45">+AG17</f>
        <v>0</v>
      </c>
      <c r="AI17" s="26">
        <f t="shared" si="45"/>
        <v>0</v>
      </c>
    </row>
    <row r="18" spans="1:35" x14ac:dyDescent="0.25">
      <c r="A18" s="245">
        <f t="shared" si="14"/>
        <v>10</v>
      </c>
      <c r="B18" s="40" t="s">
        <v>192</v>
      </c>
      <c r="C18" s="41">
        <f>+'Book Depr'!G18</f>
        <v>4551.25</v>
      </c>
      <c r="D18" s="42">
        <f>+'Fed Depr'!G18</f>
        <v>1334.7799999999988</v>
      </c>
      <c r="E18" s="42">
        <f t="shared" si="3"/>
        <v>3216.4700000000012</v>
      </c>
      <c r="F18" s="42">
        <f t="shared" si="4"/>
        <v>1093.5998000000004</v>
      </c>
      <c r="G18" s="42">
        <f t="shared" si="5"/>
        <v>675.45870000000025</v>
      </c>
      <c r="H18" s="42">
        <f t="shared" si="6"/>
        <v>418.14110000000016</v>
      </c>
      <c r="J18" s="176">
        <f>+'Remaining Lives'!Y1237</f>
        <v>5.9249999999999998</v>
      </c>
      <c r="K18" s="42">
        <f t="shared" si="7"/>
        <v>70.572337552742653</v>
      </c>
      <c r="L18" s="26"/>
      <c r="M18" s="26">
        <f t="shared" si="0"/>
        <v>70.572337552742653</v>
      </c>
      <c r="N18" s="26">
        <f t="shared" si="38"/>
        <v>70.572337552742653</v>
      </c>
      <c r="O18" s="26">
        <f t="shared" ref="O18" si="46">+N18</f>
        <v>70.572337552742653</v>
      </c>
      <c r="P18" s="26">
        <v>0</v>
      </c>
      <c r="Q18" s="26">
        <v>0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  <c r="AD18" s="26">
        <v>0</v>
      </c>
      <c r="AE18" s="26">
        <v>0</v>
      </c>
      <c r="AF18" s="26">
        <v>0</v>
      </c>
      <c r="AG18" s="26">
        <v>0</v>
      </c>
      <c r="AH18" s="26">
        <v>0</v>
      </c>
      <c r="AI18" s="26">
        <v>0</v>
      </c>
    </row>
    <row r="19" spans="1:35" x14ac:dyDescent="0.25">
      <c r="A19" s="245">
        <f t="shared" si="14"/>
        <v>11</v>
      </c>
      <c r="B19" s="40" t="s">
        <v>69</v>
      </c>
      <c r="C19" s="41">
        <f>+'Book Depr'!G19</f>
        <v>634537.30999999994</v>
      </c>
      <c r="D19" s="42">
        <f>+'Fed Depr'!G19</f>
        <v>139974.33000000007</v>
      </c>
      <c r="E19" s="42">
        <f t="shared" si="3"/>
        <v>494562.97999999986</v>
      </c>
      <c r="F19" s="42">
        <f t="shared" si="4"/>
        <v>168151.41319999995</v>
      </c>
      <c r="G19" s="42">
        <f t="shared" si="5"/>
        <v>103858.22579999997</v>
      </c>
      <c r="H19" s="42">
        <f t="shared" si="6"/>
        <v>64293.187399999981</v>
      </c>
      <c r="J19" s="176">
        <f>+'Remaining Lives'!Y1572</f>
        <v>20.775204498977509</v>
      </c>
      <c r="K19" s="42">
        <f t="shared" si="7"/>
        <v>3094.7077995388345</v>
      </c>
      <c r="L19" s="26"/>
      <c r="M19" s="26">
        <f t="shared" si="0"/>
        <v>3094.7077995388345</v>
      </c>
      <c r="N19" s="26">
        <f t="shared" si="38"/>
        <v>3094.7077995388345</v>
      </c>
      <c r="O19" s="26">
        <f t="shared" ref="O19:P19" si="47">+N19</f>
        <v>3094.7077995388345</v>
      </c>
      <c r="P19" s="26">
        <f t="shared" si="47"/>
        <v>3094.7077995388345</v>
      </c>
      <c r="Q19" s="26">
        <f t="shared" ref="Q19:R19" si="48">+P19</f>
        <v>3094.7077995388345</v>
      </c>
      <c r="R19" s="26">
        <f t="shared" si="48"/>
        <v>3094.7077995388345</v>
      </c>
      <c r="S19" s="26">
        <f t="shared" ref="S19:V19" si="49">+R19</f>
        <v>3094.7077995388345</v>
      </c>
      <c r="T19" s="26">
        <f t="shared" si="49"/>
        <v>3094.7077995388345</v>
      </c>
      <c r="U19" s="26">
        <f t="shared" si="49"/>
        <v>3094.7077995388345</v>
      </c>
      <c r="V19" s="26">
        <f t="shared" si="49"/>
        <v>3094.7077995388345</v>
      </c>
      <c r="W19" s="26">
        <f t="shared" ref="W19:X19" si="50">+V19</f>
        <v>3094.7077995388345</v>
      </c>
      <c r="X19" s="26">
        <f t="shared" si="50"/>
        <v>3094.7077995388345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  <c r="AD19" s="26">
        <v>0</v>
      </c>
      <c r="AE19" s="26">
        <v>0</v>
      </c>
      <c r="AF19" s="26">
        <v>0</v>
      </c>
      <c r="AG19" s="26">
        <v>0</v>
      </c>
      <c r="AH19" s="26">
        <v>0</v>
      </c>
      <c r="AI19" s="26">
        <v>0</v>
      </c>
    </row>
    <row r="20" spans="1:35" x14ac:dyDescent="0.25">
      <c r="A20" s="245">
        <f t="shared" si="14"/>
        <v>12</v>
      </c>
      <c r="B20" s="40" t="s">
        <v>193</v>
      </c>
      <c r="C20" s="41">
        <f>+'Book Depr'!G20</f>
        <v>101633.36000000002</v>
      </c>
      <c r="D20" s="42">
        <f>+'Fed Depr'!G20</f>
        <v>27124.619999999995</v>
      </c>
      <c r="E20" s="42">
        <f t="shared" si="3"/>
        <v>74508.74000000002</v>
      </c>
      <c r="F20" s="42">
        <f t="shared" si="4"/>
        <v>25332.971600000008</v>
      </c>
      <c r="G20" s="42">
        <f t="shared" si="5"/>
        <v>15646.835400000004</v>
      </c>
      <c r="H20" s="42">
        <f t="shared" si="6"/>
        <v>9686.1362000000045</v>
      </c>
      <c r="J20" s="176">
        <f>+'Remaining Lives'!Y1646</f>
        <v>23.54735042735043</v>
      </c>
      <c r="K20" s="42">
        <f t="shared" si="7"/>
        <v>411.34718022242885</v>
      </c>
      <c r="L20" s="26"/>
      <c r="M20" s="26">
        <f t="shared" si="0"/>
        <v>411.34718022242885</v>
      </c>
      <c r="N20" s="26">
        <f t="shared" si="38"/>
        <v>411.34718022242885</v>
      </c>
      <c r="O20" s="26">
        <f t="shared" ref="O20:P20" si="51">+N20</f>
        <v>411.34718022242885</v>
      </c>
      <c r="P20" s="26">
        <f t="shared" si="51"/>
        <v>411.34718022242885</v>
      </c>
      <c r="Q20" s="26">
        <f t="shared" ref="Q20:R20" si="52">+P20</f>
        <v>411.34718022242885</v>
      </c>
      <c r="R20" s="26">
        <f t="shared" si="52"/>
        <v>411.34718022242885</v>
      </c>
      <c r="S20" s="26">
        <f t="shared" ref="S20:V20" si="53">+R20</f>
        <v>411.34718022242885</v>
      </c>
      <c r="T20" s="26">
        <f t="shared" si="53"/>
        <v>411.34718022242885</v>
      </c>
      <c r="U20" s="26">
        <f t="shared" si="53"/>
        <v>411.34718022242885</v>
      </c>
      <c r="V20" s="26">
        <f t="shared" si="53"/>
        <v>411.34718022242885</v>
      </c>
      <c r="W20" s="26">
        <f t="shared" ref="W20" si="54">+V20</f>
        <v>411.34718022242885</v>
      </c>
      <c r="X20" s="26">
        <v>0</v>
      </c>
      <c r="Y20" s="26">
        <v>0</v>
      </c>
      <c r="Z20" s="26">
        <v>0</v>
      </c>
      <c r="AA20" s="26">
        <v>0</v>
      </c>
      <c r="AB20" s="26">
        <v>0</v>
      </c>
      <c r="AC20" s="26">
        <v>0</v>
      </c>
      <c r="AD20" s="26">
        <v>0</v>
      </c>
      <c r="AE20" s="26">
        <v>0</v>
      </c>
      <c r="AF20" s="26">
        <v>0</v>
      </c>
      <c r="AG20" s="26">
        <v>0</v>
      </c>
      <c r="AH20" s="26">
        <v>0</v>
      </c>
      <c r="AI20" s="26">
        <v>0</v>
      </c>
    </row>
    <row r="21" spans="1:35" x14ac:dyDescent="0.25">
      <c r="A21" s="245">
        <f t="shared" si="14"/>
        <v>13</v>
      </c>
      <c r="B21" s="40" t="s">
        <v>194</v>
      </c>
      <c r="C21" s="41">
        <f>+'Book Depr'!G21</f>
        <v>31677.729999999996</v>
      </c>
      <c r="D21" s="42">
        <f>+'Fed Depr'!G21</f>
        <v>8837.9799999999959</v>
      </c>
      <c r="E21" s="42">
        <f t="shared" si="3"/>
        <v>22839.75</v>
      </c>
      <c r="F21" s="42">
        <f t="shared" si="4"/>
        <v>7765.5150000000003</v>
      </c>
      <c r="G21" s="42">
        <f t="shared" si="5"/>
        <v>4796.3474999999999</v>
      </c>
      <c r="H21" s="42">
        <f t="shared" si="6"/>
        <v>2969.1675000000005</v>
      </c>
      <c r="J21" s="176">
        <f>+'Remaining Lives'!Y1728</f>
        <v>5.9029012345679019</v>
      </c>
      <c r="K21" s="42">
        <f t="shared" si="7"/>
        <v>503.00138559193533</v>
      </c>
      <c r="L21" s="26"/>
      <c r="M21" s="26">
        <f t="shared" si="0"/>
        <v>503.00138559193533</v>
      </c>
      <c r="N21" s="26">
        <f t="shared" si="38"/>
        <v>503.00138559193533</v>
      </c>
      <c r="O21" s="26">
        <f t="shared" ref="O21:P21" si="55">+N21</f>
        <v>503.00138559193533</v>
      </c>
      <c r="P21" s="26">
        <f t="shared" si="55"/>
        <v>503.00138559193533</v>
      </c>
      <c r="Q21" s="26">
        <f t="shared" ref="Q21:R21" si="56">+P21</f>
        <v>503.00138559193533</v>
      </c>
      <c r="R21" s="26">
        <f t="shared" si="56"/>
        <v>503.00138559193533</v>
      </c>
      <c r="S21" s="26">
        <f t="shared" ref="S21:U21" si="57">+R21</f>
        <v>503.00138559193533</v>
      </c>
      <c r="T21" s="26">
        <f t="shared" si="57"/>
        <v>503.00138559193533</v>
      </c>
      <c r="U21" s="26">
        <f t="shared" si="57"/>
        <v>503.00138559193533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  <c r="AD21" s="26">
        <v>0</v>
      </c>
      <c r="AE21" s="26">
        <v>0</v>
      </c>
      <c r="AF21" s="26">
        <v>0</v>
      </c>
      <c r="AG21" s="26">
        <v>0</v>
      </c>
      <c r="AH21" s="26">
        <v>0</v>
      </c>
      <c r="AI21" s="26">
        <v>0</v>
      </c>
    </row>
    <row r="22" spans="1:35" x14ac:dyDescent="0.25">
      <c r="A22" s="245">
        <f t="shared" si="14"/>
        <v>14</v>
      </c>
      <c r="B22" s="40" t="s">
        <v>195</v>
      </c>
      <c r="C22" s="41">
        <f>+'Book Depr'!G22</f>
        <v>390</v>
      </c>
      <c r="D22" s="42">
        <f>+'Fed Depr'!G22</f>
        <v>390</v>
      </c>
      <c r="E22" s="42">
        <f t="shared" si="3"/>
        <v>0</v>
      </c>
      <c r="F22" s="42">
        <f t="shared" si="4"/>
        <v>0</v>
      </c>
      <c r="G22" s="42">
        <f t="shared" si="5"/>
        <v>0</v>
      </c>
      <c r="H22" s="42">
        <f t="shared" si="6"/>
        <v>0</v>
      </c>
      <c r="I22" s="24"/>
      <c r="J22" s="176"/>
      <c r="K22" s="42">
        <v>0</v>
      </c>
      <c r="L22" s="26"/>
      <c r="M22" s="26">
        <f t="shared" si="0"/>
        <v>0</v>
      </c>
      <c r="N22" s="26">
        <f t="shared" si="38"/>
        <v>0</v>
      </c>
      <c r="O22" s="26">
        <f t="shared" ref="O22:P23" si="58">+N22</f>
        <v>0</v>
      </c>
      <c r="P22" s="26">
        <f t="shared" si="58"/>
        <v>0</v>
      </c>
      <c r="Q22" s="26">
        <v>0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  <c r="AD22" s="26">
        <v>0</v>
      </c>
      <c r="AE22" s="26">
        <v>0</v>
      </c>
      <c r="AF22" s="26">
        <v>0</v>
      </c>
      <c r="AG22" s="26">
        <v>0</v>
      </c>
      <c r="AH22" s="26">
        <v>0</v>
      </c>
      <c r="AI22" s="26">
        <v>0</v>
      </c>
    </row>
    <row r="23" spans="1:35" x14ac:dyDescent="0.25">
      <c r="A23" s="245">
        <f t="shared" si="14"/>
        <v>15</v>
      </c>
      <c r="B23" s="40" t="s">
        <v>196</v>
      </c>
      <c r="C23" s="41">
        <f>+'Book Depr'!G23</f>
        <v>1061746.6299999999</v>
      </c>
      <c r="D23" s="42">
        <f>+'Fed Depr'!G23</f>
        <v>0</v>
      </c>
      <c r="E23" s="42">
        <f t="shared" si="3"/>
        <v>1061746.6299999999</v>
      </c>
      <c r="F23" s="42">
        <f t="shared" si="4"/>
        <v>360993.8542</v>
      </c>
      <c r="G23" s="42">
        <f t="shared" si="5"/>
        <v>222966.79229999997</v>
      </c>
      <c r="H23" s="42">
        <f t="shared" si="6"/>
        <v>138027.06190000003</v>
      </c>
      <c r="J23" s="176">
        <f>+'Remaining Lives'!Y1750</f>
        <v>14.25</v>
      </c>
      <c r="K23" s="42">
        <f t="shared" si="7"/>
        <v>9686.1096070175463</v>
      </c>
      <c r="L23" s="26"/>
      <c r="M23" s="26">
        <f t="shared" si="0"/>
        <v>9686.1096070175463</v>
      </c>
      <c r="N23" s="26">
        <f t="shared" si="38"/>
        <v>9686.1096070175463</v>
      </c>
      <c r="O23" s="26">
        <f t="shared" si="58"/>
        <v>9686.1096070175463</v>
      </c>
      <c r="P23" s="26">
        <f t="shared" si="58"/>
        <v>9686.1096070175463</v>
      </c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</row>
    <row r="24" spans="1:35" x14ac:dyDescent="0.25">
      <c r="A24" s="245">
        <f t="shared" si="14"/>
        <v>16</v>
      </c>
      <c r="B24" s="40"/>
      <c r="C24" s="43"/>
      <c r="D24" s="44"/>
      <c r="E24" s="44">
        <f t="shared" si="3"/>
        <v>0</v>
      </c>
      <c r="F24" s="44">
        <f t="shared" si="4"/>
        <v>0</v>
      </c>
      <c r="G24" s="44">
        <f t="shared" si="5"/>
        <v>0</v>
      </c>
      <c r="H24" s="44">
        <f t="shared" si="6"/>
        <v>0</v>
      </c>
      <c r="J24" s="5">
        <v>0</v>
      </c>
      <c r="K24" s="44">
        <v>0</v>
      </c>
      <c r="L24" s="26"/>
      <c r="M24" s="39">
        <f t="shared" si="0"/>
        <v>0</v>
      </c>
      <c r="N24" s="39">
        <f t="shared" ref="N24:Y24" si="59">+M24</f>
        <v>0</v>
      </c>
      <c r="O24" s="39">
        <f t="shared" si="59"/>
        <v>0</v>
      </c>
      <c r="P24" s="39">
        <f t="shared" si="59"/>
        <v>0</v>
      </c>
      <c r="Q24" s="39">
        <f t="shared" si="59"/>
        <v>0</v>
      </c>
      <c r="R24" s="39">
        <f t="shared" si="59"/>
        <v>0</v>
      </c>
      <c r="S24" s="39">
        <f t="shared" si="59"/>
        <v>0</v>
      </c>
      <c r="T24" s="39">
        <f t="shared" si="59"/>
        <v>0</v>
      </c>
      <c r="U24" s="39">
        <f t="shared" si="59"/>
        <v>0</v>
      </c>
      <c r="V24" s="39">
        <f t="shared" si="59"/>
        <v>0</v>
      </c>
      <c r="W24" s="39">
        <f t="shared" si="59"/>
        <v>0</v>
      </c>
      <c r="X24" s="39">
        <f t="shared" si="59"/>
        <v>0</v>
      </c>
      <c r="Y24" s="39">
        <f t="shared" si="59"/>
        <v>0</v>
      </c>
      <c r="Z24" s="39">
        <f t="shared" ref="Z24:AC24" si="60">+Y24</f>
        <v>0</v>
      </c>
      <c r="AA24" s="39">
        <f t="shared" si="60"/>
        <v>0</v>
      </c>
      <c r="AB24" s="39">
        <f t="shared" si="60"/>
        <v>0</v>
      </c>
      <c r="AC24" s="39">
        <f t="shared" si="60"/>
        <v>0</v>
      </c>
      <c r="AD24" s="39">
        <f t="shared" ref="AD24:AG24" si="61">+AC24</f>
        <v>0</v>
      </c>
      <c r="AE24" s="39">
        <f t="shared" si="61"/>
        <v>0</v>
      </c>
      <c r="AF24" s="39">
        <f t="shared" si="61"/>
        <v>0</v>
      </c>
      <c r="AG24" s="39">
        <f t="shared" si="61"/>
        <v>0</v>
      </c>
      <c r="AH24" s="39">
        <f t="shared" ref="AH24:AI24" si="62">+AG24</f>
        <v>0</v>
      </c>
      <c r="AI24" s="39">
        <f t="shared" si="62"/>
        <v>0</v>
      </c>
    </row>
    <row r="25" spans="1:35" x14ac:dyDescent="0.25">
      <c r="A25" s="245">
        <f t="shared" si="14"/>
        <v>17</v>
      </c>
      <c r="C25" s="41">
        <f t="shared" ref="C25:H25" si="63">SUM(C9:C24)</f>
        <v>4782373.6199999992</v>
      </c>
      <c r="D25" s="17">
        <f t="shared" si="63"/>
        <v>771222.67999999935</v>
      </c>
      <c r="E25" s="17">
        <f t="shared" si="63"/>
        <v>4011150.9400000009</v>
      </c>
      <c r="F25" s="17">
        <f t="shared" si="63"/>
        <v>1363791.3196000003</v>
      </c>
      <c r="G25" s="17">
        <f t="shared" si="63"/>
        <v>842341.69740000006</v>
      </c>
      <c r="H25" s="17">
        <f t="shared" si="63"/>
        <v>521449.62220000022</v>
      </c>
      <c r="K25" s="42">
        <f>SUM(K9:K24)</f>
        <v>31581.768485710272</v>
      </c>
      <c r="L25" s="26"/>
      <c r="M25" s="26">
        <f t="shared" ref="M25:AI25" si="64">SUM(M9:M24)</f>
        <v>31581.768485710272</v>
      </c>
      <c r="N25" s="26">
        <f t="shared" si="64"/>
        <v>31581.768485710272</v>
      </c>
      <c r="O25" s="26">
        <f t="shared" si="64"/>
        <v>31581.768485710272</v>
      </c>
      <c r="P25" s="26">
        <f t="shared" si="64"/>
        <v>31511.196148157527</v>
      </c>
      <c r="Q25" s="26">
        <f t="shared" si="64"/>
        <v>21825.086541139983</v>
      </c>
      <c r="R25" s="26">
        <f t="shared" si="64"/>
        <v>21825.086541139983</v>
      </c>
      <c r="S25" s="26">
        <f t="shared" si="64"/>
        <v>21825.086541139983</v>
      </c>
      <c r="T25" s="26">
        <f t="shared" si="64"/>
        <v>21825.086541139983</v>
      </c>
      <c r="U25" s="26">
        <f t="shared" si="64"/>
        <v>21825.086541139983</v>
      </c>
      <c r="V25" s="26">
        <f t="shared" si="64"/>
        <v>21055.594554645792</v>
      </c>
      <c r="W25" s="26">
        <f t="shared" si="64"/>
        <v>21055.594554645792</v>
      </c>
      <c r="X25" s="26">
        <f t="shared" si="64"/>
        <v>12300.689475183801</v>
      </c>
      <c r="Y25" s="26">
        <f t="shared" si="64"/>
        <v>7861.9055714280485</v>
      </c>
      <c r="Z25" s="26">
        <f t="shared" si="64"/>
        <v>7861.9055714280485</v>
      </c>
      <c r="AA25" s="26">
        <f t="shared" si="64"/>
        <v>7861.9055714280485</v>
      </c>
      <c r="AB25" s="26">
        <f t="shared" si="64"/>
        <v>7861.9055714280485</v>
      </c>
      <c r="AC25" s="26">
        <f t="shared" si="64"/>
        <v>5880.5697897417131</v>
      </c>
      <c r="AD25" s="26">
        <f t="shared" si="64"/>
        <v>5880.5697897417131</v>
      </c>
      <c r="AE25" s="26">
        <f t="shared" si="64"/>
        <v>5880.5697897417131</v>
      </c>
      <c r="AF25" s="26">
        <f t="shared" si="64"/>
        <v>5880.5697897417131</v>
      </c>
      <c r="AG25" s="26">
        <f t="shared" si="64"/>
        <v>5880.5697897417131</v>
      </c>
      <c r="AH25" s="26">
        <f t="shared" si="64"/>
        <v>5880.5697897417131</v>
      </c>
      <c r="AI25" s="26">
        <f t="shared" si="64"/>
        <v>0</v>
      </c>
    </row>
    <row r="26" spans="1:35" x14ac:dyDescent="0.25">
      <c r="A26" s="245">
        <f t="shared" si="14"/>
        <v>18</v>
      </c>
      <c r="C26" s="247" t="s">
        <v>197</v>
      </c>
      <c r="D26" s="245" t="s">
        <v>198</v>
      </c>
      <c r="K26" s="24">
        <f>+H25/K25</f>
        <v>16.511096344586885</v>
      </c>
      <c r="L26" s="26"/>
    </row>
    <row r="27" spans="1:35" x14ac:dyDescent="0.25">
      <c r="A27" s="245"/>
      <c r="C27" s="13"/>
    </row>
    <row r="28" spans="1:35" x14ac:dyDescent="0.25">
      <c r="A28" s="245"/>
      <c r="C28" s="13"/>
    </row>
    <row r="29" spans="1:35" x14ac:dyDescent="0.25">
      <c r="A29" s="245"/>
      <c r="C29" s="13"/>
    </row>
    <row r="30" spans="1:35" x14ac:dyDescent="0.25">
      <c r="A30" s="245"/>
      <c r="C30" s="13"/>
    </row>
  </sheetData>
  <mergeCells count="3">
    <mergeCell ref="B4:K4"/>
    <mergeCell ref="B5:K5"/>
    <mergeCell ref="B6:K6"/>
  </mergeCells>
  <pageMargins left="0.7" right="0.7" top="0.75" bottom="0.75" header="0.3" footer="0.3"/>
  <pageSetup scale="70" orientation="landscape" horizontalDpi="300" verticalDpi="3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ItemNumber xmlns="621b3311-adc9-44a7-af0e-36067350c19c" xsi:nil="true"/>
    <ItemId xmlns="621b3311-adc9-44a7-af0e-36067350c19c" xsi:nil="true"/>
    <ItemDate xmlns="621b3311-adc9-44a7-af0e-36067350c19c" xsi:nil="true"/>
    <Filename xmlns="621b3311-adc9-44a7-af0e-36067350c19c" xsi:nil="true"/>
    <ObjectId xmlns="621b3311-adc9-44a7-af0e-36067350c19c" xsi:nil="true"/>
    <_ip_UnifiedCompliancePolicyUIAction xmlns="http://schemas.microsoft.com/sharepoint/v3" xsi:nil="true"/>
    <_ip_UnifiedCompliancePolicyProperties xmlns="http://schemas.microsoft.com/sharepoint/v3" xsi:nil="true"/>
    <TaxCatchAll xmlns="ddb5066c-6899-482b-9ea0-5145f9da9989" xsi:nil="true"/>
    <lcf76f155ced4ddcb4097134ff3c332f xmlns="f5536f26-5d7e-4d2b-a510-6667eeb1ad7c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7F62C1BAB7D1B4998D0BFFEC59B8AD2" ma:contentTypeVersion="25" ma:contentTypeDescription="Create a new document." ma:contentTypeScope="" ma:versionID="a29347074beb70bca29eaea2ad55900a">
  <xsd:schema xmlns:xsd="http://www.w3.org/2001/XMLSchema" xmlns:xs="http://www.w3.org/2001/XMLSchema" xmlns:p="http://schemas.microsoft.com/office/2006/metadata/properties" xmlns:ns1="http://schemas.microsoft.com/sharepoint/v3" xmlns:ns2="621b3311-adc9-44a7-af0e-36067350c19c" xmlns:ns3="99180bc4-2f7d-45e7-9e22-353907fb92c6" xmlns:ns4="f5536f26-5d7e-4d2b-a510-6667eeb1ad7c" xmlns:ns5="ddb5066c-6899-482b-9ea0-5145f9da9989" targetNamespace="http://schemas.microsoft.com/office/2006/metadata/properties" ma:root="true" ma:fieldsID="dd44e1d3607186ede97e4754c9758a79" ns1:_="" ns2:_="" ns3:_="" ns4:_="" ns5:_="">
    <xsd:import namespace="http://schemas.microsoft.com/sharepoint/v3"/>
    <xsd:import namespace="621b3311-adc9-44a7-af0e-36067350c19c"/>
    <xsd:import namespace="99180bc4-2f7d-45e7-9e22-353907fb92c6"/>
    <xsd:import namespace="f5536f26-5d7e-4d2b-a510-6667eeb1ad7c"/>
    <xsd:import namespace="ddb5066c-6899-482b-9ea0-5145f9da9989"/>
    <xsd:element name="properties">
      <xsd:complexType>
        <xsd:sequence>
          <xsd:element name="documentManagement">
            <xsd:complexType>
              <xsd:all>
                <xsd:element ref="ns2:ObjectId" minOccurs="0"/>
                <xsd:element ref="ns2:ItemId" minOccurs="0"/>
                <xsd:element ref="ns2:ItemNumber" minOccurs="0"/>
                <xsd:element ref="ns2:ItemDate" minOccurs="0"/>
                <xsd:element ref="ns2:Filename" minOccurs="0"/>
                <xsd:element ref="ns3:SharedWithUsers" minOccurs="0"/>
                <xsd:element ref="ns3:SharedWithDetails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Tags" minOccurs="0"/>
                <xsd:element ref="ns4:MediaServiceOCR" minOccurs="0"/>
                <xsd:element ref="ns1:_ip_UnifiedCompliancePolicyProperties" minOccurs="0"/>
                <xsd:element ref="ns1:_ip_UnifiedCompliancePolicyUIAction" minOccurs="0"/>
                <xsd:element ref="ns4:MediaServiceGenerationTime" minOccurs="0"/>
                <xsd:element ref="ns4:MediaServiceEventHashCode" minOccurs="0"/>
                <xsd:element ref="ns4:lcf76f155ced4ddcb4097134ff3c332f" minOccurs="0"/>
                <xsd:element ref="ns5:TaxCatchAll" minOccurs="0"/>
                <xsd:element ref="ns4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2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3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21b3311-adc9-44a7-af0e-36067350c19c" elementFormDefault="qualified">
    <xsd:import namespace="http://schemas.microsoft.com/office/2006/documentManagement/types"/>
    <xsd:import namespace="http://schemas.microsoft.com/office/infopath/2007/PartnerControls"/>
    <xsd:element name="ObjectId" ma:index="2" nillable="true" ma:displayName="ObjectId" ma:internalName="ObjectId">
      <xsd:simpleType>
        <xsd:restriction base="dms:Text">
          <xsd:maxLength value="255"/>
        </xsd:restriction>
      </xsd:simpleType>
    </xsd:element>
    <xsd:element name="ItemId" ma:index="3" nillable="true" ma:displayName="ItemId" ma:indexed="true" ma:internalName="ItemId">
      <xsd:simpleType>
        <xsd:restriction base="dms:Text">
          <xsd:maxLength value="255"/>
        </xsd:restriction>
      </xsd:simpleType>
    </xsd:element>
    <xsd:element name="ItemNumber" ma:index="4" nillable="true" ma:displayName="ItemNumber" ma:indexed="true" ma:internalName="ItemNumber">
      <xsd:simpleType>
        <xsd:restriction base="dms:Text">
          <xsd:maxLength value="255"/>
        </xsd:restriction>
      </xsd:simpleType>
    </xsd:element>
    <xsd:element name="ItemDate" ma:index="5" nillable="true" ma:displayName="ItemDate" ma:format="DateOnly" ma:indexed="true" ma:internalName="ItemDate">
      <xsd:simpleType>
        <xsd:restriction base="dms:DateTime"/>
      </xsd:simpleType>
    </xsd:element>
    <xsd:element name="Filename" ma:index="6" nillable="true" ma:displayName="Filename" ma:internalName="Filename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180bc4-2f7d-45e7-9e22-353907fb92c6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536f26-5d7e-4d2b-a510-6667eeb1ad7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7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8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20" nillable="true" ma:displayName="MediaServiceAutoTags" ma:internalName="MediaServiceAutoTags" ma:readOnly="true">
      <xsd:simpleType>
        <xsd:restriction base="dms:Text"/>
      </xsd:simpleType>
    </xsd:element>
    <xsd:element name="MediaServiceOCR" ma:index="21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5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7" nillable="true" ma:taxonomy="true" ma:internalName="lcf76f155ced4ddcb4097134ff3c332f" ma:taxonomyFieldName="MediaServiceImageTags" ma:displayName="Image Tags" ma:readOnly="false" ma:fieldId="{5cf76f15-5ced-4ddc-b409-7134ff3c332f}" ma:taxonomyMulti="true" ma:sspId="a2675d46-00a0-495e-b90c-e7abf5d36b7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9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db5066c-6899-482b-9ea0-5145f9da9989" elementFormDefault="qualified">
    <xsd:import namespace="http://schemas.microsoft.com/office/2006/documentManagement/types"/>
    <xsd:import namespace="http://schemas.microsoft.com/office/infopath/2007/PartnerControls"/>
    <xsd:element name="TaxCatchAll" ma:index="28" nillable="true" ma:displayName="Taxonomy Catch All Column" ma:hidden="true" ma:list="{a6e7e882-9704-4d77-9765-cf8fe4d68a88}" ma:internalName="TaxCatchAll" ma:showField="CatchAllData" ma:web="fe36f78b-f2f5-469e-9861-ee46cd4ffe6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9" ma:displayName="Content Type"/>
        <xsd:element ref="dc:title" minOccurs="0" maxOccurs="1" ma:index="0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F3CDD13-1941-4BBB-8C14-2E1071DA21E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C2D4CC6-1B8E-426B-9C4D-B267E4542F57}">
  <ds:schemaRefs>
    <ds:schemaRef ds:uri="99180bc4-2f7d-45e7-9e22-353907fb92c6"/>
    <ds:schemaRef ds:uri="http://purl.org/dc/terms/"/>
    <ds:schemaRef ds:uri="http://www.w3.org/XML/1998/namespace"/>
    <ds:schemaRef ds:uri="7558938a-8a22-4524-afb0-58b165029303"/>
    <ds:schemaRef ds:uri="http://purl.org/dc/dcmitype/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2B90C240-9803-4B09-840C-D36BE7B2967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14</vt:i4>
      </vt:variant>
    </vt:vector>
  </HeadingPairs>
  <TitlesOfParts>
    <vt:vector size="33" baseType="lpstr">
      <vt:lpstr>Cover</vt:lpstr>
      <vt:lpstr>TOC</vt:lpstr>
      <vt:lpstr>(Ex 1 Pg 1) Deferred Tax</vt:lpstr>
      <vt:lpstr>Clients TB</vt:lpstr>
      <vt:lpstr> Fed Depr Report</vt:lpstr>
      <vt:lpstr> State Def Tax</vt:lpstr>
      <vt:lpstr> State Depr Report</vt:lpstr>
      <vt:lpstr> Def Tax WP</vt:lpstr>
      <vt:lpstr>(Ex 2 Pg 1) NAV</vt:lpstr>
      <vt:lpstr>Book Depr</vt:lpstr>
      <vt:lpstr>Fed Depr</vt:lpstr>
      <vt:lpstr>Remaining Lives</vt:lpstr>
      <vt:lpstr>(Ex 3)Refundable Excess</vt:lpstr>
      <vt:lpstr>Summary</vt:lpstr>
      <vt:lpstr>Refund per Therm</vt:lpstr>
      <vt:lpstr>January</vt:lpstr>
      <vt:lpstr>Feb</vt:lpstr>
      <vt:lpstr>March </vt:lpstr>
      <vt:lpstr>April</vt:lpstr>
      <vt:lpstr>' Fed Depr Report'!Print_Area</vt:lpstr>
      <vt:lpstr>' State Def Tax'!Print_Area</vt:lpstr>
      <vt:lpstr>' State Depr Report'!Print_Area</vt:lpstr>
      <vt:lpstr>'(Ex 1 Pg 1) Deferred Tax'!Print_Area</vt:lpstr>
      <vt:lpstr>'(Ex 2 Pg 1) NAV'!Print_Area</vt:lpstr>
      <vt:lpstr>'(Ex 3)Refundable Excess'!Print_Area</vt:lpstr>
      <vt:lpstr>April!Print_Area</vt:lpstr>
      <vt:lpstr>'Book Depr'!Print_Area</vt:lpstr>
      <vt:lpstr>'Clients TB'!Print_Area</vt:lpstr>
      <vt:lpstr>Feb!Print_Area</vt:lpstr>
      <vt:lpstr>January!Print_Area</vt:lpstr>
      <vt:lpstr>'March '!Print_Area</vt:lpstr>
      <vt:lpstr>'Remaining Lives'!Print_Area</vt:lpstr>
      <vt:lpstr>Summary!Print_Area</vt:lpstr>
    </vt:vector>
  </TitlesOfParts>
  <Manager/>
  <Company>Microsoft</Company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Daniel Kruger</dc:creator>
  <cp:keywords/>
  <dc:description/>
  <cp:lastModifiedBy>mbecerra</cp:lastModifiedBy>
  <cp:revision/>
  <dcterms:created xsi:type="dcterms:W3CDTF">2017-04-20T14:14:40Z</dcterms:created>
  <dcterms:modified xsi:type="dcterms:W3CDTF">2018-06-20T16:05:12Z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0x01010017F62C1BAB7D1B4998D0BFFEC59B8AD2</vt:lpwstr>
  </property>
  <property fmtid="{D5CDD505-2E9C-101B-9397-08002B2CF9AE}" pid="3" name="SV_QUERY_LIST_4F35BF76-6C0D-4D9B-82B2-816C12CF3733">
    <vt:lpwstr>empty_477D106A-C0D6-4607-AEBD-E2C9D60EA279</vt:lpwstr>
  </property>
  <property fmtid="{D5CDD505-2E9C-101B-9397-08002B2CF9AE}" pid="4" name="SV_HIDDEN_GRID_QUERY_LIST_4F35BF76-6C0D-4D9B-82B2-816C12CF3733">
    <vt:lpwstr>empty_477D106A-C0D6-4607-AEBD-E2C9D60EA279</vt:lpwstr>
  </property>
</Properties>
</file>