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FILINGS/"/>
    </mc:Choice>
  </mc:AlternateContent>
  <xr:revisionPtr revIDLastSave="0" documentId="8_{9E04DE71-5222-4FED-AF8B-B1E47C82FF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ver Page" sheetId="4" r:id="rId1"/>
    <sheet name="Lost Revenue Margin Rates 45029" sheetId="3" r:id="rId2"/>
    <sheet name="Lost Revenue Margin Rates 44576" sheetId="5" r:id="rId3"/>
  </sheets>
  <definedNames>
    <definedName name="_xlnm.Print_Area" localSheetId="0">'Cover Page'!$A$1:$H$24</definedName>
    <definedName name="_xlnm.Print_Area" localSheetId="2">'Lost Revenue Margin Rates 44576'!$A$1:$J$45</definedName>
    <definedName name="_xlnm.Print_Area" localSheetId="1">'Lost Revenue Margin Rates 45029'!$A$1:$J$47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5" l="1"/>
  <c r="G43" i="5"/>
  <c r="J43" i="5" s="1"/>
  <c r="H42" i="5"/>
  <c r="F42" i="5"/>
  <c r="G42" i="5" s="1"/>
  <c r="J41" i="5"/>
  <c r="G41" i="5"/>
  <c r="H40" i="5"/>
  <c r="F40" i="5"/>
  <c r="G40" i="5" s="1"/>
  <c r="J39" i="5"/>
  <c r="G39" i="5"/>
  <c r="H38" i="5"/>
  <c r="F38" i="5"/>
  <c r="I38" i="5" s="1"/>
  <c r="I37" i="5"/>
  <c r="H37" i="5"/>
  <c r="F37" i="5"/>
  <c r="G37" i="5" s="1"/>
  <c r="J37" i="5" s="1"/>
  <c r="G36" i="5"/>
  <c r="J36" i="5" s="1"/>
  <c r="H35" i="5"/>
  <c r="I35" i="5" s="1"/>
  <c r="G35" i="5"/>
  <c r="J35" i="5" s="1"/>
  <c r="F35" i="5"/>
  <c r="G34" i="5"/>
  <c r="J34" i="5" s="1"/>
  <c r="H33" i="5"/>
  <c r="G33" i="5"/>
  <c r="F33" i="5"/>
  <c r="I33" i="5" s="1"/>
  <c r="H29" i="5"/>
  <c r="F29" i="5"/>
  <c r="G29" i="5" s="1"/>
  <c r="I28" i="5"/>
  <c r="H28" i="5"/>
  <c r="F28" i="5"/>
  <c r="G28" i="5" s="1"/>
  <c r="J28" i="5" s="1"/>
  <c r="H24" i="5"/>
  <c r="F24" i="5"/>
  <c r="I24" i="5" s="1"/>
  <c r="E24" i="5"/>
  <c r="G24" i="5" s="1"/>
  <c r="J24" i="5" s="1"/>
  <c r="H23" i="5"/>
  <c r="F23" i="5"/>
  <c r="I23" i="5" s="1"/>
  <c r="E23" i="5"/>
  <c r="G23" i="5" s="1"/>
  <c r="J23" i="5" s="1"/>
  <c r="I22" i="5"/>
  <c r="H22" i="5"/>
  <c r="F22" i="5"/>
  <c r="E22" i="5"/>
  <c r="G22" i="5" s="1"/>
  <c r="J22" i="5" s="1"/>
  <c r="H20" i="5"/>
  <c r="I20" i="5" s="1"/>
  <c r="G20" i="5"/>
  <c r="J20" i="5" s="1"/>
  <c r="F20" i="5"/>
  <c r="H19" i="5"/>
  <c r="F19" i="5"/>
  <c r="G19" i="5" s="1"/>
  <c r="I18" i="5"/>
  <c r="J18" i="5" s="1"/>
  <c r="G18" i="5"/>
  <c r="D10" i="5"/>
  <c r="E10" i="5" s="1"/>
  <c r="F10" i="5" s="1"/>
  <c r="G10" i="5" s="1"/>
  <c r="H10" i="5" s="1"/>
  <c r="I10" i="5" s="1"/>
  <c r="J10" i="5" s="1"/>
  <c r="C10" i="5"/>
  <c r="J33" i="5" l="1"/>
  <c r="J29" i="5"/>
  <c r="I42" i="5"/>
  <c r="J42" i="5" s="1"/>
  <c r="G38" i="5"/>
  <c r="J38" i="5" s="1"/>
  <c r="I19" i="5"/>
  <c r="J19" i="5" s="1"/>
  <c r="I40" i="5"/>
  <c r="J40" i="5" s="1"/>
  <c r="I29" i="5"/>
  <c r="B47" i="3" l="1"/>
  <c r="I18" i="3" s="1"/>
  <c r="G45" i="3"/>
  <c r="J45" i="3" s="1"/>
  <c r="G44" i="3"/>
  <c r="G43" i="3"/>
  <c r="J43" i="3" s="1"/>
  <c r="G41" i="3"/>
  <c r="J41" i="3" s="1"/>
  <c r="G40" i="3"/>
  <c r="G39" i="3"/>
  <c r="J39" i="3" s="1"/>
  <c r="G38" i="3"/>
  <c r="G37" i="3"/>
  <c r="G36" i="3"/>
  <c r="J36" i="3" s="1"/>
  <c r="G35" i="3"/>
  <c r="G34" i="3"/>
  <c r="J34" i="3" s="1"/>
  <c r="G33" i="3"/>
  <c r="G29" i="3"/>
  <c r="G28" i="3"/>
  <c r="H24" i="3"/>
  <c r="F24" i="3"/>
  <c r="E24" i="3"/>
  <c r="H23" i="3"/>
  <c r="F23" i="3"/>
  <c r="E23" i="3"/>
  <c r="H22" i="3"/>
  <c r="F22" i="3"/>
  <c r="E22" i="3"/>
  <c r="H20" i="3"/>
  <c r="F20" i="3"/>
  <c r="G20" i="3" s="1"/>
  <c r="H19" i="3"/>
  <c r="F19" i="3"/>
  <c r="G19" i="3" s="1"/>
  <c r="G18" i="3"/>
  <c r="C10" i="3"/>
  <c r="D10" i="3" s="1"/>
  <c r="E10" i="3" s="1"/>
  <c r="F10" i="3" s="1"/>
  <c r="G10" i="3" s="1"/>
  <c r="H10" i="3" s="1"/>
  <c r="I10" i="3" s="1"/>
  <c r="J10" i="3" s="1"/>
  <c r="I29" i="3" l="1"/>
  <c r="I38" i="3"/>
  <c r="I42" i="3"/>
  <c r="I22" i="3"/>
  <c r="I28" i="3"/>
  <c r="J28" i="3" s="1"/>
  <c r="I37" i="3"/>
  <c r="G23" i="3"/>
  <c r="I24" i="3"/>
  <c r="J29" i="3"/>
  <c r="I20" i="3"/>
  <c r="J20" i="3" s="1"/>
  <c r="I33" i="3"/>
  <c r="J33" i="3" s="1"/>
  <c r="J38" i="3"/>
  <c r="I35" i="3"/>
  <c r="J35" i="3" s="1"/>
  <c r="I44" i="3"/>
  <c r="J44" i="3" s="1"/>
  <c r="I19" i="3"/>
  <c r="J19" i="3" s="1"/>
  <c r="I23" i="3"/>
  <c r="J23" i="3" s="1"/>
  <c r="I40" i="3"/>
  <c r="J40" i="3" s="1"/>
  <c r="J18" i="3"/>
  <c r="J37" i="3"/>
  <c r="G22" i="3"/>
  <c r="J22" i="3" s="1"/>
  <c r="G24" i="3"/>
  <c r="G42" i="3"/>
  <c r="J42" i="3" s="1"/>
  <c r="J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Cutshaw</author>
  </authors>
  <commentList>
    <comment ref="H18" authorId="0" shapeId="0" xr:uid="{12D02BFE-FC9B-41FD-A590-0E1A029F5E76}">
      <text>
        <r>
          <rPr>
            <b/>
            <sz val="9"/>
            <color indexed="81"/>
            <rFont val="Tahoma"/>
            <family val="2"/>
          </rPr>
          <t>Jim Cutshaw:</t>
        </r>
        <r>
          <rPr>
            <sz val="9"/>
            <color indexed="81"/>
            <rFont val="Tahoma"/>
            <family val="2"/>
          </rPr>
          <t xml:space="preserve">
From Concentric (John Taylor / Steve Gaske)
Divided Energy portion of Rev Req by Energy Billing Determinants</t>
        </r>
      </text>
    </comment>
  </commentList>
</comments>
</file>

<file path=xl/sharedStrings.xml><?xml version="1.0" encoding="utf-8"?>
<sst xmlns="http://schemas.openxmlformats.org/spreadsheetml/2006/main" count="224" uniqueCount="61">
  <si>
    <t>Rate Schedule</t>
  </si>
  <si>
    <t>Applicable</t>
  </si>
  <si>
    <t>Block</t>
  </si>
  <si>
    <t>Tailblock</t>
  </si>
  <si>
    <t>Residential</t>
  </si>
  <si>
    <t>Small Commercial &amp; Industrial</t>
  </si>
  <si>
    <t>Large Commercial &amp; Industrial</t>
  </si>
  <si>
    <t>Rate SS: Secondary Service (Small)</t>
  </si>
  <si>
    <t>First Block</t>
  </si>
  <si>
    <t>Rate SH: Secondary Service - Electric Space Conditioning</t>
  </si>
  <si>
    <t>Rate PL: Primary Service (Large)</t>
  </si>
  <si>
    <t>Uniform Rate</t>
  </si>
  <si>
    <t>Rate PH: Process Heating</t>
  </si>
  <si>
    <t>Rate HL-1: Primary Distribution Voltage</t>
  </si>
  <si>
    <t>Rate HL-2: Subtransmission Voltage</t>
  </si>
  <si>
    <t>Rate RS: Residential Service (Non-space heating and water heating)</t>
  </si>
  <si>
    <t>Charge</t>
  </si>
  <si>
    <t>Energy</t>
  </si>
  <si>
    <t>Demand</t>
  </si>
  <si>
    <t>Rate RC: Residential w/ Electric Water Heating</t>
  </si>
  <si>
    <t>Rate RH: Residential w/ Electric Space Heating</t>
  </si>
  <si>
    <t>Rate ES: Residential Service (Non-space heating and water heating)</t>
  </si>
  <si>
    <t>Rate EC: Residential w/ Electric Water Heating</t>
  </si>
  <si>
    <t>Rate EH: Residential w/ Electric Space Heating</t>
  </si>
  <si>
    <t>INDIANAPOLIS POWER &amp; LIGHT COMPANY</t>
  </si>
  <si>
    <t>DERIVATION OF LOST REVENUE MARGIN RATES</t>
  </si>
  <si>
    <t>Lost Revenue</t>
  </si>
  <si>
    <t>Base Fuel</t>
  </si>
  <si>
    <t>O&amp;M</t>
  </si>
  <si>
    <t>Units</t>
  </si>
  <si>
    <t>kWh</t>
  </si>
  <si>
    <t>kW</t>
  </si>
  <si>
    <t>(4) + (5)</t>
  </si>
  <si>
    <t>(6)+(7)+(8)</t>
  </si>
  <si>
    <t>Less</t>
  </si>
  <si>
    <t>Variable</t>
  </si>
  <si>
    <t>Basic Rates</t>
  </si>
  <si>
    <t>Costs</t>
  </si>
  <si>
    <t>Margin</t>
  </si>
  <si>
    <t>Base Fuel &amp;</t>
  </si>
  <si>
    <t>Variable O&amp;M</t>
  </si>
  <si>
    <t>IURT   (a)</t>
  </si>
  <si>
    <t>Rates</t>
  </si>
  <si>
    <t>Cause  No.</t>
  </si>
  <si>
    <t>Petitioner's Attachment KA-3</t>
  </si>
  <si>
    <t>Indianapolis Power &amp; Light Company</t>
  </si>
  <si>
    <t>Rate SL: Secondary Service (Large)</t>
  </si>
  <si>
    <t>Effective December 5, 2018</t>
  </si>
  <si>
    <t>Rate HL-3: Transmission Voltage (High Load Factor)</t>
  </si>
  <si>
    <t>Rate HL-3: Transmission Voltage (Low Load Factor)</t>
  </si>
  <si>
    <t>(a) [(Col. 5 + Col. 7) / 0.9851] - (Col. 5 + Col. 7)</t>
  </si>
  <si>
    <t>= (1-(1.4% IURT Rate / (1-5.875% SIT Rate)))</t>
  </si>
  <si>
    <t>WP Attachment KA-3</t>
  </si>
  <si>
    <t>IURC Cause No. 43623 DSM-20</t>
  </si>
  <si>
    <t>Page 2 of 2</t>
  </si>
  <si>
    <t>Effective April 1, 2016</t>
  </si>
  <si>
    <t>Rate HL-3: Transmission Voltage</t>
  </si>
  <si>
    <t>(a) [(Col. 5 + Col. 7) / 0.9850] - (Col. 5 + Col. 7)</t>
  </si>
  <si>
    <t>= (1-(1.4% IURT Rate / (1-6.375% SIT Rate)))</t>
  </si>
  <si>
    <t>Page 1 of 2</t>
  </si>
  <si>
    <t>Cause No. 43623 DSM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</si>
</sst>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0_);\(0\)"/>
    <numFmt numFmtId="165" formatCode="&quot;$&quot;#,##0.000000_);\(&quot;$&quot;#,##0.000000\)"/>
    <numFmt numFmtId="166" formatCode="&quot;$&quot;#,##0.00000_);\(&quot;$&quot;#,##0.00000\)"/>
    <numFmt numFmtId="167" formatCode="&quot;$&quot;#,##0.0000_);\(&quot;$&quot;#,##0.0000\)"/>
    <numFmt numFmtId="168" formatCode="_(* #,##0.000_);_(* \(#,##0.000\);_(* &quot;-&quot;??_);_(@_)"/>
    <numFmt numFmtId="169" formatCode="#,##0.000000_);\(#,##0.000000\)"/>
    <numFmt numFmtId="170" formatCode="0.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166" fontId="4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167" fontId="3" fillId="0" borderId="0" xfId="2" applyNumberFormat="1" applyFont="1"/>
    <xf numFmtId="167" fontId="3" fillId="0" borderId="0" xfId="2" applyNumberFormat="1" applyFont="1" applyFill="1"/>
    <xf numFmtId="168" fontId="3" fillId="0" borderId="0" xfId="1" applyNumberFormat="1" applyFont="1" applyFill="1"/>
    <xf numFmtId="166" fontId="3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5" fontId="3" fillId="0" borderId="0" xfId="2" applyNumberFormat="1" applyFont="1" applyFill="1"/>
    <xf numFmtId="0" fontId="8" fillId="0" borderId="0" xfId="0" applyFont="1" applyAlignment="1">
      <alignment wrapText="1"/>
    </xf>
    <xf numFmtId="166" fontId="2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7" fontId="3" fillId="0" borderId="0" xfId="2" applyNumberFormat="1" applyFont="1" applyFill="1"/>
    <xf numFmtId="165" fontId="8" fillId="0" borderId="0" xfId="2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7" fontId="8" fillId="0" borderId="0" xfId="2" applyNumberFormat="1" applyFont="1" applyFill="1"/>
    <xf numFmtId="169" fontId="9" fillId="0" borderId="0" xfId="1" applyNumberFormat="1" applyFont="1"/>
    <xf numFmtId="166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170" fontId="8" fillId="0" borderId="0" xfId="0" applyNumberFormat="1" applyFont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11" fillId="0" borderId="0" xfId="0" applyFont="1"/>
    <xf numFmtId="166" fontId="2" fillId="0" borderId="0" xfId="0" applyNumberFormat="1" applyFont="1" applyAlignment="1">
      <alignment horizontal="right"/>
    </xf>
    <xf numFmtId="165" fontId="1" fillId="0" borderId="0" xfId="2" applyNumberFormat="1" applyFont="1" applyFill="1"/>
    <xf numFmtId="167" fontId="1" fillId="0" borderId="0" xfId="2" applyNumberFormat="1" applyFont="1" applyFill="1"/>
    <xf numFmtId="168" fontId="1" fillId="0" borderId="0" xfId="1" applyNumberFormat="1" applyFont="1" applyFill="1"/>
    <xf numFmtId="165" fontId="1" fillId="0" borderId="0" xfId="2" applyNumberFormat="1" applyFont="1"/>
    <xf numFmtId="0" fontId="1" fillId="0" borderId="0" xfId="0" applyFont="1" applyAlignment="1">
      <alignment horizontal="center" wrapText="1"/>
    </xf>
    <xf numFmtId="7" fontId="1" fillId="0" borderId="0" xfId="2" applyNumberFormat="1" applyFont="1" applyFill="1"/>
    <xf numFmtId="0" fontId="1" fillId="0" borderId="0" xfId="0" applyFont="1" applyFill="1" applyAlignment="1">
      <alignment horizontal="center"/>
    </xf>
    <xf numFmtId="0" fontId="11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6" fontId="1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/>
    <xf numFmtId="0" fontId="1" fillId="0" borderId="0" xfId="0" applyFont="1" applyAlignment="1">
      <alignment wrapText="1"/>
    </xf>
    <xf numFmtId="165" fontId="1" fillId="0" borderId="0" xfId="2" applyFont="1" applyFill="1"/>
    <xf numFmtId="167" fontId="1" fillId="0" borderId="0" xfId="2" applyNumberFormat="1" applyFont="1"/>
    <xf numFmtId="165" fontId="1" fillId="0" borderId="0" xfId="2" applyFont="1"/>
    <xf numFmtId="170" fontId="1" fillId="0" borderId="0" xfId="0" applyNumberFormat="1" applyFont="1"/>
    <xf numFmtId="0" fontId="10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5</xdr:col>
      <xdr:colOff>425846</xdr:colOff>
      <xdr:row>15</xdr:row>
      <xdr:rowOff>63686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4BC8D0-E7D0-4E3E-A742-0606C5DC6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1111250"/>
          <a:ext cx="2838846" cy="1333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6"/>
  <sheetViews>
    <sheetView tabSelected="1" view="pageBreakPreview" zoomScale="60" zoomScaleNormal="100" workbookViewId="0">
      <selection activeCell="B8" sqref="B8"/>
    </sheetView>
  </sheetViews>
  <sheetFormatPr defaultRowHeight="12.75" x14ac:dyDescent="0.2"/>
  <sheetData>
    <row r="4" spans="2:2" x14ac:dyDescent="0.2">
      <c r="B4" t="s">
        <v>45</v>
      </c>
    </row>
    <row r="5" spans="2:2" x14ac:dyDescent="0.2">
      <c r="B5" t="s">
        <v>60</v>
      </c>
    </row>
    <row r="6" spans="2:2" x14ac:dyDescent="0.2">
      <c r="B6" t="s">
        <v>52</v>
      </c>
    </row>
  </sheetData>
  <pageMargins left="0.7" right="0.7" top="0.75" bottom="0.75" header="0.3" footer="0.3"/>
  <pageSetup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view="pageBreakPreview" zoomScaleNormal="100" zoomScaleSheetLayoutView="100" workbookViewId="0">
      <selection activeCell="E9" sqref="A7:J9"/>
    </sheetView>
  </sheetViews>
  <sheetFormatPr defaultColWidth="8.5703125" defaultRowHeight="12.75" x14ac:dyDescent="0.2"/>
  <cols>
    <col min="1" max="1" width="45.42578125" style="5" bestFit="1" customWidth="1"/>
    <col min="2" max="2" width="10.42578125" style="5" customWidth="1"/>
    <col min="3" max="3" width="6.42578125" style="13" customWidth="1"/>
    <col min="4" max="4" width="11.5703125" style="6" customWidth="1"/>
    <col min="5" max="5" width="13.5703125" style="5" customWidth="1"/>
    <col min="6" max="9" width="13.5703125" style="7" customWidth="1"/>
    <col min="10" max="10" width="13.5703125" style="20" customWidth="1"/>
    <col min="11" max="11" width="10.5703125" style="5" customWidth="1"/>
    <col min="12" max="16384" width="8.5703125" style="5"/>
  </cols>
  <sheetData>
    <row r="1" spans="1:16" x14ac:dyDescent="0.2">
      <c r="J1" s="54" t="s">
        <v>45</v>
      </c>
    </row>
    <row r="2" spans="1:16" x14ac:dyDescent="0.2">
      <c r="A2" s="1"/>
      <c r="B2" s="1"/>
      <c r="C2" s="39"/>
      <c r="D2" s="2"/>
      <c r="E2" s="1"/>
      <c r="F2" s="3"/>
      <c r="G2" s="3"/>
      <c r="H2" s="3"/>
      <c r="I2" s="3"/>
      <c r="J2" s="4" t="s">
        <v>53</v>
      </c>
    </row>
    <row r="3" spans="1:16" x14ac:dyDescent="0.2">
      <c r="A3" s="1"/>
      <c r="B3" s="1"/>
      <c r="C3" s="39"/>
      <c r="D3" s="2"/>
      <c r="E3" s="1"/>
      <c r="F3" s="3"/>
      <c r="G3" s="3"/>
      <c r="H3" s="3"/>
      <c r="I3" s="3"/>
      <c r="J3" s="4" t="s">
        <v>44</v>
      </c>
    </row>
    <row r="4" spans="1:16" x14ac:dyDescent="0.2">
      <c r="A4" s="1"/>
      <c r="B4" s="1"/>
      <c r="C4" s="39"/>
      <c r="D4" s="2"/>
      <c r="E4" s="1"/>
      <c r="F4" s="3"/>
      <c r="G4" s="3"/>
      <c r="H4" s="3"/>
      <c r="I4" s="3"/>
      <c r="J4" s="4" t="s">
        <v>59</v>
      </c>
    </row>
    <row r="5" spans="1:16" x14ac:dyDescent="0.2">
      <c r="J5" s="54"/>
    </row>
    <row r="6" spans="1:16" s="53" customFormat="1" ht="20.25" x14ac:dyDescent="0.3">
      <c r="A6" s="73" t="s">
        <v>24</v>
      </c>
      <c r="B6" s="73"/>
      <c r="C6" s="73"/>
      <c r="D6" s="73"/>
      <c r="E6" s="73"/>
      <c r="F6" s="73"/>
      <c r="G6" s="73"/>
      <c r="H6" s="73"/>
      <c r="I6" s="73"/>
      <c r="J6" s="73"/>
    </row>
    <row r="7" spans="1:16" s="53" customFormat="1" ht="20.25" x14ac:dyDescent="0.3">
      <c r="A7" s="73" t="s">
        <v>25</v>
      </c>
      <c r="B7" s="73"/>
      <c r="C7" s="73"/>
      <c r="D7" s="73"/>
      <c r="E7" s="73"/>
      <c r="F7" s="73"/>
      <c r="G7" s="73"/>
      <c r="H7" s="73"/>
      <c r="I7" s="73"/>
      <c r="J7" s="73"/>
    </row>
    <row r="8" spans="1:16" s="53" customFormat="1" ht="20.25" x14ac:dyDescent="0.3">
      <c r="A8" s="73" t="s">
        <v>47</v>
      </c>
      <c r="B8" s="73"/>
      <c r="C8" s="73"/>
      <c r="D8" s="73"/>
      <c r="E8" s="73"/>
      <c r="F8" s="73"/>
      <c r="G8" s="73"/>
      <c r="H8" s="73"/>
      <c r="I8" s="73"/>
      <c r="J8" s="73"/>
      <c r="K8" s="62"/>
      <c r="L8" s="62"/>
      <c r="M8" s="62"/>
      <c r="N8" s="62"/>
      <c r="O8" s="62"/>
      <c r="P8" s="62"/>
    </row>
    <row r="9" spans="1:16" s="8" customFormat="1" x14ac:dyDescent="0.2">
      <c r="C9" s="40"/>
      <c r="D9" s="9"/>
      <c r="F9" s="10"/>
      <c r="G9" s="10"/>
      <c r="H9" s="10"/>
      <c r="I9" s="10"/>
      <c r="J9" s="11"/>
    </row>
    <row r="10" spans="1:16" x14ac:dyDescent="0.2">
      <c r="B10" s="12">
        <v>-1</v>
      </c>
      <c r="C10" s="12">
        <f t="shared" ref="C10:J10" si="0">+B10-1</f>
        <v>-2</v>
      </c>
      <c r="D10" s="12">
        <f t="shared" si="0"/>
        <v>-3</v>
      </c>
      <c r="E10" s="12">
        <f t="shared" si="0"/>
        <v>-4</v>
      </c>
      <c r="F10" s="12">
        <f t="shared" si="0"/>
        <v>-5</v>
      </c>
      <c r="G10" s="12">
        <f t="shared" si="0"/>
        <v>-6</v>
      </c>
      <c r="H10" s="35">
        <f t="shared" si="0"/>
        <v>-7</v>
      </c>
      <c r="I10" s="35">
        <f t="shared" si="0"/>
        <v>-8</v>
      </c>
      <c r="J10" s="35">
        <f t="shared" si="0"/>
        <v>-9</v>
      </c>
    </row>
    <row r="11" spans="1:16" x14ac:dyDescent="0.2">
      <c r="B11" s="12"/>
      <c r="C11" s="12"/>
      <c r="D11" s="12"/>
      <c r="E11" s="12"/>
      <c r="F11" s="12"/>
      <c r="G11" s="12"/>
      <c r="H11" s="35"/>
      <c r="I11" s="35" t="s">
        <v>34</v>
      </c>
      <c r="J11" s="35"/>
    </row>
    <row r="12" spans="1:16" x14ac:dyDescent="0.2">
      <c r="A12" s="14"/>
      <c r="B12" s="15"/>
      <c r="C12" s="15"/>
      <c r="D12" s="15"/>
      <c r="E12" s="15" t="s">
        <v>43</v>
      </c>
      <c r="F12" s="49" t="s">
        <v>34</v>
      </c>
      <c r="G12" s="48"/>
      <c r="H12" s="49" t="s">
        <v>34</v>
      </c>
      <c r="I12" s="49" t="s">
        <v>39</v>
      </c>
      <c r="J12" s="38" t="s">
        <v>26</v>
      </c>
    </row>
    <row r="13" spans="1:16" x14ac:dyDescent="0.2">
      <c r="A13" s="14"/>
      <c r="B13" s="41"/>
      <c r="C13" s="41"/>
      <c r="D13" s="15" t="s">
        <v>1</v>
      </c>
      <c r="E13" s="63">
        <v>45029</v>
      </c>
      <c r="F13" s="49" t="s">
        <v>27</v>
      </c>
      <c r="G13" s="49" t="s">
        <v>38</v>
      </c>
      <c r="H13" s="49" t="s">
        <v>35</v>
      </c>
      <c r="I13" s="49" t="s">
        <v>40</v>
      </c>
      <c r="J13" s="49" t="s">
        <v>38</v>
      </c>
    </row>
    <row r="14" spans="1:16" x14ac:dyDescent="0.2">
      <c r="A14" s="21" t="s">
        <v>0</v>
      </c>
      <c r="B14" s="30" t="s">
        <v>16</v>
      </c>
      <c r="C14" s="30" t="s">
        <v>29</v>
      </c>
      <c r="D14" s="21" t="s">
        <v>2</v>
      </c>
      <c r="E14" s="21" t="s">
        <v>36</v>
      </c>
      <c r="F14" s="51" t="s">
        <v>37</v>
      </c>
      <c r="G14" s="51" t="s">
        <v>42</v>
      </c>
      <c r="H14" s="50" t="s">
        <v>28</v>
      </c>
      <c r="I14" s="51" t="s">
        <v>41</v>
      </c>
      <c r="J14" s="51" t="s">
        <v>42</v>
      </c>
    </row>
    <row r="15" spans="1:16" x14ac:dyDescent="0.2">
      <c r="A15" s="21"/>
      <c r="B15" s="30"/>
      <c r="C15" s="30"/>
      <c r="D15" s="21"/>
      <c r="E15" s="21"/>
      <c r="F15" s="51"/>
      <c r="G15" s="49" t="s">
        <v>32</v>
      </c>
      <c r="H15" s="50"/>
      <c r="I15" s="50"/>
      <c r="J15" s="52" t="s">
        <v>33</v>
      </c>
    </row>
    <row r="16" spans="1:16" x14ac:dyDescent="0.2">
      <c r="D16" s="13"/>
      <c r="E16" s="27"/>
      <c r="F16" s="28"/>
      <c r="G16" s="28"/>
      <c r="H16" s="16"/>
      <c r="I16" s="44"/>
      <c r="J16" s="28"/>
    </row>
    <row r="17" spans="1:11" x14ac:dyDescent="0.2">
      <c r="A17" s="22" t="s">
        <v>4</v>
      </c>
      <c r="B17" s="22"/>
      <c r="C17" s="30"/>
      <c r="D17" s="13"/>
      <c r="J17" s="26"/>
    </row>
    <row r="18" spans="1:11" ht="25.5" x14ac:dyDescent="0.2">
      <c r="A18" s="25" t="s">
        <v>15</v>
      </c>
      <c r="B18" s="29" t="s">
        <v>17</v>
      </c>
      <c r="C18" s="42" t="s">
        <v>30</v>
      </c>
      <c r="D18" s="39" t="s">
        <v>3</v>
      </c>
      <c r="E18" s="55">
        <v>9.0751999999999999E-2</v>
      </c>
      <c r="F18" s="55">
        <v>-3.2961999999999998E-2</v>
      </c>
      <c r="G18" s="55">
        <f>+E18+F18</f>
        <v>5.7790000000000001E-2</v>
      </c>
      <c r="H18" s="55">
        <v>-1.8190000000000001E-3</v>
      </c>
      <c r="I18" s="32">
        <f>(+F18+H18)/$B$47-(F18+H18)</f>
        <v>-5.2607542381484518E-4</v>
      </c>
      <c r="J18" s="24">
        <f>ROUND(+G18+H18+I18,6)</f>
        <v>5.5445000000000001E-2</v>
      </c>
      <c r="K18" s="37"/>
    </row>
    <row r="19" spans="1:11" x14ac:dyDescent="0.2">
      <c r="A19" t="s">
        <v>19</v>
      </c>
      <c r="B19" s="29" t="s">
        <v>17</v>
      </c>
      <c r="C19" s="42" t="s">
        <v>30</v>
      </c>
      <c r="D19" s="39" t="s">
        <v>3</v>
      </c>
      <c r="E19" s="55">
        <v>7.8148999999999996E-2</v>
      </c>
      <c r="F19" s="55">
        <f t="shared" ref="F19:H20" si="1">+F$18</f>
        <v>-3.2961999999999998E-2</v>
      </c>
      <c r="G19" s="55">
        <f>+E19+F19</f>
        <v>4.5186999999999998E-2</v>
      </c>
      <c r="H19" s="55">
        <f t="shared" si="1"/>
        <v>-1.8190000000000001E-3</v>
      </c>
      <c r="I19" s="32">
        <f>(+F19+H19)/$B$47-(F19+H19)</f>
        <v>-5.2607542381484518E-4</v>
      </c>
      <c r="J19" s="24">
        <f>ROUND(+G19+H19+I19,6)</f>
        <v>4.2841999999999998E-2</v>
      </c>
      <c r="K19" s="37"/>
    </row>
    <row r="20" spans="1:11" x14ac:dyDescent="0.2">
      <c r="A20" t="s">
        <v>20</v>
      </c>
      <c r="B20" s="29" t="s">
        <v>17</v>
      </c>
      <c r="C20" s="42" t="s">
        <v>30</v>
      </c>
      <c r="D20" s="39" t="s">
        <v>3</v>
      </c>
      <c r="E20" s="55">
        <v>7.8148999999999996E-2</v>
      </c>
      <c r="F20" s="55">
        <f t="shared" si="1"/>
        <v>-3.2961999999999998E-2</v>
      </c>
      <c r="G20" s="55">
        <f>+E20+F20</f>
        <v>4.5186999999999998E-2</v>
      </c>
      <c r="H20" s="55">
        <f t="shared" si="1"/>
        <v>-1.8190000000000001E-3</v>
      </c>
      <c r="I20" s="32">
        <f>(+F20+H20)/$B$47-(F20+H20)</f>
        <v>-5.2607542381484518E-4</v>
      </c>
      <c r="J20" s="24">
        <f>ROUND(+G20+H20+I20,6)</f>
        <v>4.2841999999999998E-2</v>
      </c>
      <c r="K20" s="37"/>
    </row>
    <row r="21" spans="1:11" x14ac:dyDescent="0.2">
      <c r="D21" s="39"/>
      <c r="E21" s="55"/>
      <c r="F21" s="56"/>
      <c r="G21" s="56"/>
      <c r="H21" s="57"/>
      <c r="I21" s="19"/>
      <c r="J21" s="17"/>
    </row>
    <row r="22" spans="1:11" ht="25.5" x14ac:dyDescent="0.2">
      <c r="A22" s="25" t="s">
        <v>21</v>
      </c>
      <c r="B22" s="29" t="s">
        <v>17</v>
      </c>
      <c r="C22" s="42" t="s">
        <v>30</v>
      </c>
      <c r="D22" s="39" t="s">
        <v>3</v>
      </c>
      <c r="E22" s="55">
        <f>ROUND(+E18*0.9,6)</f>
        <v>8.1677E-2</v>
      </c>
      <c r="F22" s="55">
        <f t="shared" ref="F22:H24" si="2">+F$18</f>
        <v>-3.2961999999999998E-2</v>
      </c>
      <c r="G22" s="55">
        <f>+E22+F22</f>
        <v>4.8715000000000001E-2</v>
      </c>
      <c r="H22" s="55">
        <f t="shared" si="2"/>
        <v>-1.8190000000000001E-3</v>
      </c>
      <c r="I22" s="32">
        <f>(+F22+H22)/$B$47-(F22+H22)</f>
        <v>-5.2607542381484518E-4</v>
      </c>
      <c r="J22" s="24">
        <f>ROUND(+G22+H22+I22,6)</f>
        <v>4.6370000000000001E-2</v>
      </c>
      <c r="K22" s="37"/>
    </row>
    <row r="23" spans="1:11" x14ac:dyDescent="0.2">
      <c r="A23" t="s">
        <v>22</v>
      </c>
      <c r="B23" s="29" t="s">
        <v>17</v>
      </c>
      <c r="C23" s="42" t="s">
        <v>30</v>
      </c>
      <c r="D23" s="39" t="s">
        <v>3</v>
      </c>
      <c r="E23" s="55">
        <f>ROUND(+E19*0.9,6)</f>
        <v>7.0333999999999994E-2</v>
      </c>
      <c r="F23" s="55">
        <f t="shared" si="2"/>
        <v>-3.2961999999999998E-2</v>
      </c>
      <c r="G23" s="55">
        <f>+E23+F23</f>
        <v>3.7371999999999996E-2</v>
      </c>
      <c r="H23" s="55">
        <f t="shared" si="2"/>
        <v>-1.8190000000000001E-3</v>
      </c>
      <c r="I23" s="32">
        <f>(+F23+H23)/$B$47-(F23+H23)</f>
        <v>-5.2607542381484518E-4</v>
      </c>
      <c r="J23" s="24">
        <f>ROUND(+G23+H23+I23,6)</f>
        <v>3.5027000000000003E-2</v>
      </c>
      <c r="K23" s="37"/>
    </row>
    <row r="24" spans="1:11" x14ac:dyDescent="0.2">
      <c r="A24" t="s">
        <v>23</v>
      </c>
      <c r="B24" s="29" t="s">
        <v>17</v>
      </c>
      <c r="C24" s="42" t="s">
        <v>30</v>
      </c>
      <c r="D24" s="39" t="s">
        <v>3</v>
      </c>
      <c r="E24" s="55">
        <f>ROUND(+E20*0.9,6)</f>
        <v>7.0333999999999994E-2</v>
      </c>
      <c r="F24" s="55">
        <f t="shared" si="2"/>
        <v>-3.2961999999999998E-2</v>
      </c>
      <c r="G24" s="55">
        <f>+E24+F24</f>
        <v>3.7371999999999996E-2</v>
      </c>
      <c r="H24" s="55">
        <f t="shared" si="2"/>
        <v>-1.8190000000000001E-3</v>
      </c>
      <c r="I24" s="32">
        <f>(+F24+H24)/$B$47-(F24+H24)</f>
        <v>-5.2607542381484518E-4</v>
      </c>
      <c r="J24" s="24">
        <f>ROUND(+G24+H24+I24,6)</f>
        <v>3.5027000000000003E-2</v>
      </c>
      <c r="K24" s="37"/>
    </row>
    <row r="25" spans="1:11" x14ac:dyDescent="0.2">
      <c r="D25" s="39"/>
      <c r="E25" s="55"/>
      <c r="F25" s="56"/>
      <c r="G25" s="56"/>
      <c r="H25" s="57"/>
      <c r="I25" s="19"/>
      <c r="J25" s="17"/>
    </row>
    <row r="26" spans="1:11" x14ac:dyDescent="0.2">
      <c r="D26" s="39"/>
      <c r="E26" s="55"/>
      <c r="F26" s="56"/>
      <c r="G26" s="56"/>
      <c r="H26" s="57"/>
      <c r="I26" s="19"/>
      <c r="J26" s="17"/>
    </row>
    <row r="27" spans="1:11" x14ac:dyDescent="0.2">
      <c r="A27" s="22" t="s">
        <v>5</v>
      </c>
      <c r="B27" s="22"/>
      <c r="D27" s="39"/>
      <c r="E27" s="55"/>
      <c r="F27" s="56"/>
      <c r="G27" s="56"/>
      <c r="H27" s="57"/>
      <c r="I27" s="19"/>
      <c r="J27" s="17"/>
    </row>
    <row r="28" spans="1:11" x14ac:dyDescent="0.2">
      <c r="A28" s="23" t="s">
        <v>7</v>
      </c>
      <c r="B28" s="29" t="s">
        <v>17</v>
      </c>
      <c r="C28" s="42" t="s">
        <v>30</v>
      </c>
      <c r="D28" s="39" t="s">
        <v>8</v>
      </c>
      <c r="E28" s="55">
        <v>0.10464</v>
      </c>
      <c r="F28" s="55">
        <v>-3.3173000000000001E-2</v>
      </c>
      <c r="G28" s="55">
        <f>+E28+F28</f>
        <v>7.1467000000000003E-2</v>
      </c>
      <c r="H28" s="55">
        <v>-1.856E-3</v>
      </c>
      <c r="I28" s="32">
        <f>(+F28+H28)/$B$47-(F28+H28)</f>
        <v>-5.2982651507461204E-4</v>
      </c>
      <c r="J28" s="24">
        <f>ROUND(+G28+H28+I28,6)</f>
        <v>6.9081000000000004E-2</v>
      </c>
      <c r="K28" s="37"/>
    </row>
    <row r="29" spans="1:11" ht="25.5" x14ac:dyDescent="0.2">
      <c r="A29" s="25" t="s">
        <v>9</v>
      </c>
      <c r="B29" s="29" t="s">
        <v>17</v>
      </c>
      <c r="C29" s="42" t="s">
        <v>30</v>
      </c>
      <c r="D29" s="59" t="s">
        <v>11</v>
      </c>
      <c r="E29" s="55">
        <v>9.6362000000000003E-2</v>
      </c>
      <c r="F29" s="55">
        <v>-3.3173000000000001E-2</v>
      </c>
      <c r="G29" s="55">
        <f>+E29+F29</f>
        <v>6.3188999999999995E-2</v>
      </c>
      <c r="H29" s="55">
        <v>-1.8569999999999999E-3</v>
      </c>
      <c r="I29" s="32">
        <f>(+F29+H29)/$B$47-(F29+H29)</f>
        <v>-5.2984164044259791E-4</v>
      </c>
      <c r="J29" s="24">
        <f>ROUND(+G29+H29+I29,6)</f>
        <v>6.0802000000000002E-2</v>
      </c>
      <c r="K29" s="37"/>
    </row>
    <row r="30" spans="1:11" x14ac:dyDescent="0.2">
      <c r="A30" s="23"/>
      <c r="B30" s="23"/>
      <c r="D30" s="39"/>
      <c r="E30" s="58"/>
      <c r="F30" s="56"/>
      <c r="G30" s="56"/>
      <c r="H30" s="57"/>
      <c r="I30" s="19"/>
      <c r="J30" s="17"/>
    </row>
    <row r="31" spans="1:11" x14ac:dyDescent="0.2">
      <c r="A31" s="23"/>
      <c r="B31" s="23"/>
      <c r="D31" s="39"/>
      <c r="E31" s="58"/>
      <c r="F31" s="56"/>
      <c r="G31" s="56"/>
      <c r="H31" s="57"/>
      <c r="I31" s="19"/>
      <c r="J31" s="17"/>
    </row>
    <row r="32" spans="1:11" x14ac:dyDescent="0.2">
      <c r="A32" s="22" t="s">
        <v>6</v>
      </c>
      <c r="B32" s="22"/>
      <c r="D32" s="39"/>
      <c r="E32" s="58"/>
      <c r="F32" s="56"/>
      <c r="G32" s="56"/>
      <c r="H32" s="57"/>
      <c r="I32" s="19"/>
      <c r="J32" s="17"/>
    </row>
    <row r="33" spans="1:11" ht="25.5" x14ac:dyDescent="0.2">
      <c r="A33" s="1" t="s">
        <v>46</v>
      </c>
      <c r="B33" s="29" t="s">
        <v>17</v>
      </c>
      <c r="C33" s="42" t="s">
        <v>30</v>
      </c>
      <c r="D33" s="59" t="s">
        <v>11</v>
      </c>
      <c r="E33" s="55">
        <v>3.6979999999999999E-2</v>
      </c>
      <c r="F33" s="55">
        <v>-3.3364999999999999E-2</v>
      </c>
      <c r="G33" s="55">
        <f t="shared" ref="G33:G43" si="3">+E33+F33</f>
        <v>3.6150000000000002E-3</v>
      </c>
      <c r="H33" s="55">
        <v>-1.866E-3</v>
      </c>
      <c r="I33" s="32">
        <f>(+F33+H33)/$B$47-(F33+H33)</f>
        <v>-5.3288183940716771E-4</v>
      </c>
      <c r="J33" s="24">
        <f t="shared" ref="J33:J42" si="4">ROUND(+G33+H33+I33,6)</f>
        <v>1.2160000000000001E-3</v>
      </c>
      <c r="K33" s="37"/>
    </row>
    <row r="34" spans="1:11" ht="25.5" x14ac:dyDescent="0.2">
      <c r="A34" s="23"/>
      <c r="B34" s="29" t="s">
        <v>18</v>
      </c>
      <c r="C34" s="42" t="s">
        <v>31</v>
      </c>
      <c r="D34" s="59" t="s">
        <v>11</v>
      </c>
      <c r="E34" s="60">
        <v>21.42</v>
      </c>
      <c r="F34" s="55"/>
      <c r="G34" s="60">
        <f t="shared" si="3"/>
        <v>21.42</v>
      </c>
      <c r="H34" s="57"/>
      <c r="I34" s="36"/>
      <c r="J34" s="31">
        <f>ROUND(+G34+H34+I34,2)</f>
        <v>21.42</v>
      </c>
      <c r="K34" s="37"/>
    </row>
    <row r="35" spans="1:11" s="7" customFormat="1" x14ac:dyDescent="0.2">
      <c r="A35" s="33" t="s">
        <v>10</v>
      </c>
      <c r="B35" s="34" t="s">
        <v>17</v>
      </c>
      <c r="C35" s="42" t="s">
        <v>30</v>
      </c>
      <c r="D35" s="61" t="s">
        <v>11</v>
      </c>
      <c r="E35" s="55">
        <v>3.6204E-2</v>
      </c>
      <c r="F35" s="55">
        <v>-3.2306000000000001E-2</v>
      </c>
      <c r="G35" s="55">
        <f t="shared" si="3"/>
        <v>3.8979999999999987E-3</v>
      </c>
      <c r="H35" s="55">
        <v>-1.804E-3</v>
      </c>
      <c r="I35" s="32">
        <f>(+F35+H35)/$B$47-(F35+H35)</f>
        <v>-5.1592630189828403E-4</v>
      </c>
      <c r="J35" s="24">
        <f t="shared" si="4"/>
        <v>1.578E-3</v>
      </c>
      <c r="K35" s="37"/>
    </row>
    <row r="36" spans="1:11" s="7" customFormat="1" ht="25.5" x14ac:dyDescent="0.2">
      <c r="A36" s="33"/>
      <c r="B36" s="34" t="s">
        <v>18</v>
      </c>
      <c r="C36" s="42" t="s">
        <v>31</v>
      </c>
      <c r="D36" s="59" t="s">
        <v>11</v>
      </c>
      <c r="E36" s="60">
        <v>23.23</v>
      </c>
      <c r="F36" s="55"/>
      <c r="G36" s="60">
        <f t="shared" si="3"/>
        <v>23.23</v>
      </c>
      <c r="H36" s="57"/>
      <c r="I36" s="36"/>
      <c r="J36" s="31">
        <f>ROUND(+G36+H36+I36,2)</f>
        <v>23.23</v>
      </c>
      <c r="K36" s="37"/>
    </row>
    <row r="37" spans="1:11" s="7" customFormat="1" x14ac:dyDescent="0.2">
      <c r="A37" s="33" t="s">
        <v>12</v>
      </c>
      <c r="B37" s="34" t="s">
        <v>17</v>
      </c>
      <c r="C37" s="42" t="s">
        <v>30</v>
      </c>
      <c r="D37" s="61" t="s">
        <v>3</v>
      </c>
      <c r="E37" s="55">
        <v>6.5636E-2</v>
      </c>
      <c r="F37" s="55">
        <v>-3.3388000000000001E-2</v>
      </c>
      <c r="G37" s="55">
        <f t="shared" si="3"/>
        <v>3.2247999999999999E-2</v>
      </c>
      <c r="H37" s="55">
        <v>-1.866E-3</v>
      </c>
      <c r="I37" s="32">
        <f>(+F37+H37)/$B$47-(F37+H37)</f>
        <v>-5.332297228707733E-4</v>
      </c>
      <c r="J37" s="24">
        <f t="shared" si="4"/>
        <v>2.9849000000000001E-2</v>
      </c>
      <c r="K37" s="37"/>
    </row>
    <row r="38" spans="1:11" s="7" customFormat="1" x14ac:dyDescent="0.2">
      <c r="A38" s="33" t="s">
        <v>13</v>
      </c>
      <c r="B38" s="34" t="s">
        <v>17</v>
      </c>
      <c r="C38" s="42" t="s">
        <v>30</v>
      </c>
      <c r="D38" s="61" t="s">
        <v>11</v>
      </c>
      <c r="E38" s="55">
        <v>3.5846000000000003E-2</v>
      </c>
      <c r="F38" s="55">
        <v>-3.2306000000000001E-2</v>
      </c>
      <c r="G38" s="55">
        <f t="shared" si="3"/>
        <v>3.5400000000000015E-3</v>
      </c>
      <c r="H38" s="55">
        <v>-1.804E-3</v>
      </c>
      <c r="I38" s="32">
        <f>(+F38+H38)/$B$47-(F38+H38)</f>
        <v>-5.1592630189828403E-4</v>
      </c>
      <c r="J38" s="24">
        <f t="shared" si="4"/>
        <v>1.2199999999999999E-3</v>
      </c>
      <c r="K38" s="37"/>
    </row>
    <row r="39" spans="1:11" s="7" customFormat="1" ht="25.5" x14ac:dyDescent="0.2">
      <c r="A39" s="33"/>
      <c r="B39" s="34" t="s">
        <v>18</v>
      </c>
      <c r="C39" s="42" t="s">
        <v>31</v>
      </c>
      <c r="D39" s="59" t="s">
        <v>11</v>
      </c>
      <c r="E39" s="60">
        <v>23.23</v>
      </c>
      <c r="F39" s="55"/>
      <c r="G39" s="60">
        <f t="shared" si="3"/>
        <v>23.23</v>
      </c>
      <c r="H39" s="57"/>
      <c r="I39" s="36"/>
      <c r="J39" s="31">
        <f>ROUND(+G39+H39+I39,2)</f>
        <v>23.23</v>
      </c>
      <c r="K39" s="37"/>
    </row>
    <row r="40" spans="1:11" s="7" customFormat="1" x14ac:dyDescent="0.2">
      <c r="A40" s="33" t="s">
        <v>14</v>
      </c>
      <c r="B40" s="34" t="s">
        <v>17</v>
      </c>
      <c r="C40" s="42" t="s">
        <v>30</v>
      </c>
      <c r="D40" s="61" t="s">
        <v>11</v>
      </c>
      <c r="E40" s="55">
        <v>3.5664000000000001E-2</v>
      </c>
      <c r="F40" s="55">
        <v>-3.2139000000000001E-2</v>
      </c>
      <c r="G40" s="55">
        <f t="shared" si="3"/>
        <v>3.5250000000000004E-3</v>
      </c>
      <c r="H40" s="55">
        <v>-1.7949999999999999E-3</v>
      </c>
      <c r="I40" s="32">
        <f>(+F40+H40)/$B$47-(F40+H40)</f>
        <v>-5.1326423713328462E-4</v>
      </c>
      <c r="J40" s="24">
        <f t="shared" si="4"/>
        <v>1.217E-3</v>
      </c>
      <c r="K40" s="37"/>
    </row>
    <row r="41" spans="1:11" s="7" customFormat="1" ht="25.5" x14ac:dyDescent="0.2">
      <c r="A41" s="33"/>
      <c r="B41" s="34" t="s">
        <v>18</v>
      </c>
      <c r="C41" s="42" t="s">
        <v>31</v>
      </c>
      <c r="D41" s="59" t="s">
        <v>11</v>
      </c>
      <c r="E41" s="60">
        <v>22.49</v>
      </c>
      <c r="F41" s="55"/>
      <c r="G41" s="60">
        <f t="shared" si="3"/>
        <v>22.49</v>
      </c>
      <c r="H41" s="57"/>
      <c r="I41" s="36"/>
      <c r="J41" s="31">
        <f>ROUND(+G41+H41+I41,2)</f>
        <v>22.49</v>
      </c>
      <c r="K41" s="37"/>
    </row>
    <row r="42" spans="1:11" s="7" customFormat="1" x14ac:dyDescent="0.2">
      <c r="A42" s="3" t="s">
        <v>48</v>
      </c>
      <c r="B42" s="34" t="s">
        <v>17</v>
      </c>
      <c r="C42" s="42" t="s">
        <v>30</v>
      </c>
      <c r="D42" s="61" t="s">
        <v>11</v>
      </c>
      <c r="E42" s="55">
        <v>3.5247000000000001E-2</v>
      </c>
      <c r="F42" s="55">
        <v>-3.1744000000000001E-2</v>
      </c>
      <c r="G42" s="55">
        <f t="shared" si="3"/>
        <v>3.5029999999999992E-3</v>
      </c>
      <c r="H42" s="55">
        <v>-1.7719999999999999E-3</v>
      </c>
      <c r="I42" s="32">
        <f>(+F42+H42)/$B$47-(F42+H42)</f>
        <v>-5.0694183331641274E-4</v>
      </c>
      <c r="J42" s="24">
        <f t="shared" si="4"/>
        <v>1.224E-3</v>
      </c>
      <c r="K42" s="37"/>
    </row>
    <row r="43" spans="1:11" s="7" customFormat="1" ht="25.5" x14ac:dyDescent="0.2">
      <c r="A43" s="33"/>
      <c r="B43" s="34" t="s">
        <v>18</v>
      </c>
      <c r="C43" s="42" t="s">
        <v>31</v>
      </c>
      <c r="D43" s="59" t="s">
        <v>11</v>
      </c>
      <c r="E43" s="60">
        <v>21.62</v>
      </c>
      <c r="F43" s="55"/>
      <c r="G43" s="60">
        <f t="shared" si="3"/>
        <v>21.62</v>
      </c>
      <c r="H43" s="57"/>
      <c r="I43" s="36"/>
      <c r="J43" s="31">
        <f>ROUND(+G43+H43+I43,2)</f>
        <v>21.62</v>
      </c>
      <c r="K43" s="37"/>
    </row>
    <row r="44" spans="1:11" s="7" customFormat="1" x14ac:dyDescent="0.2">
      <c r="A44" s="3" t="s">
        <v>49</v>
      </c>
      <c r="B44" s="34" t="s">
        <v>17</v>
      </c>
      <c r="C44" s="42" t="s">
        <v>30</v>
      </c>
      <c r="D44" s="61" t="s">
        <v>11</v>
      </c>
      <c r="E44" s="55">
        <v>4.7620000000000003E-2</v>
      </c>
      <c r="F44" s="55">
        <v>-3.1744000000000001E-2</v>
      </c>
      <c r="G44" s="55">
        <f t="shared" ref="G44:G45" si="5">+E44+F44</f>
        <v>1.5876000000000001E-2</v>
      </c>
      <c r="H44" s="55">
        <v>-1.7719999999999999E-3</v>
      </c>
      <c r="I44" s="32">
        <f>(+F44+H44)/$B$47-(F44+H44)</f>
        <v>-5.0694183331641274E-4</v>
      </c>
      <c r="J44" s="24">
        <f t="shared" ref="J44" si="6">ROUND(+G44+H44+I44,6)</f>
        <v>1.3597E-2</v>
      </c>
      <c r="K44" s="37"/>
    </row>
    <row r="45" spans="1:11" s="7" customFormat="1" ht="25.5" x14ac:dyDescent="0.2">
      <c r="A45" s="33"/>
      <c r="B45" s="34" t="s">
        <v>18</v>
      </c>
      <c r="C45" s="42" t="s">
        <v>31</v>
      </c>
      <c r="D45" s="59" t="s">
        <v>11</v>
      </c>
      <c r="E45" s="60">
        <v>14.81</v>
      </c>
      <c r="F45" s="55"/>
      <c r="G45" s="60">
        <f t="shared" si="5"/>
        <v>14.81</v>
      </c>
      <c r="H45" s="57"/>
      <c r="I45" s="36"/>
      <c r="J45" s="31">
        <f>ROUND(+G45+H45+I45,2)</f>
        <v>14.81</v>
      </c>
      <c r="K45" s="37"/>
    </row>
    <row r="46" spans="1:11" x14ac:dyDescent="0.2">
      <c r="A46" s="23"/>
      <c r="B46" s="23"/>
      <c r="C46" s="43"/>
      <c r="D46" s="13"/>
      <c r="E46" s="17"/>
      <c r="F46" s="18"/>
      <c r="G46" s="18"/>
      <c r="H46" s="19"/>
      <c r="I46" s="19"/>
      <c r="J46" s="17"/>
    </row>
    <row r="47" spans="1:11" x14ac:dyDescent="0.2">
      <c r="A47" s="45" t="s">
        <v>50</v>
      </c>
      <c r="B47" s="47">
        <f>ROUND(1-(1.4%/(1-5.875%)),4)</f>
        <v>0.98509999999999998</v>
      </c>
      <c r="C47" s="46" t="s">
        <v>51</v>
      </c>
      <c r="E47" s="17"/>
      <c r="F47" s="18"/>
      <c r="G47" s="18"/>
      <c r="H47" s="19"/>
      <c r="I47" s="19"/>
      <c r="J47" s="17"/>
    </row>
    <row r="48" spans="1:11" x14ac:dyDescent="0.2">
      <c r="A48" s="23"/>
      <c r="B48" s="23"/>
      <c r="C48" s="43"/>
      <c r="D48" s="13"/>
      <c r="E48" s="17"/>
      <c r="F48" s="18"/>
      <c r="G48" s="18"/>
      <c r="H48" s="19"/>
      <c r="I48" s="19"/>
      <c r="J48" s="17"/>
    </row>
    <row r="49" spans="1:10" x14ac:dyDescent="0.2">
      <c r="A49" s="23"/>
      <c r="B49" s="23"/>
      <c r="C49" s="43"/>
      <c r="D49" s="13"/>
      <c r="E49" s="17"/>
      <c r="F49" s="18"/>
      <c r="G49" s="18"/>
      <c r="H49" s="19"/>
      <c r="I49" s="19"/>
      <c r="J49" s="17"/>
    </row>
    <row r="50" spans="1:10" x14ac:dyDescent="0.2">
      <c r="A50" s="23"/>
      <c r="B50" s="23"/>
      <c r="C50" s="43"/>
      <c r="D50" s="13"/>
      <c r="E50" s="17"/>
      <c r="F50" s="18"/>
      <c r="G50" s="18"/>
      <c r="H50" s="19"/>
      <c r="I50" s="19"/>
      <c r="J50" s="17"/>
    </row>
    <row r="51" spans="1:10" x14ac:dyDescent="0.2">
      <c r="A51" s="23"/>
      <c r="B51" s="23"/>
      <c r="C51" s="43"/>
      <c r="D51" s="13"/>
      <c r="E51" s="17"/>
      <c r="F51" s="18"/>
      <c r="G51" s="18"/>
      <c r="H51" s="19"/>
      <c r="I51" s="19"/>
      <c r="J51" s="17"/>
    </row>
  </sheetData>
  <mergeCells count="3">
    <mergeCell ref="A6:J6"/>
    <mergeCell ref="A7:J7"/>
    <mergeCell ref="A8:J8"/>
  </mergeCells>
  <pageMargins left="0.7" right="0.7" top="0.75" bottom="0.75" header="0.3" footer="0.3"/>
  <pageSetup scale="6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E1B1-8256-436F-8839-F67E7E175835}">
  <sheetPr>
    <pageSetUpPr fitToPage="1"/>
  </sheetPr>
  <dimension ref="A1:K49"/>
  <sheetViews>
    <sheetView view="pageBreakPreview" zoomScaleNormal="100" zoomScaleSheetLayoutView="100" workbookViewId="0">
      <selection activeCell="B14" sqref="B14"/>
    </sheetView>
  </sheetViews>
  <sheetFormatPr defaultColWidth="8.7109375" defaultRowHeight="12.75" x14ac:dyDescent="0.2"/>
  <cols>
    <col min="1" max="1" width="41.28515625" style="1" bestFit="1" customWidth="1"/>
    <col min="2" max="2" width="10.28515625" style="1" customWidth="1"/>
    <col min="3" max="3" width="6.28515625" style="39" customWidth="1"/>
    <col min="4" max="4" width="11.7109375" style="2" bestFit="1" customWidth="1"/>
    <col min="5" max="9" width="13.5703125" style="1" customWidth="1"/>
    <col min="10" max="10" width="13.5703125" style="65" customWidth="1"/>
    <col min="11" max="11" width="10.7109375" style="1" bestFit="1" customWidth="1"/>
    <col min="12" max="16384" width="8.7109375" style="1"/>
  </cols>
  <sheetData>
    <row r="1" spans="1:10" x14ac:dyDescent="0.2">
      <c r="J1" s="54" t="s">
        <v>45</v>
      </c>
    </row>
    <row r="2" spans="1:10" x14ac:dyDescent="0.2">
      <c r="J2" s="64" t="s">
        <v>53</v>
      </c>
    </row>
    <row r="3" spans="1:10" x14ac:dyDescent="0.2">
      <c r="J3" s="64" t="s">
        <v>44</v>
      </c>
    </row>
    <row r="4" spans="1:10" x14ac:dyDescent="0.2">
      <c r="J4" s="64" t="s">
        <v>54</v>
      </c>
    </row>
    <row r="5" spans="1:10" x14ac:dyDescent="0.2">
      <c r="J5" s="54"/>
    </row>
    <row r="6" spans="1:10" s="53" customFormat="1" ht="20.25" x14ac:dyDescent="0.3">
      <c r="A6" s="73" t="s">
        <v>24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s="53" customFormat="1" ht="20.25" x14ac:dyDescent="0.3">
      <c r="A7" s="73" t="s">
        <v>25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s="53" customFormat="1" ht="20.25" x14ac:dyDescent="0.3">
      <c r="A8" s="73" t="s">
        <v>55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">
      <c r="F9" s="2"/>
      <c r="G9" s="2"/>
      <c r="H9" s="2"/>
      <c r="I9" s="2"/>
    </row>
    <row r="10" spans="1:10" x14ac:dyDescent="0.2">
      <c r="B10" s="12">
        <v>-1</v>
      </c>
      <c r="C10" s="12">
        <f t="shared" ref="C10:J10" si="0">+B10-1</f>
        <v>-2</v>
      </c>
      <c r="D10" s="12">
        <f t="shared" si="0"/>
        <v>-3</v>
      </c>
      <c r="E10" s="12">
        <f t="shared" si="0"/>
        <v>-4</v>
      </c>
      <c r="F10" s="12">
        <f t="shared" si="0"/>
        <v>-5</v>
      </c>
      <c r="G10" s="12">
        <f t="shared" si="0"/>
        <v>-6</v>
      </c>
      <c r="H10" s="12">
        <f t="shared" si="0"/>
        <v>-7</v>
      </c>
      <c r="I10" s="12">
        <f t="shared" si="0"/>
        <v>-8</v>
      </c>
      <c r="J10" s="12">
        <f t="shared" si="0"/>
        <v>-9</v>
      </c>
    </row>
    <row r="11" spans="1:10" x14ac:dyDescent="0.2">
      <c r="B11" s="12"/>
      <c r="C11" s="12"/>
      <c r="D11" s="12"/>
      <c r="E11" s="12"/>
      <c r="F11" s="12"/>
      <c r="G11" s="12"/>
      <c r="H11" s="12"/>
      <c r="I11" s="12" t="s">
        <v>34</v>
      </c>
      <c r="J11" s="12"/>
    </row>
    <row r="12" spans="1:10" x14ac:dyDescent="0.2">
      <c r="A12" s="14"/>
      <c r="B12" s="15"/>
      <c r="C12" s="15"/>
      <c r="D12" s="15"/>
      <c r="E12" s="15" t="s">
        <v>43</v>
      </c>
      <c r="F12" s="15" t="s">
        <v>34</v>
      </c>
      <c r="G12" s="15"/>
      <c r="H12" s="15" t="s">
        <v>34</v>
      </c>
      <c r="I12" s="15" t="s">
        <v>39</v>
      </c>
      <c r="J12" s="52" t="s">
        <v>26</v>
      </c>
    </row>
    <row r="13" spans="1:10" x14ac:dyDescent="0.2">
      <c r="A13" s="14"/>
      <c r="B13" s="15"/>
      <c r="C13" s="15"/>
      <c r="D13" s="15" t="s">
        <v>1</v>
      </c>
      <c r="E13" s="15">
        <v>44576</v>
      </c>
      <c r="F13" s="15" t="s">
        <v>27</v>
      </c>
      <c r="G13" s="15" t="s">
        <v>38</v>
      </c>
      <c r="H13" s="15" t="s">
        <v>35</v>
      </c>
      <c r="I13" s="15" t="s">
        <v>40</v>
      </c>
      <c r="J13" s="15" t="s">
        <v>38</v>
      </c>
    </row>
    <row r="14" spans="1:10" x14ac:dyDescent="0.2">
      <c r="A14" s="21" t="s">
        <v>0</v>
      </c>
      <c r="B14" s="21" t="s">
        <v>16</v>
      </c>
      <c r="C14" s="21" t="s">
        <v>29</v>
      </c>
      <c r="D14" s="21" t="s">
        <v>2</v>
      </c>
      <c r="E14" s="21" t="s">
        <v>36</v>
      </c>
      <c r="F14" s="21" t="s">
        <v>37</v>
      </c>
      <c r="G14" s="21" t="s">
        <v>42</v>
      </c>
      <c r="H14" s="21" t="s">
        <v>28</v>
      </c>
      <c r="I14" s="21" t="s">
        <v>41</v>
      </c>
      <c r="J14" s="21" t="s">
        <v>42</v>
      </c>
    </row>
    <row r="15" spans="1:10" x14ac:dyDescent="0.2">
      <c r="A15" s="21"/>
      <c r="B15" s="21"/>
      <c r="C15" s="21"/>
      <c r="D15" s="21"/>
      <c r="E15" s="21"/>
      <c r="F15" s="21"/>
      <c r="G15" s="15" t="s">
        <v>32</v>
      </c>
      <c r="H15" s="21"/>
      <c r="I15" s="21"/>
      <c r="J15" s="52" t="s">
        <v>33</v>
      </c>
    </row>
    <row r="16" spans="1:10" x14ac:dyDescent="0.2">
      <c r="D16" s="39"/>
      <c r="E16" s="2"/>
      <c r="F16" s="2"/>
      <c r="G16" s="2"/>
      <c r="H16" s="2"/>
      <c r="I16" s="66"/>
      <c r="J16" s="2"/>
    </row>
    <row r="17" spans="1:11" x14ac:dyDescent="0.2">
      <c r="A17" s="67" t="s">
        <v>4</v>
      </c>
      <c r="B17" s="67"/>
      <c r="C17" s="21"/>
      <c r="D17" s="39"/>
      <c r="J17" s="54"/>
    </row>
    <row r="18" spans="1:11" ht="25.5" x14ac:dyDescent="0.2">
      <c r="A18" s="68" t="s">
        <v>15</v>
      </c>
      <c r="B18" s="59" t="s">
        <v>17</v>
      </c>
      <c r="C18" s="42" t="s">
        <v>30</v>
      </c>
      <c r="D18" s="39" t="s">
        <v>3</v>
      </c>
      <c r="E18" s="69">
        <v>6.9950999999999999E-2</v>
      </c>
      <c r="F18" s="69">
        <v>-3.1519999999999999E-2</v>
      </c>
      <c r="G18" s="69">
        <f>+E18+F18</f>
        <v>3.8431E-2</v>
      </c>
      <c r="H18" s="69">
        <v>-1.4289999999999999E-3</v>
      </c>
      <c r="I18" s="69">
        <f>(+F18+H18)/$B$45-(F18+H18)</f>
        <v>-5.017614213197949E-4</v>
      </c>
      <c r="J18" s="69">
        <f>ROUND(+G18+H18+I18,6)</f>
        <v>3.6499999999999998E-2</v>
      </c>
      <c r="K18" s="37"/>
    </row>
    <row r="19" spans="1:11" x14ac:dyDescent="0.2">
      <c r="A19" t="s">
        <v>19</v>
      </c>
      <c r="B19" s="59" t="s">
        <v>17</v>
      </c>
      <c r="C19" s="42" t="s">
        <v>30</v>
      </c>
      <c r="D19" s="39" t="s">
        <v>3</v>
      </c>
      <c r="E19" s="69">
        <v>5.7348000000000003E-2</v>
      </c>
      <c r="F19" s="69">
        <f t="shared" ref="F19:H20" si="1">+F$18</f>
        <v>-3.1519999999999999E-2</v>
      </c>
      <c r="G19" s="69">
        <f>+E19+F19</f>
        <v>2.5828000000000004E-2</v>
      </c>
      <c r="H19" s="69">
        <f t="shared" si="1"/>
        <v>-1.4289999999999999E-3</v>
      </c>
      <c r="I19" s="69">
        <f>(+F19+H19)/$B$45-(F19+H19)</f>
        <v>-5.017614213197949E-4</v>
      </c>
      <c r="J19" s="69">
        <f>ROUND(+G19+H19+I19,6)</f>
        <v>2.3897000000000002E-2</v>
      </c>
      <c r="K19" s="37"/>
    </row>
    <row r="20" spans="1:11" x14ac:dyDescent="0.2">
      <c r="A20" t="s">
        <v>20</v>
      </c>
      <c r="B20" s="59" t="s">
        <v>17</v>
      </c>
      <c r="C20" s="42" t="s">
        <v>30</v>
      </c>
      <c r="D20" s="39" t="s">
        <v>3</v>
      </c>
      <c r="E20" s="69">
        <v>5.7348000000000003E-2</v>
      </c>
      <c r="F20" s="69">
        <f t="shared" si="1"/>
        <v>-3.1519999999999999E-2</v>
      </c>
      <c r="G20" s="69">
        <f>+E20+F20</f>
        <v>2.5828000000000004E-2</v>
      </c>
      <c r="H20" s="69">
        <f t="shared" si="1"/>
        <v>-1.4289999999999999E-3</v>
      </c>
      <c r="I20" s="69">
        <f>(+F20+H20)/$B$45-(F20+H20)</f>
        <v>-5.017614213197949E-4</v>
      </c>
      <c r="J20" s="69">
        <f>ROUND(+G20+H20+I20,6)</f>
        <v>2.3897000000000002E-2</v>
      </c>
      <c r="K20" s="37"/>
    </row>
    <row r="21" spans="1:11" x14ac:dyDescent="0.2">
      <c r="D21" s="39"/>
      <c r="E21" s="69"/>
      <c r="F21" s="56"/>
      <c r="G21" s="56"/>
      <c r="H21" s="57"/>
      <c r="I21" s="57"/>
      <c r="J21" s="70"/>
    </row>
    <row r="22" spans="1:11" ht="25.5" x14ac:dyDescent="0.2">
      <c r="A22" s="68" t="s">
        <v>21</v>
      </c>
      <c r="B22" s="59" t="s">
        <v>17</v>
      </c>
      <c r="C22" s="42" t="s">
        <v>30</v>
      </c>
      <c r="D22" s="39" t="s">
        <v>3</v>
      </c>
      <c r="E22" s="69">
        <f>ROUND(+E18*0.9,6)</f>
        <v>6.2955999999999998E-2</v>
      </c>
      <c r="F22" s="69">
        <f t="shared" ref="F22:H24" si="2">+F$18</f>
        <v>-3.1519999999999999E-2</v>
      </c>
      <c r="G22" s="69">
        <f>+E22+F22</f>
        <v>3.1435999999999999E-2</v>
      </c>
      <c r="H22" s="69">
        <f t="shared" si="2"/>
        <v>-1.4289999999999999E-3</v>
      </c>
      <c r="I22" s="69">
        <f>(+F22+H22)/$B$45-(F22+H22)</f>
        <v>-5.017614213197949E-4</v>
      </c>
      <c r="J22" s="69">
        <f>ROUND(+G22+H22+I22,6)</f>
        <v>2.9505E-2</v>
      </c>
      <c r="K22" s="37"/>
    </row>
    <row r="23" spans="1:11" x14ac:dyDescent="0.2">
      <c r="A23" t="s">
        <v>22</v>
      </c>
      <c r="B23" s="59" t="s">
        <v>17</v>
      </c>
      <c r="C23" s="42" t="s">
        <v>30</v>
      </c>
      <c r="D23" s="39" t="s">
        <v>3</v>
      </c>
      <c r="E23" s="69">
        <f>ROUND(+E19*0.9,6)</f>
        <v>5.1612999999999999E-2</v>
      </c>
      <c r="F23" s="69">
        <f t="shared" si="2"/>
        <v>-3.1519999999999999E-2</v>
      </c>
      <c r="G23" s="69">
        <f>+E23+F23</f>
        <v>2.0093E-2</v>
      </c>
      <c r="H23" s="69">
        <f t="shared" si="2"/>
        <v>-1.4289999999999999E-3</v>
      </c>
      <c r="I23" s="69">
        <f>(+F23+H23)/$B$45-(F23+H23)</f>
        <v>-5.017614213197949E-4</v>
      </c>
      <c r="J23" s="69">
        <f>ROUND(+G23+H23+I23,6)</f>
        <v>1.8162000000000001E-2</v>
      </c>
      <c r="K23" s="37"/>
    </row>
    <row r="24" spans="1:11" x14ac:dyDescent="0.2">
      <c r="A24" t="s">
        <v>23</v>
      </c>
      <c r="B24" s="59" t="s">
        <v>17</v>
      </c>
      <c r="C24" s="42" t="s">
        <v>30</v>
      </c>
      <c r="D24" s="39" t="s">
        <v>3</v>
      </c>
      <c r="E24" s="69">
        <f>ROUND(+E20*0.9,6)</f>
        <v>5.1612999999999999E-2</v>
      </c>
      <c r="F24" s="69">
        <f t="shared" si="2"/>
        <v>-3.1519999999999999E-2</v>
      </c>
      <c r="G24" s="69">
        <f>+E24+F24</f>
        <v>2.0093E-2</v>
      </c>
      <c r="H24" s="69">
        <f t="shared" si="2"/>
        <v>-1.4289999999999999E-3</v>
      </c>
      <c r="I24" s="69">
        <f>(+F24+H24)/$B$45-(F24+H24)</f>
        <v>-5.017614213197949E-4</v>
      </c>
      <c r="J24" s="69">
        <f>ROUND(+G24+H24+I24,6)</f>
        <v>1.8162000000000001E-2</v>
      </c>
      <c r="K24" s="37"/>
    </row>
    <row r="25" spans="1:11" x14ac:dyDescent="0.2">
      <c r="D25" s="39"/>
      <c r="E25" s="69"/>
      <c r="F25" s="56"/>
      <c r="G25" s="56"/>
      <c r="H25" s="57"/>
      <c r="I25" s="57"/>
      <c r="J25" s="70"/>
    </row>
    <row r="26" spans="1:11" x14ac:dyDescent="0.2">
      <c r="D26" s="39"/>
      <c r="E26" s="69"/>
      <c r="F26" s="56"/>
      <c r="G26" s="56"/>
      <c r="H26" s="57"/>
      <c r="I26" s="57"/>
      <c r="J26" s="70"/>
    </row>
    <row r="27" spans="1:11" x14ac:dyDescent="0.2">
      <c r="A27" s="67" t="s">
        <v>5</v>
      </c>
      <c r="B27" s="67"/>
      <c r="D27" s="39"/>
      <c r="E27" s="69"/>
      <c r="F27" s="56"/>
      <c r="G27" s="56"/>
      <c r="H27" s="57"/>
      <c r="I27" s="57"/>
      <c r="J27" s="70"/>
    </row>
    <row r="28" spans="1:11" x14ac:dyDescent="0.2">
      <c r="A28" s="1" t="s">
        <v>7</v>
      </c>
      <c r="B28" s="59" t="s">
        <v>17</v>
      </c>
      <c r="C28" s="42" t="s">
        <v>30</v>
      </c>
      <c r="D28" s="39" t="s">
        <v>8</v>
      </c>
      <c r="E28" s="69">
        <v>9.5093999999999998E-2</v>
      </c>
      <c r="F28" s="69">
        <f t="shared" ref="F28:H29" si="3">+F$18</f>
        <v>-3.1519999999999999E-2</v>
      </c>
      <c r="G28" s="69">
        <f>+E28+F28</f>
        <v>6.3573999999999992E-2</v>
      </c>
      <c r="H28" s="69">
        <f t="shared" si="3"/>
        <v>-1.4289999999999999E-3</v>
      </c>
      <c r="I28" s="69">
        <f>(+F28+H28)/$B$45-(F28+H28)</f>
        <v>-5.017614213197949E-4</v>
      </c>
      <c r="J28" s="69">
        <f>ROUND(+G28+H28+I28,6)</f>
        <v>6.1643000000000003E-2</v>
      </c>
      <c r="K28" s="37"/>
    </row>
    <row r="29" spans="1:11" ht="25.5" x14ac:dyDescent="0.2">
      <c r="A29" s="68" t="s">
        <v>9</v>
      </c>
      <c r="B29" s="59" t="s">
        <v>17</v>
      </c>
      <c r="C29" s="42" t="s">
        <v>30</v>
      </c>
      <c r="D29" s="39" t="s">
        <v>3</v>
      </c>
      <c r="E29" s="69">
        <v>7.7604999999999993E-2</v>
      </c>
      <c r="F29" s="69">
        <f t="shared" si="3"/>
        <v>-3.1519999999999999E-2</v>
      </c>
      <c r="G29" s="69">
        <f>+E29+F29</f>
        <v>4.6084999999999994E-2</v>
      </c>
      <c r="H29" s="69">
        <f t="shared" si="3"/>
        <v>-1.4289999999999999E-3</v>
      </c>
      <c r="I29" s="69">
        <f>(+F29+H29)/$B$45-(F29+H29)</f>
        <v>-5.017614213197949E-4</v>
      </c>
      <c r="J29" s="69">
        <f>ROUND(+G29+H29+I29,6)</f>
        <v>4.4153999999999999E-2</v>
      </c>
      <c r="K29" s="37"/>
    </row>
    <row r="30" spans="1:11" x14ac:dyDescent="0.2">
      <c r="D30" s="39"/>
      <c r="E30" s="71"/>
      <c r="F30" s="56"/>
      <c r="G30" s="56"/>
      <c r="H30" s="57"/>
      <c r="I30" s="57"/>
      <c r="J30" s="70"/>
    </row>
    <row r="31" spans="1:11" x14ac:dyDescent="0.2">
      <c r="D31" s="39"/>
      <c r="E31" s="71"/>
      <c r="F31" s="56"/>
      <c r="G31" s="56"/>
      <c r="H31" s="57"/>
      <c r="I31" s="57"/>
      <c r="J31" s="70"/>
    </row>
    <row r="32" spans="1:11" x14ac:dyDescent="0.2">
      <c r="A32" s="67" t="s">
        <v>6</v>
      </c>
      <c r="B32" s="67"/>
      <c r="D32" s="39"/>
      <c r="E32" s="71"/>
      <c r="F32" s="56"/>
      <c r="G32" s="56"/>
      <c r="H32" s="57"/>
      <c r="I32" s="57"/>
      <c r="J32" s="70"/>
    </row>
    <row r="33" spans="1:11" x14ac:dyDescent="0.2">
      <c r="A33" s="1" t="s">
        <v>46</v>
      </c>
      <c r="B33" s="59" t="s">
        <v>17</v>
      </c>
      <c r="C33" s="42" t="s">
        <v>30</v>
      </c>
      <c r="D33" s="59" t="s">
        <v>11</v>
      </c>
      <c r="E33" s="69">
        <v>3.5111999999999997E-2</v>
      </c>
      <c r="F33" s="69">
        <f>+F$18</f>
        <v>-3.1519999999999999E-2</v>
      </c>
      <c r="G33" s="69">
        <f t="shared" ref="G33:G43" si="4">+E33+F33</f>
        <v>3.591999999999998E-3</v>
      </c>
      <c r="H33" s="69">
        <f>+H$18</f>
        <v>-1.4289999999999999E-3</v>
      </c>
      <c r="I33" s="69">
        <f>(+F33+H33)/$B$45-(F33+H33)</f>
        <v>-5.017614213197949E-4</v>
      </c>
      <c r="J33" s="69">
        <f t="shared" ref="J33:J42" si="5">ROUND(+G33+H33+I33,6)</f>
        <v>1.6609999999999999E-3</v>
      </c>
      <c r="K33" s="37"/>
    </row>
    <row r="34" spans="1:11" x14ac:dyDescent="0.2">
      <c r="B34" s="59" t="s">
        <v>18</v>
      </c>
      <c r="C34" s="42" t="s">
        <v>31</v>
      </c>
      <c r="D34" s="59" t="s">
        <v>3</v>
      </c>
      <c r="E34" s="60">
        <v>17.100000000000001</v>
      </c>
      <c r="F34" s="69"/>
      <c r="G34" s="60">
        <f t="shared" si="4"/>
        <v>17.100000000000001</v>
      </c>
      <c r="H34" s="57"/>
      <c r="I34" s="60"/>
      <c r="J34" s="60">
        <f>ROUND(+G34+H34+I34,2)</f>
        <v>17.100000000000001</v>
      </c>
      <c r="K34" s="37"/>
    </row>
    <row r="35" spans="1:11" x14ac:dyDescent="0.2">
      <c r="A35" s="1" t="s">
        <v>10</v>
      </c>
      <c r="B35" s="59" t="s">
        <v>17</v>
      </c>
      <c r="C35" s="42" t="s">
        <v>30</v>
      </c>
      <c r="D35" s="39" t="s">
        <v>11</v>
      </c>
      <c r="E35" s="69">
        <v>3.4047000000000001E-2</v>
      </c>
      <c r="F35" s="69">
        <f>+F$18</f>
        <v>-3.1519999999999999E-2</v>
      </c>
      <c r="G35" s="69">
        <f t="shared" si="4"/>
        <v>2.5270000000000015E-3</v>
      </c>
      <c r="H35" s="69">
        <f>+H$18</f>
        <v>-1.4289999999999999E-3</v>
      </c>
      <c r="I35" s="69">
        <f>(+F35+H35)/$B$45-(F35+H35)</f>
        <v>-5.017614213197949E-4</v>
      </c>
      <c r="J35" s="69">
        <f t="shared" si="5"/>
        <v>5.9599999999999996E-4</v>
      </c>
      <c r="K35" s="37"/>
    </row>
    <row r="36" spans="1:11" x14ac:dyDescent="0.2">
      <c r="B36" s="59" t="s">
        <v>18</v>
      </c>
      <c r="C36" s="42" t="s">
        <v>31</v>
      </c>
      <c r="D36" s="59" t="s">
        <v>3</v>
      </c>
      <c r="E36" s="60">
        <v>18.2</v>
      </c>
      <c r="F36" s="69"/>
      <c r="G36" s="60">
        <f t="shared" si="4"/>
        <v>18.2</v>
      </c>
      <c r="H36" s="57"/>
      <c r="I36" s="60"/>
      <c r="J36" s="60">
        <f>ROUND(+G36+H36+I36,2)</f>
        <v>18.2</v>
      </c>
      <c r="K36" s="37"/>
    </row>
    <row r="37" spans="1:11" x14ac:dyDescent="0.2">
      <c r="A37" s="1" t="s">
        <v>12</v>
      </c>
      <c r="B37" s="59" t="s">
        <v>17</v>
      </c>
      <c r="C37" s="42" t="s">
        <v>30</v>
      </c>
      <c r="D37" s="39" t="s">
        <v>3</v>
      </c>
      <c r="E37" s="69">
        <v>5.8311000000000002E-2</v>
      </c>
      <c r="F37" s="69">
        <f t="shared" ref="F37:H38" si="6">+F$18</f>
        <v>-3.1519999999999999E-2</v>
      </c>
      <c r="G37" s="69">
        <f t="shared" si="4"/>
        <v>2.6791000000000002E-2</v>
      </c>
      <c r="H37" s="69">
        <f t="shared" si="6"/>
        <v>-1.4289999999999999E-3</v>
      </c>
      <c r="I37" s="69">
        <f>(+F37+H37)/$B$45-(F37+H37)</f>
        <v>-5.017614213197949E-4</v>
      </c>
      <c r="J37" s="69">
        <f t="shared" si="5"/>
        <v>2.486E-2</v>
      </c>
      <c r="K37" s="37"/>
    </row>
    <row r="38" spans="1:11" x14ac:dyDescent="0.2">
      <c r="A38" s="1" t="s">
        <v>13</v>
      </c>
      <c r="B38" s="59" t="s">
        <v>17</v>
      </c>
      <c r="C38" s="42" t="s">
        <v>30</v>
      </c>
      <c r="D38" s="39" t="s">
        <v>11</v>
      </c>
      <c r="E38" s="69">
        <v>4.5502000000000001E-2</v>
      </c>
      <c r="F38" s="69">
        <f t="shared" si="6"/>
        <v>-3.1519999999999999E-2</v>
      </c>
      <c r="G38" s="69">
        <f t="shared" si="4"/>
        <v>1.3982000000000001E-2</v>
      </c>
      <c r="H38" s="69">
        <f t="shared" si="6"/>
        <v>-1.4289999999999999E-3</v>
      </c>
      <c r="I38" s="69">
        <f>(+F38+H38)/$B$45-(F38+H38)</f>
        <v>-5.017614213197949E-4</v>
      </c>
      <c r="J38" s="69">
        <f t="shared" si="5"/>
        <v>1.2050999999999999E-2</v>
      </c>
      <c r="K38" s="37"/>
    </row>
    <row r="39" spans="1:11" x14ac:dyDescent="0.2">
      <c r="B39" s="59" t="s">
        <v>18</v>
      </c>
      <c r="C39" s="42" t="s">
        <v>31</v>
      </c>
      <c r="D39" s="59" t="s">
        <v>3</v>
      </c>
      <c r="E39" s="60">
        <v>12.05</v>
      </c>
      <c r="F39" s="69"/>
      <c r="G39" s="60">
        <f t="shared" si="4"/>
        <v>12.05</v>
      </c>
      <c r="H39" s="57"/>
      <c r="I39" s="60"/>
      <c r="J39" s="60">
        <f>ROUND(+G39+H39+I39,2)</f>
        <v>12.05</v>
      </c>
      <c r="K39" s="37"/>
    </row>
    <row r="40" spans="1:11" x14ac:dyDescent="0.2">
      <c r="A40" s="1" t="s">
        <v>14</v>
      </c>
      <c r="B40" s="59" t="s">
        <v>17</v>
      </c>
      <c r="C40" s="42" t="s">
        <v>30</v>
      </c>
      <c r="D40" s="39" t="s">
        <v>11</v>
      </c>
      <c r="E40" s="69">
        <v>4.6626000000000001E-2</v>
      </c>
      <c r="F40" s="69">
        <f>+F$18</f>
        <v>-3.1519999999999999E-2</v>
      </c>
      <c r="G40" s="69">
        <f t="shared" si="4"/>
        <v>1.5106000000000001E-2</v>
      </c>
      <c r="H40" s="69">
        <f>+H$18</f>
        <v>-1.4289999999999999E-3</v>
      </c>
      <c r="I40" s="69">
        <f>(+F40+H40)/$B$45-(F40+H40)</f>
        <v>-5.017614213197949E-4</v>
      </c>
      <c r="J40" s="69">
        <f t="shared" si="5"/>
        <v>1.3174999999999999E-2</v>
      </c>
      <c r="K40" s="37"/>
    </row>
    <row r="41" spans="1:11" x14ac:dyDescent="0.2">
      <c r="B41" s="59" t="s">
        <v>18</v>
      </c>
      <c r="C41" s="42" t="s">
        <v>31</v>
      </c>
      <c r="D41" s="59" t="s">
        <v>3</v>
      </c>
      <c r="E41" s="60">
        <v>11.5</v>
      </c>
      <c r="F41" s="69"/>
      <c r="G41" s="60">
        <f t="shared" si="4"/>
        <v>11.5</v>
      </c>
      <c r="H41" s="57"/>
      <c r="I41" s="60"/>
      <c r="J41" s="60">
        <f>ROUND(+G41+H41+I41,2)</f>
        <v>11.5</v>
      </c>
      <c r="K41" s="37"/>
    </row>
    <row r="42" spans="1:11" x14ac:dyDescent="0.2">
      <c r="A42" s="1" t="s">
        <v>56</v>
      </c>
      <c r="B42" s="59" t="s">
        <v>17</v>
      </c>
      <c r="C42" s="42" t="s">
        <v>30</v>
      </c>
      <c r="D42" s="39" t="s">
        <v>11</v>
      </c>
      <c r="E42" s="69">
        <v>4.4908000000000003E-2</v>
      </c>
      <c r="F42" s="69">
        <f>+F$18</f>
        <v>-3.1519999999999999E-2</v>
      </c>
      <c r="G42" s="69">
        <f t="shared" si="4"/>
        <v>1.3388000000000004E-2</v>
      </c>
      <c r="H42" s="69">
        <f>+H$18</f>
        <v>-1.4289999999999999E-3</v>
      </c>
      <c r="I42" s="69">
        <f>(+F42+H42)/$B$45-(F42+H42)</f>
        <v>-5.017614213197949E-4</v>
      </c>
      <c r="J42" s="69">
        <f t="shared" si="5"/>
        <v>1.1457E-2</v>
      </c>
      <c r="K42" s="37"/>
    </row>
    <row r="43" spans="1:11" x14ac:dyDescent="0.2">
      <c r="B43" s="59" t="s">
        <v>18</v>
      </c>
      <c r="C43" s="42" t="s">
        <v>31</v>
      </c>
      <c r="D43" s="59" t="s">
        <v>3</v>
      </c>
      <c r="E43" s="60">
        <v>11.07</v>
      </c>
      <c r="F43" s="69"/>
      <c r="G43" s="60">
        <f t="shared" si="4"/>
        <v>11.07</v>
      </c>
      <c r="H43" s="57"/>
      <c r="I43" s="60"/>
      <c r="J43" s="60">
        <f>ROUND(+G43+H43+I43,2)</f>
        <v>11.07</v>
      </c>
      <c r="K43" s="37"/>
    </row>
    <row r="44" spans="1:11" x14ac:dyDescent="0.2">
      <c r="D44" s="39"/>
      <c r="E44" s="70"/>
      <c r="F44" s="56"/>
      <c r="G44" s="56"/>
      <c r="H44" s="57"/>
      <c r="I44" s="57"/>
      <c r="J44" s="70"/>
    </row>
    <row r="45" spans="1:11" x14ac:dyDescent="0.2">
      <c r="A45" s="1" t="s">
        <v>57</v>
      </c>
      <c r="B45" s="72">
        <f>ROUND(1-(1.4%/(1-6.375%)),4)</f>
        <v>0.98499999999999999</v>
      </c>
      <c r="C45" s="46" t="s">
        <v>58</v>
      </c>
      <c r="E45" s="70"/>
      <c r="F45" s="56"/>
      <c r="G45" s="56"/>
      <c r="H45" s="57"/>
      <c r="I45" s="57"/>
      <c r="J45" s="70"/>
    </row>
    <row r="46" spans="1:11" x14ac:dyDescent="0.2">
      <c r="D46" s="39"/>
      <c r="E46" s="70"/>
      <c r="F46" s="56"/>
      <c r="G46" s="56"/>
      <c r="H46" s="57"/>
      <c r="I46" s="57"/>
      <c r="J46" s="70"/>
    </row>
    <row r="47" spans="1:11" x14ac:dyDescent="0.2">
      <c r="D47" s="39"/>
      <c r="E47" s="70"/>
      <c r="F47" s="56"/>
      <c r="G47" s="56"/>
      <c r="H47" s="57"/>
      <c r="I47" s="57"/>
      <c r="J47" s="70"/>
    </row>
    <row r="48" spans="1:11" x14ac:dyDescent="0.2">
      <c r="D48" s="39"/>
      <c r="E48" s="70"/>
      <c r="F48" s="56"/>
      <c r="G48" s="56"/>
      <c r="H48" s="57"/>
      <c r="I48" s="57"/>
      <c r="J48" s="70"/>
    </row>
    <row r="49" spans="4:10" x14ac:dyDescent="0.2">
      <c r="D49" s="39"/>
      <c r="E49" s="70"/>
      <c r="F49" s="56"/>
      <c r="G49" s="56"/>
      <c r="H49" s="57"/>
      <c r="I49" s="57"/>
      <c r="J49" s="70"/>
    </row>
  </sheetData>
  <mergeCells count="3">
    <mergeCell ref="A6:J6"/>
    <mergeCell ref="A7:J7"/>
    <mergeCell ref="A8:J8"/>
  </mergeCells>
  <pageMargins left="0.7" right="0.7" top="0.75" bottom="0.75" header="0.3" footer="0.3"/>
  <pageSetup scale="82" orientation="landscape" r:id="rId1"/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03F31F-6550-42FE-AFCF-A4B81A1CA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4E01E-07C9-473C-82E7-0032D7AEB6DE}"/>
</file>

<file path=customXml/itemProps3.xml><?xml version="1.0" encoding="utf-8"?>
<ds:datastoreItem xmlns:ds="http://schemas.openxmlformats.org/officeDocument/2006/customXml" ds:itemID="{14869B30-9BE1-486A-8CAC-0D8DBDAA8E12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7558938a-8a22-4524-afb0-58b165029303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99180bc4-2f7d-45e7-9e22-353907fb92c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Page</vt:lpstr>
      <vt:lpstr>Lost Revenue Margin Rates 45029</vt:lpstr>
      <vt:lpstr>Lost Revenue Margin Rates 44576</vt:lpstr>
      <vt:lpstr>'Cover Page'!Print_Area</vt:lpstr>
      <vt:lpstr>'Lost Revenue Margin Rates 44576'!Print_Area</vt:lpstr>
      <vt:lpstr>'Lost Revenue Margin Rates 45029'!Print_Area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Kerry Heid</dc:creator>
  <cp:lastModifiedBy>Taylor</cp:lastModifiedBy>
  <cp:lastPrinted>2020-10-22T15:34:05Z</cp:lastPrinted>
  <dcterms:created xsi:type="dcterms:W3CDTF">1996-10-14T23:33:28Z</dcterms:created>
  <dcterms:modified xsi:type="dcterms:W3CDTF">2020-10-27T14:38:30Z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