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Peerman\Desktop\30-Day Filing\"/>
    </mc:Choice>
  </mc:AlternateContent>
  <xr:revisionPtr revIDLastSave="0" documentId="13_ncr:1_{3D1D69D6-2AC8-4CA0-AF05-5F3B81F04B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MP" sheetId="12" r:id="rId1"/>
    <sheet name="Exhibit" sheetId="1" r:id="rId2"/>
    <sheet name="Support 51013_Test Year" sheetId="7" r:id="rId3"/>
    <sheet name="Support 51013_2017" sheetId="8" r:id="rId4"/>
    <sheet name="Support 51013_2016" sheetId="9" r:id="rId5"/>
    <sheet name="Support 2015 CWIP Trsfer - Oper" sheetId="10" r:id="rId6"/>
    <sheet name="Support 2015 CWIP Tsfr - Total" sheetId="11" r:id="rId7"/>
  </sheets>
  <definedNames>
    <definedName name="AS2DocOpenMode" hidden="1">"AS2DocumentEdit"</definedName>
    <definedName name="EV__EVCOM_OPTIONS__" hidden="1">8</definedName>
    <definedName name="EV__EXPOPTIONS__" hidden="1">0</definedName>
    <definedName name="EV__LASTREFTIME__" hidden="1">40553.5964236111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_xlnm.Print_Area" localSheetId="1">Exhibit!$A$1:$S$49</definedName>
    <definedName name="Z_0A076EB2_860F_46EC_89DC_A89397B32BCA_.wvu.PrintArea" localSheetId="1" hidden="1">Exhibit!$A$1:$S$49</definedName>
    <definedName name="Z_36B107C5_0471_42C6_A7A6_AAD99699B656_.wvu.PrintArea" localSheetId="1" hidden="1">Exhibit!$A$1:$S$49</definedName>
    <definedName name="Z_5F07BC32_16A0_4810_9DA8_EBC7DDC6A2C9_.wvu.PrintArea" localSheetId="1" hidden="1">Exhibit!$A$1:$S$49</definedName>
    <definedName name="Z_8736EFFD_53AD_48D9_A0BA_927E8A1C7E65_.wvu.PrintArea" localSheetId="1" hidden="1">Exhibit!$A$1:$S$49</definedName>
  </definedNames>
  <calcPr calcId="191029"/>
  <customWorkbookViews>
    <customWorkbookView name="YKS - Personal View" guid="{5F07BC32-16A0-4810-9DA8-EBC7DDC6A2C9}" mergeInterval="0" personalView="1" maximized="1" windowWidth="1600" windowHeight="684" activeSheetId="1"/>
    <customWorkbookView name="Cheryl Dunchak - Personal View" guid="{0A076EB2-860F-46EC-89DC-A89397B32BCA}" mergeInterval="0" personalView="1" maximized="1" windowWidth="1600" windowHeight="654" activeSheetId="1"/>
    <customWorkbookView name="ABRA1AM - Personal View" guid="{8736EFFD-53AD-48D9-A0BA-927E8A1C7E65}" mergeInterval="0" personalView="1" maximized="1" windowWidth="1600" windowHeight="635" activeSheetId="1"/>
    <customWorkbookView name="Craig Forestal - Personal View" guid="{36B107C5-0471-42C6-A7A6-AAD99699B656}" mergeInterval="0" personalView="1" maximized="1" windowWidth="1600" windowHeight="60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5" i="7" l="1"/>
  <c r="K116" i="7"/>
  <c r="K117" i="7"/>
  <c r="K118" i="7"/>
  <c r="K114" i="7"/>
  <c r="D125" i="7" l="1"/>
  <c r="D126" i="7"/>
  <c r="D127" i="7"/>
  <c r="D128" i="7"/>
  <c r="D124" i="7"/>
  <c r="E125" i="7" l="1"/>
  <c r="E126" i="7"/>
  <c r="E127" i="7"/>
  <c r="E128" i="7"/>
  <c r="E124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01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97" i="7"/>
  <c r="E84" i="7"/>
  <c r="E85" i="7"/>
  <c r="E86" i="7"/>
  <c r="E87" i="7"/>
  <c r="E88" i="7"/>
  <c r="E89" i="7"/>
  <c r="E90" i="7"/>
  <c r="E91" i="7"/>
  <c r="E92" i="7"/>
  <c r="E93" i="7"/>
  <c r="E94" i="7"/>
  <c r="E83" i="7"/>
  <c r="D84" i="7"/>
  <c r="D85" i="7"/>
  <c r="D86" i="7"/>
  <c r="D87" i="7"/>
  <c r="D88" i="7"/>
  <c r="D89" i="7"/>
  <c r="D90" i="7"/>
  <c r="D91" i="7"/>
  <c r="D92" i="7"/>
  <c r="D93" i="7"/>
  <c r="D94" i="7"/>
  <c r="D83" i="7"/>
  <c r="E59" i="7"/>
  <c r="E46" i="7"/>
  <c r="E39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44" i="7"/>
  <c r="D45" i="7"/>
  <c r="D46" i="7"/>
  <c r="D47" i="7"/>
  <c r="D48" i="7"/>
  <c r="D49" i="7"/>
  <c r="D50" i="7"/>
  <c r="D51" i="7"/>
  <c r="D52" i="7"/>
  <c r="D53" i="7"/>
  <c r="D54" i="7"/>
  <c r="D36" i="7"/>
  <c r="D37" i="7"/>
  <c r="D38" i="7"/>
  <c r="D39" i="7"/>
  <c r="D40" i="7"/>
  <c r="D41" i="7"/>
  <c r="D42" i="7"/>
  <c r="D43" i="7"/>
  <c r="D34" i="7"/>
  <c r="D35" i="7"/>
  <c r="D27" i="7"/>
  <c r="D28" i="7"/>
  <c r="D29" i="7"/>
  <c r="D30" i="7"/>
  <c r="D31" i="7"/>
  <c r="D32" i="7"/>
  <c r="D33" i="7"/>
  <c r="D21" i="7"/>
  <c r="D22" i="7"/>
  <c r="D23" i="7"/>
  <c r="D24" i="7"/>
  <c r="D25" i="7"/>
  <c r="D26" i="7"/>
  <c r="D20" i="7"/>
  <c r="D14" i="7"/>
  <c r="C125" i="7"/>
  <c r="C126" i="7"/>
  <c r="C127" i="7"/>
  <c r="C128" i="7"/>
  <c r="C124" i="7"/>
  <c r="C114" i="7"/>
  <c r="C115" i="7"/>
  <c r="C116" i="7"/>
  <c r="L116" i="7" s="1"/>
  <c r="C117" i="7"/>
  <c r="C118" i="7"/>
  <c r="C119" i="7"/>
  <c r="C120" i="7"/>
  <c r="C121" i="7"/>
  <c r="C109" i="7"/>
  <c r="C110" i="7"/>
  <c r="C111" i="7"/>
  <c r="C112" i="7"/>
  <c r="C113" i="7"/>
  <c r="C108" i="7"/>
  <c r="C104" i="7"/>
  <c r="C102" i="7"/>
  <c r="C98" i="7"/>
  <c r="C97" i="7"/>
  <c r="C84" i="7"/>
  <c r="C85" i="7"/>
  <c r="C86" i="7"/>
  <c r="C87" i="7"/>
  <c r="C88" i="7"/>
  <c r="C89" i="7"/>
  <c r="C90" i="7"/>
  <c r="C91" i="7"/>
  <c r="C92" i="7"/>
  <c r="C93" i="7"/>
  <c r="C94" i="7"/>
  <c r="C83" i="7"/>
  <c r="C73" i="7"/>
  <c r="C72" i="7"/>
  <c r="C76" i="7"/>
  <c r="F76" i="7" s="1"/>
  <c r="G76" i="7" s="1"/>
  <c r="C77" i="7"/>
  <c r="F77" i="7" s="1"/>
  <c r="G77" i="7" s="1"/>
  <c r="C78" i="7"/>
  <c r="F78" i="7" s="1"/>
  <c r="G78" i="7" s="1"/>
  <c r="C79" i="7"/>
  <c r="F79" i="7" s="1"/>
  <c r="G79" i="7" s="1"/>
  <c r="C80" i="7"/>
  <c r="F80" i="7" s="1"/>
  <c r="G80" i="7" s="1"/>
  <c r="C75" i="7"/>
  <c r="C61" i="7"/>
  <c r="C62" i="7"/>
  <c r="C63" i="7"/>
  <c r="C64" i="7"/>
  <c r="C65" i="7"/>
  <c r="C66" i="7"/>
  <c r="C67" i="7"/>
  <c r="C68" i="7"/>
  <c r="C69" i="7"/>
  <c r="C70" i="7"/>
  <c r="C60" i="7"/>
  <c r="C55" i="7"/>
  <c r="C56" i="7"/>
  <c r="C57" i="7"/>
  <c r="C58" i="7"/>
  <c r="C54" i="7"/>
  <c r="C49" i="7"/>
  <c r="C50" i="7"/>
  <c r="C51" i="7"/>
  <c r="C52" i="7"/>
  <c r="C48" i="7"/>
  <c r="C44" i="7"/>
  <c r="C45" i="7"/>
  <c r="C46" i="7"/>
  <c r="C37" i="7"/>
  <c r="C38" i="7"/>
  <c r="C39" i="7"/>
  <c r="C40" i="7"/>
  <c r="C41" i="7"/>
  <c r="C42" i="7"/>
  <c r="C43" i="7"/>
  <c r="C36" i="7"/>
  <c r="C32" i="7"/>
  <c r="C27" i="7"/>
  <c r="C28" i="7"/>
  <c r="C26" i="7"/>
  <c r="C21" i="7"/>
  <c r="C22" i="7"/>
  <c r="C23" i="7"/>
  <c r="C20" i="7"/>
  <c r="E17" i="7"/>
  <c r="E16" i="7"/>
  <c r="E15" i="7"/>
  <c r="E14" i="7"/>
  <c r="D17" i="7"/>
  <c r="D16" i="7"/>
  <c r="D15" i="7"/>
  <c r="C15" i="7"/>
  <c r="C16" i="7"/>
  <c r="C17" i="7"/>
  <c r="C14" i="7"/>
  <c r="E12" i="7"/>
  <c r="D12" i="7"/>
  <c r="C12" i="7"/>
  <c r="F126" i="7" l="1"/>
  <c r="G126" i="7" s="1"/>
  <c r="E95" i="7"/>
  <c r="L117" i="7"/>
  <c r="E81" i="7"/>
  <c r="E122" i="7"/>
  <c r="L115" i="7"/>
  <c r="L118" i="7"/>
  <c r="L114" i="7"/>
  <c r="F69" i="7"/>
  <c r="G69" i="7" s="1"/>
  <c r="F121" i="7"/>
  <c r="G121" i="7" s="1"/>
  <c r="F120" i="7"/>
  <c r="G120" i="7" s="1"/>
  <c r="F119" i="7"/>
  <c r="G119" i="7" s="1"/>
  <c r="F113" i="7"/>
  <c r="G113" i="7" s="1"/>
  <c r="F111" i="7"/>
  <c r="G111" i="7" s="1"/>
  <c r="F109" i="7"/>
  <c r="G109" i="7" s="1"/>
  <c r="F107" i="7"/>
  <c r="G107" i="7" s="1"/>
  <c r="C122" i="7"/>
  <c r="F112" i="7"/>
  <c r="G112" i="7" s="1"/>
  <c r="F110" i="7"/>
  <c r="G110" i="7" s="1"/>
  <c r="F108" i="7"/>
  <c r="G108" i="7" s="1"/>
  <c r="F106" i="7"/>
  <c r="G106" i="7" s="1"/>
  <c r="C81" i="7"/>
  <c r="F46" i="7"/>
  <c r="G46" i="7" s="1"/>
  <c r="F27" i="7"/>
  <c r="G27" i="7" s="1"/>
  <c r="L122" i="7" l="1"/>
  <c r="E17" i="1" s="1"/>
  <c r="G17" i="1" s="1"/>
  <c r="E30" i="1" l="1"/>
  <c r="C138" i="7"/>
  <c r="E137" i="7"/>
  <c r="E138" i="7" s="1"/>
  <c r="E21" i="1"/>
  <c r="G21" i="1" s="1"/>
  <c r="G132" i="7"/>
  <c r="F75" i="7"/>
  <c r="G75" i="7" s="1"/>
  <c r="F74" i="7"/>
  <c r="G74" i="7" s="1"/>
  <c r="F73" i="7"/>
  <c r="G73" i="7" s="1"/>
  <c r="F72" i="7"/>
  <c r="G72" i="7" s="1"/>
  <c r="F71" i="7"/>
  <c r="G71" i="7" s="1"/>
  <c r="F70" i="7"/>
  <c r="G70" i="7" s="1"/>
  <c r="F68" i="7"/>
  <c r="G68" i="7" s="1"/>
  <c r="F67" i="7"/>
  <c r="G67" i="7" s="1"/>
  <c r="F64" i="7"/>
  <c r="G64" i="7" s="1"/>
  <c r="F55" i="7"/>
  <c r="G55" i="7" s="1"/>
  <c r="F48" i="7"/>
  <c r="G48" i="7" s="1"/>
  <c r="F34" i="7"/>
  <c r="G34" i="7" s="1"/>
  <c r="D122" i="7" l="1"/>
  <c r="D81" i="7"/>
  <c r="F37" i="7"/>
  <c r="G37" i="7" s="1"/>
  <c r="F25" i="7"/>
  <c r="G25" i="7" s="1"/>
  <c r="F30" i="7"/>
  <c r="G30" i="7" s="1"/>
  <c r="F41" i="7"/>
  <c r="G41" i="7" s="1"/>
  <c r="F52" i="7"/>
  <c r="G52" i="7" s="1"/>
  <c r="F59" i="7"/>
  <c r="G59" i="7" s="1"/>
  <c r="F26" i="7"/>
  <c r="G26" i="7" s="1"/>
  <c r="F53" i="7"/>
  <c r="G53" i="7" s="1"/>
  <c r="F63" i="7"/>
  <c r="G63" i="7" s="1"/>
  <c r="F65" i="7"/>
  <c r="G65" i="7" s="1"/>
  <c r="F124" i="7"/>
  <c r="G124" i="7" s="1"/>
  <c r="D138" i="7"/>
  <c r="F138" i="7" s="1"/>
  <c r="G138" i="7" s="1"/>
  <c r="F54" i="7"/>
  <c r="G54" i="7" s="1"/>
  <c r="F89" i="7"/>
  <c r="G89" i="7" s="1"/>
  <c r="F93" i="7"/>
  <c r="G93" i="7" s="1"/>
  <c r="F114" i="7"/>
  <c r="G114" i="7" s="1"/>
  <c r="F118" i="7"/>
  <c r="G118" i="7" s="1"/>
  <c r="F22" i="7"/>
  <c r="G22" i="7" s="1"/>
  <c r="F49" i="7"/>
  <c r="G49" i="7" s="1"/>
  <c r="F60" i="7"/>
  <c r="G60" i="7" s="1"/>
  <c r="F84" i="7"/>
  <c r="G84" i="7" s="1"/>
  <c r="F85" i="7"/>
  <c r="G85" i="7" s="1"/>
  <c r="F88" i="7"/>
  <c r="G88" i="7" s="1"/>
  <c r="F103" i="7"/>
  <c r="G103" i="7" s="1"/>
  <c r="F115" i="7"/>
  <c r="G115" i="7" s="1"/>
  <c r="F17" i="7"/>
  <c r="G17" i="7" s="1"/>
  <c r="F32" i="7"/>
  <c r="G32" i="7" s="1"/>
  <c r="F102" i="7"/>
  <c r="G102" i="7" s="1"/>
  <c r="G142" i="7"/>
  <c r="F15" i="7"/>
  <c r="G15" i="7" s="1"/>
  <c r="F31" i="7"/>
  <c r="G31" i="7" s="1"/>
  <c r="F44" i="7"/>
  <c r="G44" i="7" s="1"/>
  <c r="F45" i="7"/>
  <c r="G45" i="7" s="1"/>
  <c r="F56" i="7"/>
  <c r="G56" i="7" s="1"/>
  <c r="F66" i="7"/>
  <c r="G66" i="7" s="1"/>
  <c r="F90" i="7"/>
  <c r="G90" i="7" s="1"/>
  <c r="F98" i="7"/>
  <c r="G98" i="7" s="1"/>
  <c r="F101" i="7"/>
  <c r="G101" i="7" s="1"/>
  <c r="F105" i="7"/>
  <c r="G105" i="7" s="1"/>
  <c r="F128" i="7"/>
  <c r="G128" i="7" s="1"/>
  <c r="F21" i="7"/>
  <c r="G21" i="7" s="1"/>
  <c r="F40" i="7"/>
  <c r="G40" i="7" s="1"/>
  <c r="F50" i="7"/>
  <c r="G50" i="7" s="1"/>
  <c r="F58" i="7"/>
  <c r="G58" i="7" s="1"/>
  <c r="F116" i="7"/>
  <c r="G116" i="7" s="1"/>
  <c r="E18" i="7"/>
  <c r="D129" i="7"/>
  <c r="C18" i="7"/>
  <c r="F23" i="7"/>
  <c r="G23" i="7" s="1"/>
  <c r="F36" i="7"/>
  <c r="G36" i="7" s="1"/>
  <c r="F42" i="7"/>
  <c r="G42" i="7" s="1"/>
  <c r="F51" i="7"/>
  <c r="G51" i="7" s="1"/>
  <c r="D95" i="7"/>
  <c r="F92" i="7"/>
  <c r="G92" i="7" s="1"/>
  <c r="E129" i="7"/>
  <c r="F127" i="7"/>
  <c r="G127" i="7" s="1"/>
  <c r="F14" i="7"/>
  <c r="G14" i="7" s="1"/>
  <c r="F24" i="7"/>
  <c r="G24" i="7" s="1"/>
  <c r="F33" i="7"/>
  <c r="G33" i="7" s="1"/>
  <c r="F35" i="7"/>
  <c r="G35" i="7" s="1"/>
  <c r="F43" i="7"/>
  <c r="G43" i="7" s="1"/>
  <c r="F57" i="7"/>
  <c r="G57" i="7" s="1"/>
  <c r="C95" i="7"/>
  <c r="F91" i="7"/>
  <c r="G91" i="7" s="1"/>
  <c r="F104" i="7"/>
  <c r="G104" i="7" s="1"/>
  <c r="F117" i="7"/>
  <c r="G117" i="7" s="1"/>
  <c r="F12" i="7"/>
  <c r="D18" i="7"/>
  <c r="F29" i="7"/>
  <c r="G29" i="7" s="1"/>
  <c r="F39" i="7"/>
  <c r="G39" i="7" s="1"/>
  <c r="F62" i="7"/>
  <c r="G62" i="7" s="1"/>
  <c r="F87" i="7"/>
  <c r="G87" i="7" s="1"/>
  <c r="F100" i="7"/>
  <c r="G100" i="7" s="1"/>
  <c r="F16" i="7"/>
  <c r="G16" i="7" s="1"/>
  <c r="F28" i="7"/>
  <c r="G28" i="7" s="1"/>
  <c r="F38" i="7"/>
  <c r="G38" i="7" s="1"/>
  <c r="F47" i="7"/>
  <c r="G47" i="7" s="1"/>
  <c r="F61" i="7"/>
  <c r="G61" i="7" s="1"/>
  <c r="F86" i="7"/>
  <c r="G86" i="7" s="1"/>
  <c r="F94" i="7"/>
  <c r="G94" i="7" s="1"/>
  <c r="F97" i="7"/>
  <c r="F99" i="7"/>
  <c r="G99" i="7" s="1"/>
  <c r="F125" i="7"/>
  <c r="G125" i="7" s="1"/>
  <c r="F137" i="7"/>
  <c r="G137" i="7" s="1"/>
  <c r="F20" i="7"/>
  <c r="F83" i="7"/>
  <c r="C129" i="7"/>
  <c r="F122" i="7" l="1"/>
  <c r="G122" i="7" s="1"/>
  <c r="F81" i="7"/>
  <c r="E131" i="7"/>
  <c r="E133" i="7" s="1"/>
  <c r="E135" i="7" s="1"/>
  <c r="E139" i="7" s="1"/>
  <c r="E141" i="7" s="1"/>
  <c r="E34" i="1" s="1"/>
  <c r="C131" i="7"/>
  <c r="C133" i="7" s="1"/>
  <c r="C135" i="7" s="1"/>
  <c r="C139" i="7" s="1"/>
  <c r="C141" i="7" s="1"/>
  <c r="G12" i="7"/>
  <c r="G83" i="7"/>
  <c r="F95" i="7"/>
  <c r="G95" i="7" s="1"/>
  <c r="G20" i="7"/>
  <c r="G81" i="7" s="1"/>
  <c r="G97" i="7"/>
  <c r="D131" i="7"/>
  <c r="D133" i="7" s="1"/>
  <c r="D135" i="7" s="1"/>
  <c r="D139" i="7" s="1"/>
  <c r="D141" i="7" s="1"/>
  <c r="F129" i="7"/>
  <c r="G129" i="7" s="1"/>
  <c r="F18" i="7"/>
  <c r="G18" i="7" s="1"/>
  <c r="E145" i="7" l="1"/>
  <c r="E146" i="7"/>
  <c r="F131" i="7"/>
  <c r="F139" i="7"/>
  <c r="G139" i="7" s="1"/>
  <c r="F141" i="7"/>
  <c r="E147" i="7" l="1"/>
  <c r="E25" i="1" s="1"/>
  <c r="F143" i="7"/>
  <c r="G141" i="7"/>
  <c r="G131" i="7"/>
  <c r="F133" i="7"/>
  <c r="O12" i="1"/>
  <c r="O37" i="1"/>
  <c r="A13" i="1"/>
  <c r="A14" i="1" s="1"/>
  <c r="M25" i="1"/>
  <c r="F135" i="7" l="1"/>
  <c r="G133" i="7"/>
  <c r="O13" i="1"/>
  <c r="O14" i="1"/>
  <c r="A39" i="1"/>
  <c r="I16" i="1"/>
  <c r="M16" i="1" s="1"/>
  <c r="I14" i="1"/>
  <c r="M14" i="1" s="1"/>
  <c r="G135" i="7" l="1"/>
  <c r="G140" i="7" s="1"/>
  <c r="F140" i="7"/>
  <c r="A16" i="1"/>
  <c r="O40" i="1"/>
  <c r="A42" i="1"/>
  <c r="A17" i="1" l="1"/>
  <c r="O16" i="1"/>
  <c r="O42" i="1"/>
  <c r="A44" i="1"/>
  <c r="G34" i="1"/>
  <c r="A19" i="1" l="1"/>
  <c r="O17" i="1"/>
  <c r="O45" i="1"/>
  <c r="A47" i="1"/>
  <c r="O47" i="1" s="1"/>
  <c r="O19" i="1" l="1"/>
  <c r="I17" i="1"/>
  <c r="M17" i="1" s="1"/>
  <c r="O25" i="1" l="1"/>
  <c r="O27" i="1" l="1"/>
  <c r="O32" i="1" l="1"/>
  <c r="O30" i="1"/>
  <c r="E37" i="1" l="1"/>
  <c r="I21" i="1" l="1"/>
  <c r="M21" i="1" l="1"/>
  <c r="I15" i="1" l="1"/>
  <c r="M15" i="1" l="1"/>
  <c r="I13" i="1" l="1"/>
  <c r="M13" i="1" l="1"/>
  <c r="K23" i="1" l="1"/>
  <c r="K27" i="1" s="1"/>
  <c r="K45" i="1" s="1"/>
  <c r="E23" i="1" l="1"/>
  <c r="E27" i="1" l="1"/>
  <c r="G32" i="1"/>
  <c r="I19" i="1" l="1"/>
  <c r="G23" i="1"/>
  <c r="G27" i="1" s="1"/>
  <c r="G40" i="1" s="1"/>
  <c r="I42" i="1" s="1"/>
  <c r="M47" i="1" s="1"/>
  <c r="I23" i="1" l="1"/>
  <c r="I27" i="1" s="1"/>
  <c r="M19" i="1"/>
  <c r="M23" i="1" s="1"/>
  <c r="M27" i="1" s="1"/>
  <c r="I12" i="1" l="1"/>
  <c r="M12" i="1" s="1"/>
</calcChain>
</file>

<file path=xl/sharedStrings.xml><?xml version="1.0" encoding="utf-8"?>
<sst xmlns="http://schemas.openxmlformats.org/spreadsheetml/2006/main" count="1695" uniqueCount="317">
  <si>
    <t>INDIANAPOLIS POWER &amp; LIGHT COMPANY</t>
  </si>
  <si>
    <t>(Thousands of Dollars)</t>
  </si>
  <si>
    <t>Pro Forma</t>
  </si>
  <si>
    <t>Adjustments</t>
  </si>
  <si>
    <t>Current Provision Report</t>
  </si>
  <si>
    <t>Indianapolis Power &amp; Light Co.</t>
  </si>
  <si>
    <t>Elect Oper</t>
  </si>
  <si>
    <t>Federal</t>
  </si>
  <si>
    <t>Current Period</t>
  </si>
  <si>
    <t>Year-To-Date</t>
  </si>
  <si>
    <t>(No Adjustments)</t>
  </si>
  <si>
    <t>Total</t>
  </si>
  <si>
    <t>Book Income</t>
  </si>
  <si>
    <t>Permanent</t>
  </si>
  <si>
    <t>M3P026</t>
  </si>
  <si>
    <t>1007 Sec 199 Manuf. Deduction</t>
  </si>
  <si>
    <t>M3P020</t>
  </si>
  <si>
    <t>1009 NOx Equity CC Amort 407333</t>
  </si>
  <si>
    <t>1011 MPP Equity CC Amort 407343</t>
  </si>
  <si>
    <t>M3P004</t>
  </si>
  <si>
    <t>1012 Meals &amp; Entertainment</t>
  </si>
  <si>
    <t>309N55</t>
  </si>
  <si>
    <t>1014 Pref Stock Dividend Ded - 4%</t>
  </si>
  <si>
    <t>M3P027</t>
  </si>
  <si>
    <t>1016 Unallowable Country Club Dues</t>
  </si>
  <si>
    <t>1019 Conseco Suite &amp; Other Tickets</t>
  </si>
  <si>
    <t>Total for Permanent:</t>
  </si>
  <si>
    <t>Temporary - 2000s</t>
  </si>
  <si>
    <t>M3T056</t>
  </si>
  <si>
    <t>2001 Debt Disc Exp Prem 428001-2</t>
  </si>
  <si>
    <t>M3T048</t>
  </si>
  <si>
    <t>2002 Pension Exp &amp; Fund 253015_926180-1</t>
  </si>
  <si>
    <t>M3T057</t>
  </si>
  <si>
    <t>2003 Insurance Reserve 232035-6</t>
  </si>
  <si>
    <t>M3T074</t>
  </si>
  <si>
    <t>2004 NOx CC - Debt 182337</t>
  </si>
  <si>
    <t>M3T076</t>
  </si>
  <si>
    <t>2006 NOx Def Depreciation 182331</t>
  </si>
  <si>
    <t>M3T097</t>
  </si>
  <si>
    <t>2007 NOx Allowance Usage 182358</t>
  </si>
  <si>
    <t>M3T073</t>
  </si>
  <si>
    <t>2008 Pete 2 Precip NOx Plan 182329</t>
  </si>
  <si>
    <t>M3T078</t>
  </si>
  <si>
    <t>2009_1 Contingent Liabilities - ST 228200-02</t>
  </si>
  <si>
    <t>M3T088</t>
  </si>
  <si>
    <t>2010 MISO Day 1 182328</t>
  </si>
  <si>
    <t>M3T089</t>
  </si>
  <si>
    <t>2011 MISO Day 2 182350-2</t>
  </si>
  <si>
    <t>M3T104</t>
  </si>
  <si>
    <t>2012 MISO Trans Expan Costs 182363</t>
  </si>
  <si>
    <t>2014 MPP CC &amp; AFUDC-Debt 182347</t>
  </si>
  <si>
    <t>2016 MPP Def Comp Depr 182341</t>
  </si>
  <si>
    <t>M3T096</t>
  </si>
  <si>
    <t>2018 RSG Costs Post 12/9/05 182356</t>
  </si>
  <si>
    <t>2019 FAC Renewable Energy Credit Costs 182366</t>
  </si>
  <si>
    <t>M3T021</t>
  </si>
  <si>
    <t>2031 Bad Debt - Electric 144001</t>
  </si>
  <si>
    <t>2032 Bad Debt - Damages 144004</t>
  </si>
  <si>
    <t>M3T004</t>
  </si>
  <si>
    <t>2034 Property Tax 408101</t>
  </si>
  <si>
    <t>M3T064</t>
  </si>
  <si>
    <t>2036 Early Retire Debt 428100</t>
  </si>
  <si>
    <t>M3T065</t>
  </si>
  <si>
    <t>2037 Supp Pension 253013/165009_926170/926175</t>
  </si>
  <si>
    <t>M3T005</t>
  </si>
  <si>
    <t>2038 Accrued Vacation 232008</t>
  </si>
  <si>
    <t>M3T067</t>
  </si>
  <si>
    <t>2039 FAS 106 LT Elec 253017_242122</t>
  </si>
  <si>
    <t>M3T003</t>
  </si>
  <si>
    <t>M3T026</t>
  </si>
  <si>
    <t>M3T001</t>
  </si>
  <si>
    <t>2056 MPP2 CC &amp; AFUDC-Debt 182367</t>
  </si>
  <si>
    <t>2058 MPP2 Def Depr 182301</t>
  </si>
  <si>
    <t>Total for Temporary - 2000s:</t>
  </si>
  <si>
    <t>Temporary - 3000s</t>
  </si>
  <si>
    <t>3002 ARO Costs Accum Depr 108003</t>
  </si>
  <si>
    <t>3003 ARO Reg Asset 182353</t>
  </si>
  <si>
    <t>3004 ARO Liability 230001</t>
  </si>
  <si>
    <t>3008 Unrecog Pen Liab Reg A 182360</t>
  </si>
  <si>
    <t>3009 Unrec Sup Pen Lia Reg A 182361</t>
  </si>
  <si>
    <t>3010 Unrecog FAS 106 Reg A 182362</t>
  </si>
  <si>
    <t>3011 Unrecog Supp Pen Liab 253014</t>
  </si>
  <si>
    <t>3012 Unrecog Pension Liab 253016</t>
  </si>
  <si>
    <t>3013 Unrecog FAS 106 253019</t>
  </si>
  <si>
    <t>3014 FTR Derivative ST 175001</t>
  </si>
  <si>
    <t>3015 FTR Reg Liability ST 254101</t>
  </si>
  <si>
    <t>Total for Temporary - 3000s:</t>
  </si>
  <si>
    <t>Temporary - Property</t>
  </si>
  <si>
    <t>M3T068</t>
  </si>
  <si>
    <t>4001 Pete 4 Def AFUDC</t>
  </si>
  <si>
    <t>M3T069</t>
  </si>
  <si>
    <t>4003 Pete 4 Def Reg Asset-Debt</t>
  </si>
  <si>
    <t>M3T063</t>
  </si>
  <si>
    <t>4005 CWIP - AFUDC Debt 432001</t>
  </si>
  <si>
    <t>M3T060</t>
  </si>
  <si>
    <t>4006 CWIP - Cap Interest</t>
  </si>
  <si>
    <t>M3T066</t>
  </si>
  <si>
    <t>4007 CWIP - CIAC</t>
  </si>
  <si>
    <t>5003 FED - Book Diffs - Normalized</t>
  </si>
  <si>
    <t>5004 FED- Method/Life/COR</t>
  </si>
  <si>
    <t>5005 FED- PCF Poll Ctrl</t>
  </si>
  <si>
    <t>5006 FED- Tax Diffs - Normalized</t>
  </si>
  <si>
    <t>5007 FED- Tax Diffs 282 - Normalized</t>
  </si>
  <si>
    <t>Total for Temporary - Property:</t>
  </si>
  <si>
    <t>Flow-Through</t>
  </si>
  <si>
    <t>M3P014</t>
  </si>
  <si>
    <t>4000 Pete 4 Def Depreciation</t>
  </si>
  <si>
    <t>M3P015</t>
  </si>
  <si>
    <t>4002 Pete 4 Equity CC</t>
  </si>
  <si>
    <t>5002 FED- Book Diffs - Flow Thru</t>
  </si>
  <si>
    <t>Total for Flow-Through:</t>
  </si>
  <si>
    <t>Taxable Income Before Deductions</t>
  </si>
  <si>
    <t>Deductions for Fed/Other States</t>
  </si>
  <si>
    <t>Taxable Income Before Apportionment</t>
  </si>
  <si>
    <t>Apportionment Factor</t>
  </si>
  <si>
    <t>Taxable Income After Apportionment</t>
  </si>
  <si>
    <t>Statutory Tax Rate</t>
  </si>
  <si>
    <t>Calculated Tax</t>
  </si>
  <si>
    <t>203U65</t>
  </si>
  <si>
    <t>IN_1003 Utility Receipts Tax 408102</t>
  </si>
  <si>
    <t>5003 ST-Book Diffs - Normalized</t>
  </si>
  <si>
    <t>5004 ST-Method/Life/COR</t>
  </si>
  <si>
    <t>5005 ST-PCF Poll Ctrl</t>
  </si>
  <si>
    <t>5006 ST-Tax Diffs - Normalized</t>
  </si>
  <si>
    <t>5007 ST-Tax Diffs 282 - Normalized</t>
  </si>
  <si>
    <t>5002 ST Book Diffs - Flow Thru</t>
  </si>
  <si>
    <t>Report Totals:</t>
  </si>
  <si>
    <t>Federal Current Tax Before Other Adjustments:</t>
  </si>
  <si>
    <t>State Current Tax Before Other Adjustments:</t>
  </si>
  <si>
    <t>Total Current Tax Before Other Adjustments:</t>
  </si>
  <si>
    <t>Rpt # Tax Accrual - 51013</t>
  </si>
  <si>
    <t>1025 MPP2 Equity CC Amort 407353</t>
  </si>
  <si>
    <t>Line</t>
  </si>
  <si>
    <t>No.</t>
  </si>
  <si>
    <t>(Col. 1)</t>
  </si>
  <si>
    <t>(Col. 2)</t>
  </si>
  <si>
    <t>(Col. 3)</t>
  </si>
  <si>
    <t>(Col. 4)</t>
  </si>
  <si>
    <t>(Col. 5)</t>
  </si>
  <si>
    <t>at</t>
  </si>
  <si>
    <t>Present Rates</t>
  </si>
  <si>
    <t>Adjusted state income taxes per books for the twelve</t>
  </si>
  <si>
    <t>Net pro forma adjustment at present rates</t>
  </si>
  <si>
    <t>Amount recorded on books for the twelve months</t>
  </si>
  <si>
    <t>Per Books</t>
  </si>
  <si>
    <t>Tax at</t>
  </si>
  <si>
    <t>Proposed Rates</t>
  </si>
  <si>
    <t>State Income</t>
  </si>
  <si>
    <t>Net pro forma adjustment at proposed rates</t>
  </si>
  <si>
    <t>State income tax rate (blended as needed)</t>
  </si>
  <si>
    <t>State net income tax expense</t>
  </si>
  <si>
    <t>Test Year - 12 months</t>
  </si>
  <si>
    <t>in 1000s</t>
  </si>
  <si>
    <t>2040 LTC - Performance Units 228309 - ST</t>
  </si>
  <si>
    <t>2040 LTC - Performance Units 228310 - 228325</t>
  </si>
  <si>
    <t>2041 LTC - Restricted Stock 211002/092</t>
  </si>
  <si>
    <t>M3T120</t>
  </si>
  <si>
    <t>2060 Def Costs - Rate Case 182391</t>
  </si>
  <si>
    <t>M3T121</t>
  </si>
  <si>
    <t>2061 Def Elec Veh Sup Equip 182392</t>
  </si>
  <si>
    <t>M3T118</t>
  </si>
  <si>
    <t>2070 Accrued Severance</t>
  </si>
  <si>
    <t>3001 ARO Asset Costs 101002</t>
  </si>
  <si>
    <t>M3T086</t>
  </si>
  <si>
    <t>4008 Cost of Removal</t>
  </si>
  <si>
    <t>5008 FED- AFUDC Equity (In-service)</t>
  </si>
  <si>
    <t>Indiana</t>
  </si>
  <si>
    <t>5008 ST - AFUDC Equity (In-service)</t>
  </si>
  <si>
    <t>GL Acct 409102</t>
  </si>
  <si>
    <t>Difference - immaterial (rounding)</t>
  </si>
  <si>
    <t>All Q1 and Q2 Activity</t>
  </si>
  <si>
    <t>Dec - CWIP Transfers</t>
  </si>
  <si>
    <t>ACROSS OPERATING INDICATORS</t>
  </si>
  <si>
    <t>M3P003</t>
  </si>
  <si>
    <t>1002 Lobbying-Pol Exp Not Adv426490</t>
  </si>
  <si>
    <t>1003 Lobbying-Employee S&amp;E 426492</t>
  </si>
  <si>
    <t>1004 Lobbying-Employee Labor 426493</t>
  </si>
  <si>
    <t>1005 Lobbying-Corp Pol Contr 426494</t>
  </si>
  <si>
    <t>M3P019</t>
  </si>
  <si>
    <t>1008 NOx Equity CC OID 419103</t>
  </si>
  <si>
    <t>1010 MPP Equity CC Equity OID 419104</t>
  </si>
  <si>
    <t>M3P023</t>
  </si>
  <si>
    <t>1015 Equity Earnings of Subs 41810x</t>
  </si>
  <si>
    <t>M3P002</t>
  </si>
  <si>
    <t>1018 Fines &amp; Penalties 426300-426302</t>
  </si>
  <si>
    <t>1024 MPP2 Equity CC Equity OID 419105</t>
  </si>
  <si>
    <t>M3T107</t>
  </si>
  <si>
    <t>2026 Citizen's Deriv FMV LT 244014</t>
  </si>
  <si>
    <t>M3T110</t>
  </si>
  <si>
    <t>2030 VEBA Fees Cash MTM Adj 134039</t>
  </si>
  <si>
    <t>2033 Bad Debt - Sundry 144003</t>
  </si>
  <si>
    <t>2040 LTC - Performance Units - OID</t>
  </si>
  <si>
    <t>2041 LTC - Restricted Stock - OID</t>
  </si>
  <si>
    <t>M3P016</t>
  </si>
  <si>
    <t>4004 CWIP - AFUDC Equity 419102 (Originating)</t>
  </si>
  <si>
    <t>2Y3A11</t>
  </si>
  <si>
    <t>IN_1001 Charitable Contrib 426100</t>
  </si>
  <si>
    <t>206N27</t>
  </si>
  <si>
    <t>IN_1002 Tax Exempt Inrst - US Govt</t>
  </si>
  <si>
    <t xml:space="preserve">State net taxable income </t>
  </si>
  <si>
    <t>State net taxable income (before adjustments)</t>
  </si>
  <si>
    <t xml:space="preserve">            Charitable contributions</t>
  </si>
  <si>
    <t xml:space="preserve">            Bonus depreciation adjustment</t>
  </si>
  <si>
    <t xml:space="preserve">     Pro forma state income tax at present rates</t>
  </si>
  <si>
    <t xml:space="preserve">     Pro forma state income tax at proposed rates</t>
  </si>
  <si>
    <t>Less:   U.S. interest</t>
  </si>
  <si>
    <t>IPL Financial Exhibit IPL-OPER</t>
  </si>
  <si>
    <t>2016 Actuals Case</t>
  </si>
  <si>
    <t>2015 Actuals Case</t>
  </si>
  <si>
    <t xml:space="preserve">1028_T NPDES CC - Equity Return 182403 </t>
  </si>
  <si>
    <t>2017 RSG Costs Pre 12/9/05 182357</t>
  </si>
  <si>
    <t>2023 ST Union Lump Sum 165035</t>
  </si>
  <si>
    <t>M3T070</t>
  </si>
  <si>
    <t>2047 DSM Costs 432003</t>
  </si>
  <si>
    <t>2049_1 Performance Bonus 232016</t>
  </si>
  <si>
    <t>2049_2 Construction Bonus 228350</t>
  </si>
  <si>
    <t>M3T116</t>
  </si>
  <si>
    <t>2059 MISO Schedule 1 Charges 182390</t>
  </si>
  <si>
    <t>2063 Lakefield Wind Rec ST 174006</t>
  </si>
  <si>
    <t>2067 MATS CC &amp; AFUDC-Debt 182345</t>
  </si>
  <si>
    <t>2068 MATS Def O&amp;M Exp 182393</t>
  </si>
  <si>
    <t>2069 MATS Def Depr 182344</t>
  </si>
  <si>
    <t>2071 Elec Vehicle Reg asset - Bollore 182394</t>
  </si>
  <si>
    <t>2073 Deferred NPDES Depreciation 182401</t>
  </si>
  <si>
    <t>2074 NPDES CC - Debt Return 182402</t>
  </si>
  <si>
    <t>2076 Deferred NPDES O&amp;M 182404</t>
  </si>
  <si>
    <t>2077 Deferred 20% of NPDES Rev Requirement 182405</t>
  </si>
  <si>
    <t>2078 Deferred CCGT/HS 5&amp;6 Depreciation 182406</t>
  </si>
  <si>
    <t>2079 CCGT/HS 5&amp;6 CC-Debt Return 182407</t>
  </si>
  <si>
    <t>2082 MISO Unamortized Costs 182409-10</t>
  </si>
  <si>
    <t>2083 Def Costs - 16 Rate Case 182413</t>
  </si>
  <si>
    <t>2084 MISO Rider - Reg Asset 182414</t>
  </si>
  <si>
    <t>2086 Major Storm Damage 254317 (Reg Liab)</t>
  </si>
  <si>
    <t>2087 Off Sys Sales Margin 182417</t>
  </si>
  <si>
    <t>2088 Capacity Cost Recovery 182418</t>
  </si>
  <si>
    <t>2089 Def HS7 Mat &amp; Sup Inventory 182411-12</t>
  </si>
  <si>
    <t>2090 Def HS7 Preserv Costs 182419-20</t>
  </si>
  <si>
    <t>4009 Book Depreciation Adj</t>
  </si>
  <si>
    <t>4010_1 Capital Repairs Deduction</t>
  </si>
  <si>
    <t>Post Apportion M Item</t>
  </si>
  <si>
    <t>2500 FED - Net Operating Loss</t>
  </si>
  <si>
    <t>Total for Post Apportion M Item:</t>
  </si>
  <si>
    <t>Taxable Income After Other Adjustments</t>
  </si>
  <si>
    <t>4010_2 Capital Repairs Deduction_State Only</t>
  </si>
  <si>
    <t>2500 STATE - Net Operating Loss</t>
  </si>
  <si>
    <t>2001 Debt Disc Exp Prem 428001-3</t>
  </si>
  <si>
    <t>2060 Def Costs-14 Rate Case 182391/182415</t>
  </si>
  <si>
    <t>1026 MATS Equity CC Equity OID 419106</t>
  </si>
  <si>
    <t>2025 Citizen's Deriv FMV ST 244004</t>
  </si>
  <si>
    <t>Add:     Utility receipts tax (see Schedule OTX4)</t>
  </si>
  <si>
    <t>(See Schedule TX1, Line 2, Column 3)</t>
  </si>
  <si>
    <t>(See Schedule TX1, Line 2, Column 5)</t>
  </si>
  <si>
    <t>Federal taxable operating income before income taxes</t>
  </si>
  <si>
    <t xml:space="preserve">            Sec. 199: manufacturer's deduction</t>
  </si>
  <si>
    <t>Schedule TX3</t>
  </si>
  <si>
    <t>Pro Forma Adjustment to the Computation of Current State Income Tax Expense</t>
  </si>
  <si>
    <t>at Present Rates and at Proposed Rates</t>
  </si>
  <si>
    <t>Add:  Net operating loss adjustment (non-recurring)</t>
  </si>
  <si>
    <t>Note:  Detail of the TX exhibits have been filed as IPL Workpaper TX1-TX8.</t>
  </si>
  <si>
    <t>IPL 2017 Basic Rates Case</t>
  </si>
  <si>
    <t>File name = IPL-OPER Sch TX3 Curr Payable-State Inc Tax Exp.xlsx</t>
  </si>
  <si>
    <t>*** IMPORTANT ***</t>
  </si>
  <si>
    <t>The names of the financial exhibit files all begin with either “IPL-FS”, “IPL-CC”,</t>
  </si>
  <si>
    <t xml:space="preserve">     “IPL-RB”, “IPL-REV”, “IPL-OPER” or “IPL-REVREQ”. </t>
  </si>
  <si>
    <t xml:space="preserve">To ensure that the internal links between the financial exhibit files remain intact, all financial </t>
  </si>
  <si>
    <t xml:space="preserve">     be open during any working session - to allow the links between the files to update any changes  </t>
  </si>
  <si>
    <t xml:space="preserve">     throughout all files.  Then, when closing the files, be sure to save as prompted into that </t>
  </si>
  <si>
    <t xml:space="preserve">     common subdirectory.</t>
  </si>
  <si>
    <t xml:space="preserve">If, by chance, you will be saving any files under a new name or to a new subdirectory, you </t>
  </si>
  <si>
    <r>
      <t xml:space="preserve">     exhibit files </t>
    </r>
    <r>
      <rPr>
        <u/>
        <sz val="10"/>
        <rFont val="Arial"/>
        <family val="2"/>
      </rPr>
      <t>MUST</t>
    </r>
    <r>
      <rPr>
        <sz val="10"/>
        <rFont val="Arial"/>
        <family val="2"/>
      </rPr>
      <t xml:space="preserve"> be maintained in the same subdirectory. </t>
    </r>
  </si>
  <si>
    <r>
      <t xml:space="preserve">To create a working set of these files, all files </t>
    </r>
    <r>
      <rPr>
        <u/>
        <sz val="10"/>
        <rFont val="Arial"/>
        <family val="2"/>
      </rPr>
      <t>MUST FIRST BE OPENED AT THE SAME TIME,</t>
    </r>
    <r>
      <rPr>
        <sz val="10"/>
        <rFont val="Arial"/>
        <family val="2"/>
      </rPr>
      <t xml:space="preserve"> and then</t>
    </r>
  </si>
  <si>
    <r>
      <t xml:space="preserve">     saved into a common subdirectory </t>
    </r>
    <r>
      <rPr>
        <u/>
        <sz val="10"/>
        <rFont val="Arial"/>
        <family val="2"/>
      </rPr>
      <t>BEFORE CLOSING</t>
    </r>
    <r>
      <rPr>
        <sz val="10"/>
        <rFont val="Arial"/>
        <family val="2"/>
      </rPr>
      <t xml:space="preserve"> any of the files.  </t>
    </r>
  </si>
  <si>
    <r>
      <t xml:space="preserve">When working with the financial exhibit files, it is suggested that </t>
    </r>
    <r>
      <rPr>
        <u/>
        <sz val="10"/>
        <rFont val="Arial"/>
        <family val="2"/>
      </rPr>
      <t>ALL</t>
    </r>
    <r>
      <rPr>
        <sz val="10"/>
        <rFont val="Arial"/>
        <family val="2"/>
      </rPr>
      <t xml:space="preserve"> financial exhibit files </t>
    </r>
    <r>
      <rPr>
        <u/>
        <sz val="10"/>
        <rFont val="Arial"/>
        <family val="2"/>
      </rPr>
      <t>ALWAYS</t>
    </r>
  </si>
  <si>
    <r>
      <t xml:space="preserve">     </t>
    </r>
    <r>
      <rPr>
        <u/>
        <sz val="10"/>
        <rFont val="Arial"/>
        <family val="2"/>
      </rPr>
      <t>MUST FIRST</t>
    </r>
    <r>
      <rPr>
        <sz val="10"/>
        <rFont val="Arial"/>
        <family val="2"/>
      </rPr>
      <t xml:space="preserve"> save any files you are renaming as the new file name(s) and/or save all of the</t>
    </r>
  </si>
  <si>
    <r>
      <t xml:space="preserve">     files to the new subdirectory </t>
    </r>
    <r>
      <rPr>
        <u/>
        <sz val="10"/>
        <rFont val="Arial"/>
        <family val="2"/>
      </rPr>
      <t>BEFORE CLOSING</t>
    </r>
    <r>
      <rPr>
        <sz val="10"/>
        <rFont val="Arial"/>
        <family val="2"/>
      </rPr>
      <t xml:space="preserve"> any of the files.  </t>
    </r>
  </si>
  <si>
    <t>June 30, 2017</t>
  </si>
  <si>
    <t>ended June 30, 2017</t>
  </si>
  <si>
    <t>months ended June 30, 2017</t>
  </si>
  <si>
    <t>2017 Actuals Case</t>
  </si>
  <si>
    <t>2009_3 Contingent Liab (Ins Rec) - ST 174212</t>
  </si>
  <si>
    <t>2085 Major Storm Damage 182416 (Reg Asset)</t>
  </si>
  <si>
    <t>2091 Def 20% HS7 Revenue 182423</t>
  </si>
  <si>
    <t>2092 HS7 CC-Debt 182424</t>
  </si>
  <si>
    <t>2093 NAAQS CC-Debt 182426, 182428</t>
  </si>
  <si>
    <t>2095 Def NAAQS Depr 182432-3</t>
  </si>
  <si>
    <t>2097 Def NAAQS O&amp;M 182435-6</t>
  </si>
  <si>
    <t>4013 CWIP - AFUDC Debt 432001</t>
  </si>
  <si>
    <t>4013 FED CWIP Reversal - AFUDC Debt</t>
  </si>
  <si>
    <t>4014 CWIP - Cap Interest</t>
  </si>
  <si>
    <t>4014 FED CWIP Reversal - Cap Interest</t>
  </si>
  <si>
    <t>4015 CWIP - CIAC</t>
  </si>
  <si>
    <t>4015 FED CWIP Reversal - CIAC</t>
  </si>
  <si>
    <t>5011 FED - AFUDC Debt</t>
  </si>
  <si>
    <t>5012 FED - CIAC</t>
  </si>
  <si>
    <t>5013 FED - CPI</t>
  </si>
  <si>
    <t>4004 FED CWIP Reversal - AFUDC Equity</t>
  </si>
  <si>
    <t>4013 ST CWIP Reversal - AFUDC Debt</t>
  </si>
  <si>
    <t>4014 ST CWIP Reversal - Cap Interest</t>
  </si>
  <si>
    <t>4015 ST CWIP Reversal - CIAC</t>
  </si>
  <si>
    <t>5011 ST - AFUDC Debt</t>
  </si>
  <si>
    <t>5012 ST - CIAC</t>
  </si>
  <si>
    <t>5013 ST - CPI</t>
  </si>
  <si>
    <t>4004 ST CWIP Reversal - AFUDC Equity</t>
  </si>
  <si>
    <t>2016 Actls Case Copy for PP Upgrade</t>
  </si>
  <si>
    <t>July Through Dec - PPE</t>
  </si>
  <si>
    <t>M3T010</t>
  </si>
  <si>
    <t>2042 LTC - Stock Options 211003/093</t>
  </si>
  <si>
    <t>4011 FED PPE Outside of PwrTax</t>
  </si>
  <si>
    <t>4011 ST PPE Outside of PwrTax</t>
  </si>
  <si>
    <t>2015-RTA</t>
  </si>
  <si>
    <t>Out-of-Period:  Remove 2015 tax return adjustments</t>
  </si>
  <si>
    <t>Fed</t>
  </si>
  <si>
    <t>Bonus Adj</t>
  </si>
  <si>
    <t>Diff</t>
  </si>
  <si>
    <t>Tax rate adjustment from 6.22% to 5.875%</t>
  </si>
  <si>
    <t>Test Year</t>
  </si>
  <si>
    <t>Schedule TX3-S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</si>
</sst>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%"/>
    <numFmt numFmtId="168" formatCode="[$-409]mmmm\ d\,;@"/>
    <numFmt numFmtId="169" formatCode="0%_);\(0%\)"/>
    <numFmt numFmtId="170" formatCode="&quot;$&quot;#,##0.0_);[Red]\(&quot;$&quot;#,##0.0\)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9"/>
      <name val="Arial"/>
      <family val="2"/>
    </font>
    <font>
      <u/>
      <sz val="11"/>
      <color theme="1"/>
      <name val="Calibri"/>
      <family val="2"/>
      <scheme val="minor"/>
    </font>
    <font>
      <sz val="12"/>
      <name val="Courier New"/>
      <family val="3"/>
    </font>
    <font>
      <sz val="12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color rgb="FF00000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2" fillId="0" borderId="0">
      <alignment vertical="top"/>
    </xf>
    <xf numFmtId="0" fontId="13" fillId="0" borderId="0" applyNumberFormat="0" applyFill="0" applyBorder="0" applyAlignment="0" applyProtection="0"/>
    <xf numFmtId="4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4" fontId="16" fillId="2" borderId="4">
      <alignment horizontal="center" vertical="center" wrapText="1"/>
    </xf>
    <xf numFmtId="168" fontId="12" fillId="0" borderId="0">
      <alignment vertical="top"/>
    </xf>
    <xf numFmtId="168" fontId="15" fillId="0" borderId="0"/>
    <xf numFmtId="168" fontId="4" fillId="0" borderId="0"/>
    <xf numFmtId="168" fontId="4" fillId="0" borderId="0"/>
    <xf numFmtId="0" fontId="4" fillId="0" borderId="0"/>
    <xf numFmtId="0" fontId="15" fillId="0" borderId="0"/>
    <xf numFmtId="169" fontId="15" fillId="0" borderId="0" applyFont="0" applyFill="0" applyBorder="0" applyAlignment="0" applyProtection="0"/>
    <xf numFmtId="166" fontId="15" fillId="0" borderId="0">
      <alignment horizontal="left" wrapText="1"/>
    </xf>
    <xf numFmtId="168" fontId="17" fillId="0" borderId="0" applyFill="0" applyBorder="0" applyProtection="0">
      <alignment horizontal="left" vertical="top"/>
    </xf>
    <xf numFmtId="0" fontId="17" fillId="0" borderId="0" applyFill="0" applyBorder="0" applyProtection="0">
      <alignment horizontal="left" vertical="top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</cellStyleXfs>
  <cellXfs count="107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42" fontId="8" fillId="0" borderId="0" xfId="1" applyNumberFormat="1" applyFont="1" applyBorder="1"/>
    <xf numFmtId="164" fontId="8" fillId="0" borderId="0" xfId="1" applyNumberFormat="1" applyFont="1" applyBorder="1"/>
    <xf numFmtId="0" fontId="8" fillId="0" borderId="0" xfId="0" quotePrefix="1" applyFont="1"/>
    <xf numFmtId="41" fontId="8" fillId="0" borderId="0" xfId="1" applyNumberFormat="1" applyFont="1" applyBorder="1"/>
    <xf numFmtId="41" fontId="8" fillId="0" borderId="0" xfId="0" applyNumberFormat="1" applyFont="1"/>
    <xf numFmtId="41" fontId="8" fillId="0" borderId="0" xfId="0" applyNumberFormat="1" applyFont="1" applyBorder="1"/>
    <xf numFmtId="165" fontId="8" fillId="0" borderId="2" xfId="2" applyNumberFormat="1" applyFont="1" applyBorder="1"/>
    <xf numFmtId="42" fontId="8" fillId="0" borderId="0" xfId="0" applyNumberFormat="1" applyFont="1" applyBorder="1"/>
    <xf numFmtId="165" fontId="8" fillId="0" borderId="0" xfId="0" applyNumberFormat="1" applyFont="1" applyBorder="1"/>
    <xf numFmtId="42" fontId="8" fillId="0" borderId="0" xfId="0" applyNumberFormat="1" applyFont="1"/>
    <xf numFmtId="41" fontId="8" fillId="0" borderId="1" xfId="0" applyNumberFormat="1" applyFont="1" applyBorder="1"/>
    <xf numFmtId="0" fontId="6" fillId="0" borderId="0" xfId="0" applyFont="1" applyAlignment="1"/>
    <xf numFmtId="0" fontId="8" fillId="0" borderId="0" xfId="0" applyFont="1" applyBorder="1" applyAlignment="1">
      <alignment horizontal="center"/>
    </xf>
    <xf numFmtId="15" fontId="8" fillId="0" borderId="0" xfId="0" quotePrefix="1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5" fontId="8" fillId="0" borderId="1" xfId="0" quotePrefix="1" applyNumberFormat="1" applyFont="1" applyBorder="1" applyAlignment="1">
      <alignment horizontal="center"/>
    </xf>
    <xf numFmtId="0" fontId="8" fillId="0" borderId="0" xfId="0" applyFont="1" applyBorder="1"/>
    <xf numFmtId="43" fontId="8" fillId="0" borderId="0" xfId="0" applyNumberFormat="1" applyFont="1"/>
    <xf numFmtId="165" fontId="8" fillId="0" borderId="0" xfId="2" applyNumberFormat="1" applyFont="1"/>
    <xf numFmtId="165" fontId="8" fillId="0" borderId="0" xfId="0" applyNumberFormat="1" applyFont="1"/>
    <xf numFmtId="0" fontId="8" fillId="0" borderId="1" xfId="0" applyFont="1" applyBorder="1" applyAlignment="1">
      <alignment horizontal="center"/>
    </xf>
    <xf numFmtId="15" fontId="10" fillId="0" borderId="0" xfId="0" quotePrefix="1" applyNumberFormat="1" applyFont="1" applyFill="1"/>
    <xf numFmtId="164" fontId="10" fillId="0" borderId="0" xfId="1" applyNumberFormat="1" applyFont="1" applyBorder="1"/>
    <xf numFmtId="0" fontId="10" fillId="0" borderId="0" xfId="0" applyFont="1"/>
    <xf numFmtId="41" fontId="10" fillId="0" borderId="0" xfId="1" applyNumberFormat="1" applyFont="1" applyBorder="1"/>
    <xf numFmtId="37" fontId="10" fillId="0" borderId="0" xfId="1" applyNumberFormat="1" applyFont="1" applyBorder="1"/>
    <xf numFmtId="164" fontId="10" fillId="0" borderId="1" xfId="1" applyNumberFormat="1" applyFont="1" applyBorder="1"/>
    <xf numFmtId="42" fontId="10" fillId="0" borderId="0" xfId="0" applyNumberFormat="1" applyFont="1" applyBorder="1"/>
    <xf numFmtId="167" fontId="10" fillId="0" borderId="3" xfId="3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167" fontId="10" fillId="0" borderId="3" xfId="3" applyNumberFormat="1" applyFont="1" applyBorder="1" applyAlignment="1">
      <alignment horizontal="right"/>
    </xf>
    <xf numFmtId="41" fontId="10" fillId="0" borderId="1" xfId="0" applyNumberFormat="1" applyFont="1" applyBorder="1"/>
    <xf numFmtId="0" fontId="2" fillId="0" borderId="0" xfId="24"/>
    <xf numFmtId="0" fontId="2" fillId="0" borderId="0" xfId="24" applyFont="1"/>
    <xf numFmtId="8" fontId="2" fillId="0" borderId="0" xfId="24" applyNumberFormat="1"/>
    <xf numFmtId="6" fontId="2" fillId="0" borderId="0" xfId="24" applyNumberFormat="1"/>
    <xf numFmtId="43" fontId="2" fillId="0" borderId="0" xfId="1" applyFont="1"/>
    <xf numFmtId="0" fontId="2" fillId="0" borderId="0" xfId="25"/>
    <xf numFmtId="8" fontId="2" fillId="0" borderId="0" xfId="25" applyNumberFormat="1"/>
    <xf numFmtId="0" fontId="2" fillId="0" borderId="0" xfId="25" applyFont="1"/>
    <xf numFmtId="10" fontId="2" fillId="0" borderId="0" xfId="24" applyNumberFormat="1"/>
    <xf numFmtId="0" fontId="2" fillId="0" borderId="0" xfId="24" applyAlignment="1">
      <alignment horizontal="right"/>
    </xf>
    <xf numFmtId="0" fontId="11" fillId="0" borderId="0" xfId="24" applyFont="1"/>
    <xf numFmtId="0" fontId="2" fillId="0" borderId="1" xfId="24" applyBorder="1" applyAlignment="1">
      <alignment horizontal="center"/>
    </xf>
    <xf numFmtId="9" fontId="0" fillId="0" borderId="0" xfId="27" applyFont="1"/>
    <xf numFmtId="10" fontId="2" fillId="0" borderId="0" xfId="25" applyNumberFormat="1"/>
    <xf numFmtId="22" fontId="2" fillId="0" borderId="0" xfId="25" applyNumberFormat="1"/>
    <xf numFmtId="0" fontId="0" fillId="0" borderId="0" xfId="0" applyFont="1"/>
    <xf numFmtId="164" fontId="10" fillId="0" borderId="0" xfId="1" applyNumberFormat="1" applyFont="1" applyFill="1" applyBorder="1"/>
    <xf numFmtId="42" fontId="10" fillId="0" borderId="0" xfId="1" applyNumberFormat="1" applyFont="1" applyFill="1" applyBorder="1"/>
    <xf numFmtId="164" fontId="10" fillId="0" borderId="0" xfId="1" applyNumberFormat="1" applyFont="1" applyFill="1"/>
    <xf numFmtId="164" fontId="10" fillId="0" borderId="0" xfId="0" applyNumberFormat="1" applyFont="1" applyFill="1" applyBorder="1"/>
    <xf numFmtId="0" fontId="18" fillId="0" borderId="0" xfId="0" applyFont="1" applyFill="1" applyBorder="1"/>
    <xf numFmtId="0" fontId="7" fillId="0" borderId="0" xfId="32" applyFont="1"/>
    <xf numFmtId="0" fontId="7" fillId="0" borderId="0" xfId="32" applyFont="1" applyFill="1"/>
    <xf numFmtId="0" fontId="16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8" fontId="0" fillId="0" borderId="0" xfId="0" applyNumberFormat="1"/>
    <xf numFmtId="10" fontId="0" fillId="0" borderId="0" xfId="0" applyNumberFormat="1"/>
    <xf numFmtId="22" fontId="0" fillId="0" borderId="0" xfId="0" applyNumberFormat="1"/>
    <xf numFmtId="0" fontId="2" fillId="0" borderId="0" xfId="24" applyBorder="1"/>
    <xf numFmtId="0" fontId="2" fillId="0" borderId="0" xfId="24" applyFont="1" applyBorder="1" applyAlignment="1">
      <alignment horizontal="center" wrapText="1"/>
    </xf>
    <xf numFmtId="0" fontId="2" fillId="0" borderId="0" xfId="24" applyBorder="1" applyAlignment="1">
      <alignment horizontal="center"/>
    </xf>
    <xf numFmtId="0" fontId="1" fillId="0" borderId="1" xfId="24" applyFont="1" applyBorder="1" applyAlignment="1">
      <alignment horizontal="center"/>
    </xf>
    <xf numFmtId="170" fontId="2" fillId="0" borderId="0" xfId="24" applyNumberFormat="1"/>
    <xf numFmtId="0" fontId="1" fillId="0" borderId="0" xfId="25" applyFont="1"/>
    <xf numFmtId="0" fontId="1" fillId="0" borderId="0" xfId="24" applyFont="1"/>
    <xf numFmtId="0" fontId="2" fillId="0" borderId="0" xfId="25" applyAlignment="1">
      <alignment horizontal="left"/>
    </xf>
    <xf numFmtId="0" fontId="1" fillId="0" borderId="0" xfId="25" applyFont="1" applyAlignment="1">
      <alignment horizontal="left"/>
    </xf>
    <xf numFmtId="0" fontId="8" fillId="0" borderId="0" xfId="0" quotePrefix="1" applyFont="1" applyFill="1"/>
    <xf numFmtId="164" fontId="10" fillId="0" borderId="1" xfId="1" applyNumberFormat="1" applyFont="1" applyFill="1" applyBorder="1"/>
    <xf numFmtId="164" fontId="10" fillId="3" borderId="0" xfId="1" applyNumberFormat="1" applyFont="1" applyFill="1" applyBorder="1"/>
    <xf numFmtId="164" fontId="10" fillId="3" borderId="0" xfId="0" applyNumberFormat="1" applyFont="1" applyFill="1" applyBorder="1"/>
    <xf numFmtId="42" fontId="10" fillId="3" borderId="2" xfId="0" applyNumberFormat="1" applyFont="1" applyFill="1" applyBorder="1"/>
    <xf numFmtId="42" fontId="10" fillId="3" borderId="1" xfId="0" applyNumberFormat="1" applyFont="1" applyFill="1" applyBorder="1"/>
    <xf numFmtId="165" fontId="8" fillId="3" borderId="2" xfId="0" applyNumberFormat="1" applyFont="1" applyFill="1" applyBorder="1"/>
    <xf numFmtId="165" fontId="8" fillId="3" borderId="2" xfId="2" applyNumberFormat="1" applyFont="1" applyFill="1" applyBorder="1"/>
    <xf numFmtId="0" fontId="2" fillId="4" borderId="0" xfId="24" applyFill="1"/>
    <xf numFmtId="8" fontId="2" fillId="4" borderId="0" xfId="24" applyNumberFormat="1" applyFill="1"/>
    <xf numFmtId="6" fontId="2" fillId="4" borderId="0" xfId="24" applyNumberFormat="1" applyFill="1"/>
    <xf numFmtId="42" fontId="10" fillId="3" borderId="0" xfId="1" applyNumberFormat="1" applyFont="1" applyFill="1" applyBorder="1"/>
    <xf numFmtId="165" fontId="10" fillId="3" borderId="0" xfId="2" applyNumberFormat="1" applyFont="1" applyFill="1" applyBorder="1"/>
    <xf numFmtId="41" fontId="10" fillId="0" borderId="0" xfId="1" applyNumberFormat="1" applyFont="1" applyFill="1" applyBorder="1"/>
    <xf numFmtId="0" fontId="10" fillId="0" borderId="0" xfId="0" applyFont="1" applyFill="1"/>
    <xf numFmtId="42" fontId="10" fillId="0" borderId="2" xfId="0" applyNumberFormat="1" applyFont="1" applyFill="1" applyBorder="1"/>
    <xf numFmtId="42" fontId="10" fillId="0" borderId="0" xfId="0" applyNumberFormat="1" applyFont="1" applyFill="1" applyBorder="1"/>
    <xf numFmtId="41" fontId="8" fillId="0" borderId="0" xfId="0" applyNumberFormat="1" applyFont="1" applyFill="1"/>
    <xf numFmtId="165" fontId="8" fillId="0" borderId="2" xfId="0" applyNumberFormat="1" applyFont="1" applyFill="1" applyBorder="1"/>
    <xf numFmtId="42" fontId="10" fillId="0" borderId="1" xfId="0" applyNumberFormat="1" applyFont="1" applyFill="1" applyBorder="1"/>
    <xf numFmtId="42" fontId="8" fillId="0" borderId="2" xfId="0" applyNumberFormat="1" applyFont="1" applyFill="1" applyBorder="1"/>
    <xf numFmtId="0" fontId="2" fillId="0" borderId="0" xfId="24" applyFill="1"/>
    <xf numFmtId="0" fontId="0" fillId="0" borderId="0" xfId="0" applyFill="1"/>
    <xf numFmtId="0" fontId="2" fillId="0" borderId="0" xfId="25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 textRotation="180"/>
    </xf>
  </cellXfs>
  <cellStyles count="33">
    <cellStyle name="˙˙˙˙˙˙˙˙˙˙˙˙˙˙˙˙˙˙˙˙˙˙˙˙˙˙˙˙˙˙˙˙˙˙˙˙˙˙˙˙˙_x0008_" xfId="7" xr:uid="{00000000-0005-0000-0000-000000000000}"/>
    <cellStyle name="=C:\WINNT\SYSTEM32\COMMAND.COM" xfId="8" xr:uid="{00000000-0005-0000-0000-000001000000}"/>
    <cellStyle name="Comma" xfId="1" builtinId="3"/>
    <cellStyle name="Comma 2" xfId="9" xr:uid="{00000000-0005-0000-0000-000003000000}"/>
    <cellStyle name="Comma 3" xfId="10" xr:uid="{00000000-0005-0000-0000-000004000000}"/>
    <cellStyle name="Comma 4" xfId="11" xr:uid="{00000000-0005-0000-0000-000005000000}"/>
    <cellStyle name="Comma 5" xfId="5" xr:uid="{00000000-0005-0000-0000-000006000000}"/>
    <cellStyle name="Comma 5 2" xfId="26" xr:uid="{00000000-0005-0000-0000-000007000000}"/>
    <cellStyle name="Comma 6" xfId="29" xr:uid="{00000000-0005-0000-0000-000008000000}"/>
    <cellStyle name="Currency" xfId="2" builtinId="4"/>
    <cellStyle name="Currency 2" xfId="12" xr:uid="{00000000-0005-0000-0000-00000A000000}"/>
    <cellStyle name="Heading" xfId="13" xr:uid="{00000000-0005-0000-0000-00000B000000}"/>
    <cellStyle name="Normal" xfId="0" builtinId="0"/>
    <cellStyle name="Normal 2" xfId="14" xr:uid="{00000000-0005-0000-0000-00000D000000}"/>
    <cellStyle name="Normal 2 2" xfId="15" xr:uid="{00000000-0005-0000-0000-00000E000000}"/>
    <cellStyle name="Normal 2 3 2" xfId="32" xr:uid="{00000000-0005-0000-0000-00000F000000}"/>
    <cellStyle name="Normal 3" xfId="16" xr:uid="{00000000-0005-0000-0000-000010000000}"/>
    <cellStyle name="Normal 3 2" xfId="17" xr:uid="{00000000-0005-0000-0000-000011000000}"/>
    <cellStyle name="Normal 4" xfId="18" xr:uid="{00000000-0005-0000-0000-000012000000}"/>
    <cellStyle name="Normal 4 2 2" xfId="30" xr:uid="{00000000-0005-0000-0000-000013000000}"/>
    <cellStyle name="Normal 5" xfId="19" xr:uid="{00000000-0005-0000-0000-000014000000}"/>
    <cellStyle name="Normal 6" xfId="4" xr:uid="{00000000-0005-0000-0000-000015000000}"/>
    <cellStyle name="Normal 6 2" xfId="24" xr:uid="{00000000-0005-0000-0000-000016000000}"/>
    <cellStyle name="Normal 7" xfId="31" xr:uid="{00000000-0005-0000-0000-000017000000}"/>
    <cellStyle name="Normal 8" xfId="25" xr:uid="{00000000-0005-0000-0000-000018000000}"/>
    <cellStyle name="Normal 9" xfId="28" xr:uid="{00000000-0005-0000-0000-000019000000}"/>
    <cellStyle name="Percent" xfId="3" builtinId="5"/>
    <cellStyle name="Percent (0)" xfId="20" xr:uid="{00000000-0005-0000-0000-00001B000000}"/>
    <cellStyle name="Percent 2" xfId="6" xr:uid="{00000000-0005-0000-0000-00001C000000}"/>
    <cellStyle name="Percent 2 2" xfId="27" xr:uid="{00000000-0005-0000-0000-00001D000000}"/>
    <cellStyle name="Style 1" xfId="21" xr:uid="{00000000-0005-0000-0000-00001E000000}"/>
    <cellStyle name="Tickmark" xfId="22" xr:uid="{00000000-0005-0000-0000-00001F000000}"/>
    <cellStyle name="Tickmark 2" xfId="23" xr:uid="{00000000-0005-0000-0000-000020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152677</xdr:colOff>
      <xdr:row>4</xdr:row>
      <xdr:rowOff>123895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F41028-AC38-42A2-BC42-5C440C381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1981477" cy="504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276225</xdr:colOff>
      <xdr:row>4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914650" y="381000"/>
          <a:ext cx="3324225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rgbClr val="0000FF"/>
              </a:solidFill>
            </a:rPr>
            <a:t>Provision report for 2015 </a:t>
          </a:r>
          <a:r>
            <a:rPr lang="en-US" sz="1200" u="sng">
              <a:solidFill>
                <a:srgbClr val="0000FF"/>
              </a:solidFill>
            </a:rPr>
            <a:t>Total</a:t>
          </a:r>
          <a:r>
            <a:rPr lang="en-US" sz="1200" u="none" baseline="0">
              <a:solidFill>
                <a:srgbClr val="0000FF"/>
              </a:solidFill>
            </a:rPr>
            <a:t> CWIP transfers (recorded in tax software, not in GL)</a:t>
          </a:r>
          <a:endParaRPr lang="en-US" sz="1200">
            <a:solidFill>
              <a:srgbClr val="0000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152400</xdr:rowOff>
    </xdr:from>
    <xdr:to>
      <xdr:col>2</xdr:col>
      <xdr:colOff>285750</xdr:colOff>
      <xdr:row>4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924175" y="342900"/>
          <a:ext cx="3324225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rgbClr val="0000FF"/>
              </a:solidFill>
            </a:rPr>
            <a:t>Provision report for 2015 </a:t>
          </a:r>
          <a:r>
            <a:rPr lang="en-US" sz="1200" u="sng">
              <a:solidFill>
                <a:srgbClr val="0000FF"/>
              </a:solidFill>
            </a:rPr>
            <a:t>Total</a:t>
          </a:r>
          <a:r>
            <a:rPr lang="en-US" sz="1200" u="none" baseline="0">
              <a:solidFill>
                <a:srgbClr val="0000FF"/>
              </a:solidFill>
            </a:rPr>
            <a:t> CWIP transfers (net to zero - recorded in tax software, not in GL)</a:t>
          </a:r>
          <a:endParaRPr lang="en-US" sz="1200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C1:L34"/>
  <sheetViews>
    <sheetView tabSelected="1" workbookViewId="0">
      <selection activeCell="B3" sqref="B3"/>
    </sheetView>
  </sheetViews>
  <sheetFormatPr defaultRowHeight="12.75" x14ac:dyDescent="0.2"/>
  <sheetData>
    <row r="1" spans="3:12" ht="15" customHeight="1" x14ac:dyDescent="0.2"/>
    <row r="2" spans="3:12" ht="15" customHeight="1" x14ac:dyDescent="0.2"/>
    <row r="3" spans="3:12" ht="15" customHeight="1" x14ac:dyDescent="0.2"/>
    <row r="4" spans="3:12" ht="15" customHeight="1" x14ac:dyDescent="0.2"/>
    <row r="5" spans="3:12" ht="15" customHeight="1" x14ac:dyDescent="0.2"/>
    <row r="6" spans="3:12" ht="15" customHeight="1" x14ac:dyDescent="0.2"/>
    <row r="7" spans="3:12" ht="15" customHeight="1" x14ac:dyDescent="0.2"/>
    <row r="8" spans="3:12" ht="15" customHeight="1" x14ac:dyDescent="0.2">
      <c r="C8" s="63" t="s">
        <v>206</v>
      </c>
    </row>
    <row r="9" spans="3:12" ht="15" customHeight="1" x14ac:dyDescent="0.2">
      <c r="C9" s="63" t="s">
        <v>259</v>
      </c>
    </row>
    <row r="10" spans="3:12" ht="15" customHeight="1" x14ac:dyDescent="0.2">
      <c r="C10" s="63" t="s">
        <v>254</v>
      </c>
    </row>
    <row r="11" spans="3:12" ht="15" customHeight="1" x14ac:dyDescent="0.2"/>
    <row r="12" spans="3:12" ht="15" customHeight="1" x14ac:dyDescent="0.2"/>
    <row r="13" spans="3:12" ht="15" customHeight="1" x14ac:dyDescent="0.2">
      <c r="C13" s="64" t="s">
        <v>260</v>
      </c>
    </row>
    <row r="14" spans="3:12" ht="15" customHeight="1" x14ac:dyDescent="0.2"/>
    <row r="15" spans="3:12" ht="15" customHeight="1" x14ac:dyDescent="0.2">
      <c r="C15" s="65" t="s">
        <v>261</v>
      </c>
      <c r="D15" s="66"/>
      <c r="E15" s="57"/>
      <c r="F15" s="57"/>
      <c r="G15" s="57"/>
      <c r="H15" s="57"/>
      <c r="I15" s="57"/>
      <c r="J15" s="57"/>
      <c r="K15" s="57"/>
      <c r="L15" s="57"/>
    </row>
    <row r="16" spans="3:12" ht="15" customHeight="1" x14ac:dyDescent="0.2">
      <c r="C16" s="67" t="s">
        <v>262</v>
      </c>
      <c r="D16" s="66"/>
      <c r="E16" s="57"/>
      <c r="F16" s="57"/>
      <c r="G16" s="57"/>
      <c r="H16" s="57"/>
      <c r="I16" s="57"/>
      <c r="J16" s="57"/>
      <c r="K16" s="57"/>
      <c r="L16" s="57"/>
    </row>
    <row r="17" spans="3:12" ht="15" customHeight="1" x14ac:dyDescent="0.2">
      <c r="C17" s="67" t="s">
        <v>263</v>
      </c>
      <c r="D17" s="66"/>
      <c r="E17" s="57"/>
      <c r="F17" s="57"/>
      <c r="G17" s="57"/>
      <c r="H17" s="57"/>
      <c r="I17" s="57"/>
      <c r="J17" s="57"/>
      <c r="K17" s="57"/>
      <c r="L17" s="57"/>
    </row>
    <row r="18" spans="3:12" ht="15" customHeight="1" x14ac:dyDescent="0.2">
      <c r="C18" s="67"/>
      <c r="D18" s="66"/>
      <c r="E18" s="57"/>
      <c r="F18" s="57"/>
      <c r="G18" s="57"/>
      <c r="H18" s="57"/>
      <c r="I18" s="57"/>
      <c r="J18" s="57"/>
      <c r="K18" s="57"/>
      <c r="L18" s="57"/>
    </row>
    <row r="19" spans="3:12" ht="15" customHeight="1" x14ac:dyDescent="0.2">
      <c r="C19" s="67" t="s">
        <v>264</v>
      </c>
      <c r="D19" s="66"/>
      <c r="E19" s="57"/>
      <c r="F19" s="57"/>
      <c r="G19" s="57"/>
      <c r="H19" s="57"/>
      <c r="I19" s="57"/>
      <c r="J19" s="57"/>
      <c r="K19" s="57"/>
      <c r="L19" s="57"/>
    </row>
    <row r="20" spans="3:12" ht="15" customHeight="1" x14ac:dyDescent="0.2">
      <c r="C20" s="67" t="s">
        <v>269</v>
      </c>
      <c r="D20" s="66"/>
      <c r="E20" s="57"/>
      <c r="F20" s="57"/>
      <c r="G20" s="57"/>
      <c r="H20" s="57"/>
      <c r="I20" s="57"/>
      <c r="J20" s="57"/>
      <c r="K20" s="57"/>
      <c r="L20" s="57"/>
    </row>
    <row r="21" spans="3:12" ht="15" customHeight="1" x14ac:dyDescent="0.2">
      <c r="C21" s="67"/>
      <c r="D21" s="66"/>
      <c r="E21" s="57"/>
      <c r="F21" s="57"/>
      <c r="G21" s="57"/>
      <c r="H21" s="57"/>
      <c r="I21" s="57"/>
      <c r="J21" s="57"/>
      <c r="K21" s="57"/>
      <c r="L21" s="57"/>
    </row>
    <row r="22" spans="3:12" ht="15" customHeight="1" x14ac:dyDescent="0.2">
      <c r="C22" s="67" t="s">
        <v>270</v>
      </c>
      <c r="D22" s="66"/>
      <c r="E22" s="57"/>
      <c r="F22" s="57"/>
      <c r="G22" s="57"/>
      <c r="H22" s="57"/>
      <c r="I22" s="57"/>
      <c r="J22" s="57"/>
      <c r="K22" s="57"/>
      <c r="L22" s="57"/>
    </row>
    <row r="23" spans="3:12" ht="15" customHeight="1" x14ac:dyDescent="0.2">
      <c r="C23" s="67" t="s">
        <v>271</v>
      </c>
      <c r="D23" s="66"/>
      <c r="E23" s="57"/>
      <c r="F23" s="57"/>
      <c r="G23" s="57"/>
      <c r="H23" s="57"/>
      <c r="I23" s="57"/>
      <c r="J23" s="57"/>
      <c r="K23" s="57"/>
      <c r="L23" s="57"/>
    </row>
    <row r="24" spans="3:12" ht="15" customHeight="1" x14ac:dyDescent="0.2">
      <c r="C24" s="67"/>
      <c r="D24" s="66"/>
      <c r="E24" s="57"/>
      <c r="F24" s="57"/>
      <c r="G24" s="57"/>
      <c r="H24" s="57"/>
      <c r="I24" s="57"/>
      <c r="J24" s="57"/>
      <c r="K24" s="57"/>
      <c r="L24" s="57"/>
    </row>
    <row r="25" spans="3:12" ht="15" customHeight="1" x14ac:dyDescent="0.2">
      <c r="C25" s="67" t="s">
        <v>272</v>
      </c>
      <c r="D25" s="66"/>
      <c r="E25" s="57"/>
      <c r="F25" s="57"/>
      <c r="G25" s="57"/>
      <c r="H25" s="57"/>
      <c r="I25" s="57"/>
      <c r="J25" s="57"/>
      <c r="K25" s="57"/>
      <c r="L25" s="57"/>
    </row>
    <row r="26" spans="3:12" ht="15" customHeight="1" x14ac:dyDescent="0.2">
      <c r="C26" s="67" t="s">
        <v>265</v>
      </c>
      <c r="D26" s="66"/>
      <c r="E26" s="57"/>
      <c r="F26" s="57"/>
      <c r="G26" s="57"/>
      <c r="H26" s="57"/>
      <c r="I26" s="57"/>
      <c r="J26" s="57"/>
      <c r="K26" s="57"/>
      <c r="L26" s="57"/>
    </row>
    <row r="27" spans="3:12" ht="15" customHeight="1" x14ac:dyDescent="0.2">
      <c r="C27" s="67" t="s">
        <v>266</v>
      </c>
      <c r="D27" s="66"/>
      <c r="E27" s="57"/>
      <c r="F27" s="57"/>
      <c r="G27" s="57"/>
      <c r="H27" s="57"/>
      <c r="I27" s="57"/>
      <c r="J27" s="57"/>
      <c r="K27" s="57"/>
      <c r="L27" s="57"/>
    </row>
    <row r="28" spans="3:12" x14ac:dyDescent="0.2">
      <c r="C28" s="67" t="s">
        <v>267</v>
      </c>
      <c r="D28" s="66"/>
      <c r="E28" s="57"/>
      <c r="F28" s="57"/>
      <c r="G28" s="57"/>
      <c r="H28" s="57"/>
      <c r="I28" s="57"/>
      <c r="J28" s="57"/>
      <c r="K28" s="57"/>
      <c r="L28" s="57"/>
    </row>
    <row r="29" spans="3:12" x14ac:dyDescent="0.2">
      <c r="C29" s="67"/>
      <c r="D29" s="66"/>
      <c r="E29" s="57"/>
      <c r="F29" s="57"/>
      <c r="G29" s="57"/>
      <c r="H29" s="57"/>
      <c r="I29" s="57"/>
      <c r="J29" s="57"/>
      <c r="K29" s="57"/>
      <c r="L29" s="57"/>
    </row>
    <row r="30" spans="3:12" x14ac:dyDescent="0.2">
      <c r="C30" s="67" t="s">
        <v>268</v>
      </c>
      <c r="D30" s="66"/>
      <c r="E30" s="57"/>
      <c r="F30" s="57"/>
      <c r="G30" s="57"/>
      <c r="H30" s="57"/>
      <c r="I30" s="57"/>
      <c r="J30" s="57"/>
      <c r="K30" s="57"/>
      <c r="L30" s="57"/>
    </row>
    <row r="31" spans="3:12" x14ac:dyDescent="0.2">
      <c r="C31" s="67" t="s">
        <v>273</v>
      </c>
      <c r="D31" s="66"/>
      <c r="E31" s="57"/>
      <c r="F31" s="57"/>
      <c r="G31" s="57"/>
      <c r="H31" s="57"/>
      <c r="I31" s="57"/>
      <c r="J31" s="57"/>
      <c r="K31" s="57"/>
      <c r="L31" s="57"/>
    </row>
    <row r="32" spans="3:12" x14ac:dyDescent="0.2">
      <c r="C32" s="67" t="s">
        <v>274</v>
      </c>
      <c r="D32" s="66"/>
      <c r="E32" s="57"/>
      <c r="F32" s="57"/>
      <c r="G32" s="57"/>
      <c r="H32" s="57"/>
      <c r="I32" s="57"/>
      <c r="J32" s="57"/>
      <c r="K32" s="57"/>
      <c r="L32" s="57"/>
    </row>
    <row r="33" spans="3:12" x14ac:dyDescent="0.2"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3:12" x14ac:dyDescent="0.2">
      <c r="C34" s="57"/>
      <c r="D34" s="57"/>
      <c r="E34" s="57"/>
      <c r="F34" s="57"/>
      <c r="G34" s="57"/>
      <c r="H34" s="57"/>
      <c r="I34" s="57"/>
      <c r="J34" s="57"/>
      <c r="K34" s="57"/>
      <c r="L34" s="5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79998168889431442"/>
  </sheetPr>
  <dimension ref="A1:X199"/>
  <sheetViews>
    <sheetView topLeftCell="A23" zoomScaleNormal="100" workbookViewId="0">
      <selection activeCell="Q50" sqref="Q50"/>
    </sheetView>
  </sheetViews>
  <sheetFormatPr defaultRowHeight="12.75" x14ac:dyDescent="0.2"/>
  <cols>
    <col min="1" max="1" width="3.7109375" customWidth="1"/>
    <col min="2" max="2" width="1.5703125" customWidth="1"/>
    <col min="3" max="3" width="42.7109375" customWidth="1"/>
    <col min="4" max="4" width="1.5703125" customWidth="1"/>
    <col min="5" max="5" width="12.7109375" customWidth="1"/>
    <col min="6" max="6" width="1.5703125" customWidth="1"/>
    <col min="7" max="7" width="12.7109375" customWidth="1"/>
    <col min="8" max="8" width="1.5703125" customWidth="1"/>
    <col min="9" max="9" width="12.7109375" customWidth="1"/>
    <col min="10" max="10" width="1.5703125" customWidth="1"/>
    <col min="11" max="11" width="12.7109375" customWidth="1"/>
    <col min="12" max="12" width="1.5703125" customWidth="1"/>
    <col min="13" max="13" width="12.7109375" customWidth="1"/>
    <col min="14" max="14" width="1.5703125" customWidth="1"/>
    <col min="15" max="15" width="3.7109375" customWidth="1"/>
    <col min="16" max="16" width="2.7109375" customWidth="1"/>
    <col min="17" max="19" width="2.42578125" customWidth="1"/>
    <col min="20" max="20" width="1.7109375" customWidth="1"/>
    <col min="21" max="21" width="3.42578125" customWidth="1"/>
    <col min="22" max="22" width="17" customWidth="1"/>
  </cols>
  <sheetData>
    <row r="1" spans="1:24" ht="15.75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23"/>
      <c r="Q1" s="23"/>
      <c r="R1" s="23"/>
      <c r="S1" s="2"/>
      <c r="T1" s="2"/>
      <c r="U1" s="2"/>
      <c r="V1" s="2"/>
    </row>
    <row r="2" spans="1:24" ht="15.75" x14ac:dyDescent="0.25">
      <c r="A2" s="104" t="s">
        <v>255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23"/>
      <c r="Q2" s="23"/>
      <c r="R2" s="23"/>
      <c r="S2" s="2"/>
      <c r="T2" s="2"/>
      <c r="U2" s="2"/>
      <c r="V2" s="2"/>
    </row>
    <row r="3" spans="1:24" ht="15.75" x14ac:dyDescent="0.25">
      <c r="A3" s="104" t="s">
        <v>256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23"/>
      <c r="Q3" s="23"/>
      <c r="R3" s="23"/>
      <c r="S3" s="2"/>
      <c r="T3" s="2"/>
      <c r="U3" s="2"/>
      <c r="V3" s="2"/>
    </row>
    <row r="4" spans="1:24" ht="15.75" x14ac:dyDescent="0.25">
      <c r="A4" s="105" t="s">
        <v>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4"/>
      <c r="Q4" s="24"/>
      <c r="R4" s="24"/>
      <c r="S4" s="20"/>
      <c r="T4" s="20"/>
      <c r="U4" s="20"/>
      <c r="V4" s="1"/>
    </row>
    <row r="5" spans="1:24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4"/>
      <c r="P5" s="4"/>
      <c r="Q5" s="4"/>
      <c r="R5" s="4"/>
      <c r="S5" s="4"/>
      <c r="T5" s="4"/>
      <c r="U5" s="4"/>
      <c r="V5" s="4"/>
      <c r="W5" s="6"/>
      <c r="X5" s="6"/>
    </row>
    <row r="6" spans="1:24" x14ac:dyDescent="0.2">
      <c r="A6" s="6"/>
      <c r="B6" s="6"/>
      <c r="C6" s="6"/>
      <c r="D6" s="6"/>
      <c r="E6" s="6"/>
      <c r="F6" s="6"/>
      <c r="G6" s="5" t="s">
        <v>2</v>
      </c>
      <c r="H6" s="5"/>
      <c r="I6" s="5" t="s">
        <v>2</v>
      </c>
      <c r="J6" s="5"/>
      <c r="K6" s="5" t="s">
        <v>2</v>
      </c>
      <c r="L6" s="5"/>
      <c r="M6" s="5" t="s">
        <v>2</v>
      </c>
      <c r="N6" s="5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">
      <c r="A7" s="6"/>
      <c r="B7" s="6"/>
      <c r="C7" s="6"/>
      <c r="D7" s="6"/>
      <c r="E7" s="5" t="s">
        <v>144</v>
      </c>
      <c r="F7" s="6"/>
      <c r="G7" s="5" t="s">
        <v>3</v>
      </c>
      <c r="H7" s="5"/>
      <c r="I7" s="5" t="s">
        <v>147</v>
      </c>
      <c r="J7" s="5"/>
      <c r="K7" s="5" t="s">
        <v>3</v>
      </c>
      <c r="L7" s="5"/>
      <c r="M7" s="5" t="s">
        <v>147</v>
      </c>
      <c r="N7" s="5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x14ac:dyDescent="0.2">
      <c r="A8" s="5" t="s">
        <v>132</v>
      </c>
      <c r="B8" s="5"/>
      <c r="C8" s="6"/>
      <c r="D8" s="6"/>
      <c r="E8" s="5" t="s">
        <v>139</v>
      </c>
      <c r="F8" s="6"/>
      <c r="G8" s="5" t="s">
        <v>139</v>
      </c>
      <c r="H8" s="5"/>
      <c r="I8" s="5" t="s">
        <v>145</v>
      </c>
      <c r="J8" s="5"/>
      <c r="K8" s="5" t="s">
        <v>139</v>
      </c>
      <c r="L8" s="5"/>
      <c r="M8" s="5" t="s">
        <v>145</v>
      </c>
      <c r="N8" s="5"/>
      <c r="O8" s="5" t="s">
        <v>132</v>
      </c>
      <c r="P8" s="5"/>
      <c r="Q8" s="5"/>
      <c r="R8" s="5"/>
      <c r="S8" s="6"/>
      <c r="T8" s="6"/>
      <c r="U8" s="6"/>
      <c r="V8" s="6"/>
      <c r="W8" s="6"/>
      <c r="X8" s="6"/>
    </row>
    <row r="9" spans="1:24" x14ac:dyDescent="0.2">
      <c r="A9" s="30" t="s">
        <v>133</v>
      </c>
      <c r="B9" s="21"/>
      <c r="C9" s="6"/>
      <c r="D9" s="6"/>
      <c r="E9" s="25" t="s">
        <v>275</v>
      </c>
      <c r="F9" s="6"/>
      <c r="G9" s="30" t="s">
        <v>140</v>
      </c>
      <c r="H9" s="7"/>
      <c r="I9" s="30" t="s">
        <v>140</v>
      </c>
      <c r="J9" s="30"/>
      <c r="K9" s="30" t="s">
        <v>146</v>
      </c>
      <c r="L9" s="7"/>
      <c r="M9" s="30" t="s">
        <v>146</v>
      </c>
      <c r="N9" s="7"/>
      <c r="O9" s="30" t="s">
        <v>133</v>
      </c>
      <c r="P9" s="21"/>
      <c r="Q9" s="21"/>
      <c r="R9" s="21"/>
      <c r="S9" s="6"/>
      <c r="T9" s="6"/>
      <c r="U9" s="6"/>
      <c r="V9" s="6"/>
      <c r="W9" s="6"/>
      <c r="X9" s="6"/>
    </row>
    <row r="10" spans="1:24" x14ac:dyDescent="0.2">
      <c r="A10" s="5"/>
      <c r="B10" s="5"/>
      <c r="C10" s="6"/>
      <c r="D10" s="6"/>
      <c r="E10" s="8" t="s">
        <v>134</v>
      </c>
      <c r="F10" s="8"/>
      <c r="G10" s="8" t="s">
        <v>135</v>
      </c>
      <c r="H10" s="5"/>
      <c r="I10" s="8" t="s">
        <v>136</v>
      </c>
      <c r="J10" s="5"/>
      <c r="K10" s="8" t="s">
        <v>137</v>
      </c>
      <c r="L10" s="5"/>
      <c r="M10" s="8" t="s">
        <v>138</v>
      </c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</row>
    <row r="11" spans="1:24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x14ac:dyDescent="0.2">
      <c r="A12" s="5">
        <v>1</v>
      </c>
      <c r="B12" s="5"/>
      <c r="C12" s="6" t="s">
        <v>252</v>
      </c>
      <c r="D12" s="6"/>
      <c r="E12" s="59">
        <v>161020</v>
      </c>
      <c r="F12" s="59"/>
      <c r="G12" s="91">
        <v>15979</v>
      </c>
      <c r="H12" s="59"/>
      <c r="I12" s="92">
        <f t="shared" ref="I12:I19" si="0">+E12+G12</f>
        <v>176999</v>
      </c>
      <c r="J12" s="58"/>
      <c r="K12" s="91">
        <v>23306</v>
      </c>
      <c r="L12" s="60"/>
      <c r="M12" s="92">
        <f t="shared" ref="M12:M17" si="1">+I12+K12</f>
        <v>200305</v>
      </c>
      <c r="N12" s="9"/>
      <c r="O12" s="5">
        <f t="shared" ref="O12:O17" si="2">+A12</f>
        <v>1</v>
      </c>
      <c r="P12" s="5"/>
      <c r="Q12" s="5"/>
      <c r="R12" s="5"/>
      <c r="S12" s="6"/>
      <c r="T12" s="6"/>
      <c r="U12" s="6"/>
      <c r="V12" s="6"/>
      <c r="W12" s="6"/>
      <c r="X12" s="6"/>
    </row>
    <row r="13" spans="1:24" x14ac:dyDescent="0.2">
      <c r="A13" s="5">
        <f>+A12+1</f>
        <v>2</v>
      </c>
      <c r="B13" s="5"/>
      <c r="C13" s="11" t="s">
        <v>249</v>
      </c>
      <c r="D13" s="11"/>
      <c r="E13" s="58">
        <v>18416</v>
      </c>
      <c r="F13" s="32"/>
      <c r="G13" s="82">
        <v>-18416</v>
      </c>
      <c r="H13" s="32"/>
      <c r="I13" s="82">
        <f t="shared" si="0"/>
        <v>0</v>
      </c>
      <c r="J13" s="32"/>
      <c r="K13" s="82">
        <v>0</v>
      </c>
      <c r="L13" s="32"/>
      <c r="M13" s="82">
        <f t="shared" si="1"/>
        <v>0</v>
      </c>
      <c r="N13" s="10"/>
      <c r="O13" s="5">
        <f t="shared" si="2"/>
        <v>2</v>
      </c>
      <c r="P13" s="5"/>
      <c r="Q13" s="5"/>
      <c r="R13" s="5"/>
      <c r="S13" s="6"/>
      <c r="T13" s="6"/>
      <c r="U13" s="6"/>
      <c r="V13" s="6"/>
      <c r="W13" s="6"/>
      <c r="X13" s="6"/>
    </row>
    <row r="14" spans="1:24" x14ac:dyDescent="0.2">
      <c r="A14" s="5">
        <f>+A13+1</f>
        <v>3</v>
      </c>
      <c r="B14" s="5"/>
      <c r="C14" s="11" t="s">
        <v>201</v>
      </c>
      <c r="D14" s="11"/>
      <c r="E14" s="93">
        <v>0</v>
      </c>
      <c r="F14" s="34"/>
      <c r="G14" s="32">
        <v>0</v>
      </c>
      <c r="H14" s="34"/>
      <c r="I14" s="58">
        <f t="shared" si="0"/>
        <v>0</v>
      </c>
      <c r="J14" s="32"/>
      <c r="K14" s="32">
        <v>0</v>
      </c>
      <c r="L14" s="35"/>
      <c r="M14" s="32">
        <f t="shared" si="1"/>
        <v>0</v>
      </c>
      <c r="N14" s="10"/>
      <c r="O14" s="5">
        <f t="shared" si="2"/>
        <v>3</v>
      </c>
      <c r="P14" s="5"/>
      <c r="Q14" s="5"/>
      <c r="R14" s="5"/>
      <c r="S14" s="6"/>
      <c r="T14" s="6"/>
      <c r="U14" s="6"/>
      <c r="V14" s="6"/>
      <c r="W14" s="6"/>
      <c r="X14" s="6"/>
    </row>
    <row r="15" spans="1:24" x14ac:dyDescent="0.2">
      <c r="A15" s="5">
        <v>4</v>
      </c>
      <c r="B15" s="5"/>
      <c r="C15" s="6" t="s">
        <v>253</v>
      </c>
      <c r="D15" s="6"/>
      <c r="E15" s="58">
        <v>12032.384769999999</v>
      </c>
      <c r="F15" s="32"/>
      <c r="G15" s="32">
        <v>-12032.384769999999</v>
      </c>
      <c r="H15" s="32"/>
      <c r="I15" s="58">
        <f t="shared" si="0"/>
        <v>0</v>
      </c>
      <c r="J15" s="33"/>
      <c r="K15" s="32">
        <v>0</v>
      </c>
      <c r="L15" s="33"/>
      <c r="M15" s="32">
        <f t="shared" si="1"/>
        <v>0</v>
      </c>
      <c r="N15" s="13"/>
      <c r="O15" s="5">
        <v>4</v>
      </c>
      <c r="P15" s="5"/>
      <c r="Q15" s="5"/>
      <c r="R15" s="5"/>
      <c r="S15" s="6"/>
      <c r="T15" s="6"/>
      <c r="U15" s="6"/>
      <c r="V15" s="6"/>
      <c r="W15" s="6"/>
      <c r="X15" s="6"/>
    </row>
    <row r="16" spans="1:24" x14ac:dyDescent="0.2">
      <c r="A16" s="5">
        <f>+A15+1</f>
        <v>5</v>
      </c>
      <c r="B16" s="5"/>
      <c r="C16" s="6" t="s">
        <v>205</v>
      </c>
      <c r="D16" s="6"/>
      <c r="E16" s="93">
        <v>0</v>
      </c>
      <c r="F16" s="34"/>
      <c r="G16" s="32">
        <v>0</v>
      </c>
      <c r="H16" s="34"/>
      <c r="I16" s="58">
        <f t="shared" si="0"/>
        <v>0</v>
      </c>
      <c r="J16" s="33"/>
      <c r="K16" s="32">
        <v>0</v>
      </c>
      <c r="L16" s="33"/>
      <c r="M16" s="32">
        <f t="shared" si="1"/>
        <v>0</v>
      </c>
      <c r="N16" s="12"/>
      <c r="O16" s="5">
        <f t="shared" si="2"/>
        <v>5</v>
      </c>
      <c r="P16" s="5"/>
      <c r="Q16" s="5"/>
      <c r="R16" s="5"/>
      <c r="S16" s="6"/>
      <c r="T16" s="6"/>
      <c r="U16" s="6"/>
      <c r="V16" s="6"/>
      <c r="W16" s="6"/>
      <c r="X16" s="6"/>
    </row>
    <row r="17" spans="1:24" x14ac:dyDescent="0.2">
      <c r="A17" s="5">
        <f>+A16+1</f>
        <v>6</v>
      </c>
      <c r="B17" s="5"/>
      <c r="C17" s="6" t="s">
        <v>202</v>
      </c>
      <c r="D17" s="6"/>
      <c r="E17" s="81">
        <f>-'Support 51013_Test Year'!L122/1000</f>
        <v>2622.1517599999947</v>
      </c>
      <c r="F17" s="32"/>
      <c r="G17" s="81">
        <f>2701-E17</f>
        <v>78.848240000005262</v>
      </c>
      <c r="H17" s="32"/>
      <c r="I17" s="81">
        <f t="shared" si="0"/>
        <v>2701</v>
      </c>
      <c r="J17" s="33"/>
      <c r="K17" s="36">
        <v>0</v>
      </c>
      <c r="L17" s="33"/>
      <c r="M17" s="36">
        <f t="shared" si="1"/>
        <v>2701</v>
      </c>
      <c r="N17" s="14"/>
      <c r="O17" s="5">
        <f t="shared" si="2"/>
        <v>6</v>
      </c>
      <c r="P17" s="5"/>
      <c r="Q17" s="5"/>
      <c r="R17" s="5"/>
      <c r="S17" s="6"/>
      <c r="T17" s="6"/>
      <c r="U17" s="6"/>
      <c r="V17" s="6"/>
      <c r="W17" s="6"/>
      <c r="X17" s="6"/>
    </row>
    <row r="18" spans="1:24" ht="6.4" customHeight="1" x14ac:dyDescent="0.2">
      <c r="A18" s="5"/>
      <c r="B18" s="5"/>
      <c r="C18" s="6"/>
      <c r="D18" s="6"/>
      <c r="E18" s="94"/>
      <c r="F18" s="33"/>
      <c r="G18" s="33"/>
      <c r="H18" s="33"/>
      <c r="I18" s="94"/>
      <c r="J18" s="33"/>
      <c r="K18" s="33"/>
      <c r="L18" s="33"/>
      <c r="M18" s="33"/>
      <c r="N18" s="6"/>
      <c r="O18" s="5"/>
      <c r="P18" s="5"/>
      <c r="Q18" s="5"/>
      <c r="R18" s="5"/>
      <c r="S18" s="6"/>
      <c r="T18" s="6"/>
      <c r="U18" s="6"/>
      <c r="V18" s="6"/>
      <c r="W18" s="6"/>
      <c r="X18" s="6"/>
    </row>
    <row r="19" spans="1:24" x14ac:dyDescent="0.2">
      <c r="A19" s="5">
        <f>+A17+1</f>
        <v>7</v>
      </c>
      <c r="B19" s="5"/>
      <c r="C19" s="11" t="s">
        <v>200</v>
      </c>
      <c r="D19" s="11"/>
      <c r="E19" s="61">
        <v>188846.01423</v>
      </c>
      <c r="F19" s="61"/>
      <c r="G19" s="61">
        <v>-14548.154478686452</v>
      </c>
      <c r="H19" s="61"/>
      <c r="I19" s="58">
        <f t="shared" si="0"/>
        <v>174297.85975131355</v>
      </c>
      <c r="J19" s="61"/>
      <c r="K19" s="83">
        <v>23306</v>
      </c>
      <c r="L19" s="61"/>
      <c r="M19" s="83">
        <f>+I19+K19</f>
        <v>197603.85975131355</v>
      </c>
      <c r="N19" s="16"/>
      <c r="O19" s="5">
        <f>+A19</f>
        <v>7</v>
      </c>
      <c r="P19" s="5"/>
      <c r="Q19" s="5"/>
      <c r="R19" s="5"/>
      <c r="S19" s="6"/>
      <c r="T19" s="6"/>
      <c r="U19" s="6"/>
      <c r="V19" s="6"/>
      <c r="W19" s="6"/>
      <c r="X19" s="6"/>
    </row>
    <row r="20" spans="1:24" ht="6.4" customHeight="1" x14ac:dyDescent="0.2">
      <c r="A20" s="5"/>
      <c r="B20" s="5"/>
      <c r="C20" s="6"/>
      <c r="D20" s="6"/>
      <c r="E20" s="33"/>
      <c r="F20" s="33"/>
      <c r="G20" s="33"/>
      <c r="H20" s="33"/>
      <c r="I20" s="94"/>
      <c r="J20" s="33"/>
      <c r="K20" s="33"/>
      <c r="L20" s="33"/>
      <c r="M20" s="33"/>
      <c r="N20" s="6"/>
      <c r="O20" s="5"/>
      <c r="P20" s="5"/>
      <c r="Q20" s="5"/>
      <c r="R20" s="5"/>
      <c r="S20" s="6"/>
      <c r="T20" s="6"/>
      <c r="U20" s="6"/>
      <c r="V20" s="6"/>
      <c r="W20" s="6"/>
      <c r="X20" s="6"/>
    </row>
    <row r="21" spans="1:24" x14ac:dyDescent="0.2">
      <c r="A21" s="5">
        <v>8</v>
      </c>
      <c r="B21" s="5"/>
      <c r="C21" s="11" t="s">
        <v>257</v>
      </c>
      <c r="D21" s="11"/>
      <c r="E21" s="36">
        <f>('Support 51013_Test Year'!C137+'Support 51013_Test Year'!D137)/1000</f>
        <v>0</v>
      </c>
      <c r="F21" s="37"/>
      <c r="G21" s="36">
        <f>-E21</f>
        <v>0</v>
      </c>
      <c r="H21" s="37"/>
      <c r="I21" s="81">
        <f>E21+G21</f>
        <v>0</v>
      </c>
      <c r="J21" s="33"/>
      <c r="K21" s="36">
        <v>0</v>
      </c>
      <c r="L21" s="33"/>
      <c r="M21" s="36">
        <f>I21+K21</f>
        <v>0</v>
      </c>
      <c r="N21" s="16"/>
      <c r="O21" s="5">
        <v>8</v>
      </c>
      <c r="P21" s="5"/>
      <c r="Q21" s="5"/>
      <c r="R21" s="5"/>
      <c r="S21" s="6"/>
      <c r="T21" s="6"/>
      <c r="U21" s="6"/>
      <c r="V21" s="6"/>
      <c r="W21" s="6"/>
      <c r="X21" s="6"/>
    </row>
    <row r="22" spans="1:24" ht="6.4" customHeight="1" x14ac:dyDescent="0.2">
      <c r="A22" s="5"/>
      <c r="B22" s="5"/>
      <c r="C22" s="6"/>
      <c r="D22" s="6"/>
      <c r="E22" s="33"/>
      <c r="F22" s="33"/>
      <c r="G22" s="33"/>
      <c r="H22" s="33"/>
      <c r="I22" s="94"/>
      <c r="J22" s="33"/>
      <c r="K22" s="33"/>
      <c r="L22" s="33"/>
      <c r="M22" s="33"/>
      <c r="N22" s="6"/>
      <c r="O22" s="5"/>
      <c r="P22" s="5"/>
      <c r="Q22" s="5"/>
      <c r="R22" s="5"/>
      <c r="S22" s="6"/>
      <c r="T22" s="6"/>
      <c r="U22" s="6"/>
      <c r="V22" s="6"/>
      <c r="W22" s="6"/>
      <c r="X22" s="6"/>
    </row>
    <row r="23" spans="1:24" ht="13.5" thickBot="1" x14ac:dyDescent="0.25">
      <c r="A23" s="5">
        <v>9</v>
      </c>
      <c r="B23" s="5"/>
      <c r="C23" s="11" t="s">
        <v>199</v>
      </c>
      <c r="D23" s="11"/>
      <c r="E23" s="95">
        <f>E19+E21</f>
        <v>188846.01423</v>
      </c>
      <c r="F23" s="37"/>
      <c r="G23" s="95">
        <f>G19+G21</f>
        <v>-14548.154478686452</v>
      </c>
      <c r="H23" s="37"/>
      <c r="I23" s="95">
        <f>I19+I21</f>
        <v>174297.85975131355</v>
      </c>
      <c r="J23" s="33"/>
      <c r="K23" s="84">
        <f>K19+K21</f>
        <v>23306</v>
      </c>
      <c r="L23" s="33"/>
      <c r="M23" s="84">
        <f>M19+M21</f>
        <v>197603.85975131355</v>
      </c>
      <c r="N23" s="16"/>
      <c r="O23" s="5">
        <v>9</v>
      </c>
      <c r="P23" s="5"/>
      <c r="Q23" s="5"/>
      <c r="R23" s="5"/>
      <c r="S23" s="6"/>
      <c r="T23" s="6"/>
      <c r="U23" s="6"/>
      <c r="V23" s="6"/>
      <c r="W23" s="6"/>
      <c r="X23" s="6"/>
    </row>
    <row r="24" spans="1:24" ht="6.4" customHeight="1" thickTop="1" x14ac:dyDescent="0.2">
      <c r="A24" s="5"/>
      <c r="B24" s="5"/>
      <c r="C24" s="11"/>
      <c r="D24" s="11"/>
      <c r="E24" s="33"/>
      <c r="F24" s="33"/>
      <c r="G24" s="33"/>
      <c r="H24" s="33"/>
      <c r="I24" s="94"/>
      <c r="J24" s="33"/>
      <c r="K24" s="33"/>
      <c r="L24" s="33"/>
      <c r="M24" s="33"/>
      <c r="N24" s="6"/>
      <c r="O24" s="5"/>
      <c r="P24" s="5"/>
      <c r="Q24" s="5"/>
      <c r="R24" s="5"/>
      <c r="S24" s="6"/>
      <c r="T24" s="6"/>
      <c r="U24" s="6"/>
      <c r="V24" s="6"/>
      <c r="W24" s="6"/>
      <c r="X24" s="6"/>
    </row>
    <row r="25" spans="1:24" ht="12.75" customHeight="1" x14ac:dyDescent="0.2">
      <c r="A25" s="5">
        <v>10</v>
      </c>
      <c r="B25" s="5"/>
      <c r="C25" s="11" t="s">
        <v>149</v>
      </c>
      <c r="D25" s="11"/>
      <c r="E25" s="38">
        <f>'Support 51013_Test Year'!E147</f>
        <v>6.2164188036372352E-2</v>
      </c>
      <c r="F25" s="39"/>
      <c r="G25" s="40">
        <v>5.8749999999999997E-2</v>
      </c>
      <c r="H25" s="39"/>
      <c r="I25" s="38">
        <v>5.8749999999999997E-2</v>
      </c>
      <c r="J25" s="39"/>
      <c r="K25" s="40">
        <v>5.8749999999999997E-2</v>
      </c>
      <c r="L25" s="39"/>
      <c r="M25" s="40">
        <f>+K25</f>
        <v>5.8749999999999997E-2</v>
      </c>
      <c r="N25" s="6"/>
      <c r="O25" s="5">
        <f>+A25</f>
        <v>10</v>
      </c>
      <c r="P25" s="5"/>
      <c r="Q25" s="5"/>
      <c r="R25" s="5"/>
      <c r="S25" s="6"/>
      <c r="T25" s="6"/>
      <c r="U25" s="6"/>
      <c r="V25" s="6"/>
      <c r="W25" s="6"/>
      <c r="X25" s="6"/>
    </row>
    <row r="26" spans="1:24" ht="6.4" customHeight="1" x14ac:dyDescent="0.2">
      <c r="A26" s="5"/>
      <c r="B26" s="5"/>
      <c r="C26" s="6"/>
      <c r="D26" s="11"/>
      <c r="E26" s="33"/>
      <c r="F26" s="33"/>
      <c r="G26" s="33"/>
      <c r="H26" s="33"/>
      <c r="I26" s="94"/>
      <c r="J26" s="33"/>
      <c r="K26" s="33"/>
      <c r="L26" s="33"/>
      <c r="M26" s="33"/>
      <c r="N26" s="6"/>
      <c r="O26" s="5"/>
      <c r="P26" s="5"/>
      <c r="Q26" s="5"/>
      <c r="R26" s="5"/>
      <c r="S26" s="6"/>
      <c r="T26" s="6"/>
      <c r="U26" s="6"/>
      <c r="V26" s="6"/>
      <c r="W26" s="6"/>
      <c r="X26" s="6"/>
    </row>
    <row r="27" spans="1:24" ht="13.5" thickBot="1" x14ac:dyDescent="0.25">
      <c r="A27" s="5">
        <v>11</v>
      </c>
      <c r="B27" s="5"/>
      <c r="C27" s="6" t="s">
        <v>150</v>
      </c>
      <c r="D27" s="6"/>
      <c r="E27" s="95">
        <f>E23*E25</f>
        <v>11739.45913851317</v>
      </c>
      <c r="F27" s="37"/>
      <c r="G27" s="96">
        <f>ROUND(G23*G25,0)</f>
        <v>-855</v>
      </c>
      <c r="H27" s="37"/>
      <c r="I27" s="99">
        <f>ROUND(I23*I25,0)</f>
        <v>10240</v>
      </c>
      <c r="J27" s="33"/>
      <c r="K27" s="85">
        <f>ROUND(K23*K25,0)</f>
        <v>1369</v>
      </c>
      <c r="L27" s="33"/>
      <c r="M27" s="85">
        <f>ROUND(M23*M25,0)</f>
        <v>11609</v>
      </c>
      <c r="N27" s="17"/>
      <c r="O27" s="5">
        <f>+A27</f>
        <v>11</v>
      </c>
      <c r="P27" s="5"/>
      <c r="Q27" s="5"/>
      <c r="R27" s="5"/>
      <c r="S27" s="6"/>
      <c r="T27" s="6"/>
      <c r="U27" s="6"/>
      <c r="V27" s="6"/>
      <c r="W27" s="6"/>
      <c r="X27" s="6"/>
    </row>
    <row r="28" spans="1:24" ht="6.4" customHeight="1" thickTop="1" x14ac:dyDescent="0.2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/>
      <c r="P28" s="5"/>
      <c r="Q28" s="5"/>
      <c r="R28" s="5"/>
      <c r="S28" s="6"/>
      <c r="T28" s="6"/>
      <c r="U28" s="6"/>
      <c r="V28" s="6"/>
      <c r="W28" s="6"/>
      <c r="X28" s="6"/>
    </row>
    <row r="29" spans="1:24" x14ac:dyDescent="0.2">
      <c r="A29" s="5">
        <v>12</v>
      </c>
      <c r="B29" s="5"/>
      <c r="C29" s="6" t="s">
        <v>143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/>
      <c r="P29" s="5"/>
      <c r="Q29" s="5"/>
      <c r="R29" s="5"/>
      <c r="S29" s="6"/>
      <c r="T29" s="6"/>
      <c r="U29" s="6"/>
      <c r="V29" s="6"/>
      <c r="W29" s="6"/>
      <c r="X29" s="6"/>
    </row>
    <row r="30" spans="1:24" x14ac:dyDescent="0.2">
      <c r="A30" s="5"/>
      <c r="B30" s="5"/>
      <c r="C30" s="22" t="s">
        <v>276</v>
      </c>
      <c r="D30" s="11"/>
      <c r="E30" s="28">
        <f>'Support 51013_Test Year'!F142/1000</f>
        <v>12330.84</v>
      </c>
      <c r="F30" s="13"/>
      <c r="G30" s="13"/>
      <c r="H30" s="13"/>
      <c r="I30" s="13"/>
      <c r="J30" s="6"/>
      <c r="K30" s="6"/>
      <c r="L30" s="6"/>
      <c r="M30" s="6"/>
      <c r="N30" s="6"/>
      <c r="O30" s="5">
        <f>+A29</f>
        <v>12</v>
      </c>
      <c r="P30" s="5"/>
      <c r="Q30" s="5"/>
      <c r="R30" s="5"/>
      <c r="S30" s="6"/>
      <c r="T30" s="6"/>
      <c r="U30" s="6"/>
      <c r="V30" s="6"/>
      <c r="W30" s="3"/>
    </row>
    <row r="31" spans="1:24" ht="6.4" customHeight="1" x14ac:dyDescent="0.2">
      <c r="A31" s="5"/>
      <c r="B31" s="5"/>
      <c r="C31" s="22"/>
      <c r="D31" s="11"/>
      <c r="E31" s="13"/>
      <c r="F31" s="13"/>
      <c r="G31" s="13"/>
      <c r="H31" s="13"/>
      <c r="I31" s="13"/>
      <c r="J31" s="6"/>
      <c r="K31" s="6"/>
      <c r="L31" s="6"/>
      <c r="M31" s="6"/>
      <c r="N31" s="6"/>
      <c r="O31" s="5"/>
      <c r="P31" s="5"/>
      <c r="Q31" s="5"/>
      <c r="R31" s="5"/>
      <c r="S31" s="6"/>
      <c r="T31" s="6"/>
      <c r="U31" s="6"/>
      <c r="V31" s="6"/>
      <c r="W31" s="3"/>
    </row>
    <row r="32" spans="1:24" x14ac:dyDescent="0.2">
      <c r="A32" s="5">
        <v>13</v>
      </c>
      <c r="B32" s="5"/>
      <c r="C32" s="31" t="s">
        <v>314</v>
      </c>
      <c r="D32" s="11"/>
      <c r="E32" s="13"/>
      <c r="F32" s="13"/>
      <c r="G32" s="97">
        <f>ROUND(E23*(G25-E25),0)</f>
        <v>-645</v>
      </c>
      <c r="H32" s="13"/>
      <c r="I32" s="13"/>
      <c r="J32" s="6"/>
      <c r="K32" s="6"/>
      <c r="L32" s="6"/>
      <c r="M32" s="6"/>
      <c r="N32" s="6"/>
      <c r="O32" s="5">
        <f>+A32</f>
        <v>13</v>
      </c>
      <c r="P32" s="5"/>
      <c r="Q32" s="5"/>
      <c r="R32" s="5"/>
      <c r="S32" s="6"/>
      <c r="T32" s="6"/>
      <c r="U32" s="6"/>
      <c r="V32" s="6"/>
      <c r="W32" s="3"/>
    </row>
    <row r="33" spans="1:24" ht="6.4" customHeight="1" x14ac:dyDescent="0.2">
      <c r="A33" s="5"/>
      <c r="B33" s="5"/>
      <c r="C33" s="6"/>
      <c r="D33" s="6"/>
      <c r="E33" s="13"/>
      <c r="F33" s="13"/>
      <c r="G33" s="13"/>
      <c r="H33" s="13"/>
      <c r="I33" s="13"/>
      <c r="J33" s="6"/>
      <c r="K33" s="6"/>
      <c r="L33" s="6"/>
      <c r="M33" s="6"/>
      <c r="N33" s="6"/>
      <c r="O33" s="5"/>
      <c r="P33" s="5"/>
      <c r="Q33" s="5"/>
      <c r="R33" s="5"/>
      <c r="S33" s="6"/>
      <c r="T33" s="6"/>
      <c r="U33" s="6"/>
      <c r="V33" s="6"/>
      <c r="W33" s="3"/>
    </row>
    <row r="34" spans="1:24" x14ac:dyDescent="0.2">
      <c r="A34" s="5">
        <v>14</v>
      </c>
      <c r="B34" s="5"/>
      <c r="C34" s="80" t="s">
        <v>310</v>
      </c>
      <c r="D34" s="11"/>
      <c r="E34" s="41">
        <f>-'Support 51013_Test Year'!E141/1000</f>
        <v>-591.36766132499804</v>
      </c>
      <c r="F34" s="14"/>
      <c r="G34" s="19">
        <f>+E34</f>
        <v>-591.36766132499804</v>
      </c>
      <c r="H34" s="14"/>
      <c r="I34" s="14"/>
      <c r="J34" s="6"/>
      <c r="K34" s="18"/>
      <c r="L34" s="18"/>
      <c r="M34" s="6"/>
      <c r="N34" s="6"/>
      <c r="O34" s="5">
        <v>14</v>
      </c>
      <c r="P34" s="5"/>
      <c r="Q34" s="5"/>
      <c r="R34" s="5"/>
      <c r="S34" s="6"/>
      <c r="T34" s="6"/>
      <c r="U34" s="6"/>
      <c r="V34" s="6"/>
      <c r="W34" s="6"/>
      <c r="X34" s="6"/>
    </row>
    <row r="35" spans="1:24" ht="6.4" customHeight="1" x14ac:dyDescent="0.2">
      <c r="A35" s="5"/>
      <c r="B35" s="5"/>
      <c r="C35" s="6"/>
      <c r="D35" s="6"/>
      <c r="E35" s="13"/>
      <c r="F35" s="13"/>
      <c r="G35" s="13"/>
      <c r="H35" s="13"/>
      <c r="I35" s="13"/>
      <c r="J35" s="6"/>
      <c r="K35" s="6"/>
      <c r="L35" s="6"/>
      <c r="M35" s="6"/>
      <c r="N35" s="6"/>
      <c r="O35" s="5"/>
      <c r="P35" s="5"/>
      <c r="Q35" s="5"/>
      <c r="R35" s="5"/>
      <c r="S35" s="6"/>
      <c r="T35" s="6"/>
      <c r="U35" s="6"/>
      <c r="V35" s="6"/>
      <c r="W35" s="6"/>
      <c r="X35" s="6"/>
    </row>
    <row r="36" spans="1:24" ht="12.75" customHeight="1" x14ac:dyDescent="0.2">
      <c r="A36" s="5">
        <v>15</v>
      </c>
      <c r="B36" s="5"/>
      <c r="C36" s="6" t="s">
        <v>141</v>
      </c>
      <c r="D36" s="6"/>
      <c r="E36" s="13"/>
      <c r="F36" s="13"/>
      <c r="G36" s="13"/>
      <c r="H36" s="13"/>
      <c r="I36" s="13"/>
      <c r="J36" s="6"/>
      <c r="K36" s="6"/>
      <c r="L36" s="6"/>
      <c r="M36" s="6"/>
      <c r="N36" s="6"/>
      <c r="O36" s="5"/>
      <c r="P36" s="5"/>
      <c r="Q36" s="106" t="s">
        <v>316</v>
      </c>
      <c r="R36" s="106" t="s">
        <v>259</v>
      </c>
      <c r="S36" s="106" t="s">
        <v>206</v>
      </c>
      <c r="T36" s="6"/>
      <c r="U36" s="6"/>
      <c r="V36" s="6"/>
      <c r="W36" s="27"/>
      <c r="X36" s="6"/>
    </row>
    <row r="37" spans="1:24" ht="12.75" customHeight="1" thickBot="1" x14ac:dyDescent="0.25">
      <c r="A37" s="5"/>
      <c r="B37" s="5"/>
      <c r="C37" s="11" t="s">
        <v>277</v>
      </c>
      <c r="D37" s="11"/>
      <c r="E37" s="15">
        <f>E30+E34</f>
        <v>11739.472338675003</v>
      </c>
      <c r="F37" s="14"/>
      <c r="G37" s="14"/>
      <c r="H37" s="14"/>
      <c r="I37" s="14"/>
      <c r="J37" s="6"/>
      <c r="K37" s="14"/>
      <c r="L37" s="14"/>
      <c r="M37" s="6"/>
      <c r="N37" s="6"/>
      <c r="O37" s="5">
        <f>+A36</f>
        <v>15</v>
      </c>
      <c r="P37" s="5"/>
      <c r="Q37" s="106"/>
      <c r="R37" s="106"/>
      <c r="S37" s="106"/>
      <c r="T37" s="6"/>
      <c r="U37" s="6"/>
      <c r="V37" s="6"/>
      <c r="W37" s="18"/>
      <c r="X37" s="6"/>
    </row>
    <row r="38" spans="1:24" ht="6.4" customHeight="1" thickTop="1" x14ac:dyDescent="0.2">
      <c r="A38" s="5"/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"/>
      <c r="P38" s="5"/>
      <c r="Q38" s="106"/>
      <c r="R38" s="106"/>
      <c r="S38" s="106"/>
      <c r="T38" s="6"/>
      <c r="U38" s="6"/>
      <c r="V38" s="6"/>
      <c r="W38" s="6"/>
      <c r="X38" s="6"/>
    </row>
    <row r="39" spans="1:24" x14ac:dyDescent="0.2">
      <c r="A39" s="5">
        <f>+A36+1</f>
        <v>16</v>
      </c>
      <c r="B39" s="5"/>
      <c r="C39" s="6" t="s">
        <v>142</v>
      </c>
      <c r="D39" s="6"/>
      <c r="E39" s="6"/>
      <c r="F39" s="6"/>
      <c r="G39" s="6"/>
      <c r="H39" s="6"/>
      <c r="I39" s="6"/>
      <c r="J39" s="6"/>
      <c r="K39" s="26"/>
      <c r="L39" s="6"/>
      <c r="M39" s="6"/>
      <c r="N39" s="6"/>
      <c r="O39" s="5"/>
      <c r="P39" s="5"/>
      <c r="Q39" s="106"/>
      <c r="R39" s="106"/>
      <c r="S39" s="106"/>
      <c r="T39" s="6"/>
      <c r="U39" s="6"/>
      <c r="V39" s="6"/>
    </row>
    <row r="40" spans="1:24" ht="13.5" thickBot="1" x14ac:dyDescent="0.25">
      <c r="A40" s="5"/>
      <c r="B40" s="5"/>
      <c r="C40" s="11" t="s">
        <v>250</v>
      </c>
      <c r="D40" s="6"/>
      <c r="E40" s="6"/>
      <c r="F40" s="6"/>
      <c r="G40" s="100">
        <f>G27+G34+G32</f>
        <v>-2091.3676613249982</v>
      </c>
      <c r="H40" s="6"/>
      <c r="I40" s="6"/>
      <c r="J40" s="6"/>
      <c r="K40" s="16"/>
      <c r="L40" s="16"/>
      <c r="M40" s="6"/>
      <c r="N40" s="6"/>
      <c r="O40" s="5">
        <f>+A39</f>
        <v>16</v>
      </c>
      <c r="P40" s="5"/>
      <c r="Q40" s="106"/>
      <c r="R40" s="106"/>
      <c r="S40" s="106"/>
      <c r="T40" s="6"/>
      <c r="U40" s="6"/>
      <c r="V40" s="6"/>
      <c r="W40" s="6"/>
      <c r="X40" s="6"/>
    </row>
    <row r="41" spans="1:24" ht="6.4" customHeight="1" thickTop="1" x14ac:dyDescent="0.2">
      <c r="A41" s="5"/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"/>
      <c r="P41" s="5"/>
      <c r="Q41" s="106"/>
      <c r="R41" s="106"/>
      <c r="S41" s="106"/>
      <c r="T41" s="6"/>
      <c r="U41" s="6"/>
      <c r="V41" s="6"/>
      <c r="W41" s="6"/>
      <c r="X41" s="6"/>
    </row>
    <row r="42" spans="1:24" ht="13.5" thickBot="1" x14ac:dyDescent="0.25">
      <c r="A42" s="5">
        <f>+A39+1</f>
        <v>17</v>
      </c>
      <c r="B42" s="5"/>
      <c r="C42" s="6" t="s">
        <v>203</v>
      </c>
      <c r="D42" s="6"/>
      <c r="E42" s="6"/>
      <c r="F42" s="6"/>
      <c r="G42" s="18"/>
      <c r="H42" s="6"/>
      <c r="I42" s="98">
        <f>ROUND(SUM(+E30+G40),0)</f>
        <v>10239</v>
      </c>
      <c r="J42" s="6"/>
      <c r="K42" s="6"/>
      <c r="L42" s="6"/>
      <c r="M42" s="6"/>
      <c r="N42" s="6"/>
      <c r="O42" s="5">
        <f>+A42</f>
        <v>17</v>
      </c>
      <c r="P42" s="5"/>
      <c r="Q42" s="106"/>
      <c r="R42" s="106"/>
      <c r="S42" s="106"/>
      <c r="T42" s="6"/>
      <c r="U42" s="6"/>
      <c r="V42" s="6"/>
      <c r="W42" s="29"/>
      <c r="X42" s="6"/>
    </row>
    <row r="43" spans="1:24" ht="6.4" customHeight="1" thickTop="1" x14ac:dyDescent="0.2">
      <c r="A43" s="5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5"/>
      <c r="P43" s="5"/>
      <c r="Q43" s="106"/>
      <c r="R43" s="106"/>
      <c r="S43" s="106"/>
      <c r="T43" s="6"/>
      <c r="U43" s="6"/>
      <c r="V43" s="6"/>
      <c r="W43" s="6"/>
      <c r="X43" s="6"/>
    </row>
    <row r="44" spans="1:24" x14ac:dyDescent="0.2">
      <c r="A44" s="5">
        <f>+A42+1</f>
        <v>18</v>
      </c>
      <c r="B44" s="5"/>
      <c r="C44" s="6" t="s">
        <v>148</v>
      </c>
      <c r="D44" s="6"/>
      <c r="E44" s="6"/>
      <c r="F44" s="6"/>
      <c r="G44" s="6"/>
      <c r="H44" s="6"/>
      <c r="I44" s="6"/>
      <c r="J44" s="6"/>
      <c r="K44" s="57"/>
      <c r="L44" s="57"/>
      <c r="M44" s="57"/>
      <c r="P44" s="5"/>
      <c r="Q44" s="106"/>
      <c r="R44" s="106"/>
      <c r="S44" s="106"/>
      <c r="T44" s="6"/>
      <c r="U44" s="6"/>
      <c r="V44" s="6"/>
      <c r="W44" s="6"/>
      <c r="X44" s="6"/>
    </row>
    <row r="45" spans="1:24" ht="13.5" thickBot="1" x14ac:dyDescent="0.25">
      <c r="A45" s="5"/>
      <c r="B45" s="5"/>
      <c r="C45" s="6" t="s">
        <v>251</v>
      </c>
      <c r="D45" s="6"/>
      <c r="E45" s="6"/>
      <c r="F45" s="6"/>
      <c r="G45" s="6"/>
      <c r="H45" s="6"/>
      <c r="I45" s="6"/>
      <c r="J45" s="6"/>
      <c r="K45" s="87">
        <f>+K27</f>
        <v>1369</v>
      </c>
      <c r="L45" s="6"/>
      <c r="M45" s="14"/>
      <c r="N45" s="14"/>
      <c r="O45" s="5">
        <f>+A44</f>
        <v>18</v>
      </c>
      <c r="P45" s="5"/>
      <c r="Q45" s="106"/>
      <c r="R45" s="106"/>
      <c r="S45" s="106"/>
      <c r="T45" s="6"/>
      <c r="U45" s="6"/>
      <c r="V45" s="6"/>
      <c r="W45" s="6"/>
      <c r="X45" s="6"/>
    </row>
    <row r="46" spans="1:24" ht="6.4" customHeight="1" thickTop="1" x14ac:dyDescent="0.2">
      <c r="A46" s="5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5"/>
      <c r="P46" s="5"/>
      <c r="Q46" s="106"/>
      <c r="R46" s="106"/>
      <c r="S46" s="106"/>
      <c r="T46" s="6"/>
      <c r="U46" s="6"/>
      <c r="V46" s="6"/>
      <c r="W46" s="6"/>
      <c r="X46" s="6"/>
    </row>
    <row r="47" spans="1:24" ht="13.5" thickBot="1" x14ac:dyDescent="0.25">
      <c r="A47" s="5">
        <f>+A44+1</f>
        <v>19</v>
      </c>
      <c r="B47" s="5"/>
      <c r="C47" s="11" t="s">
        <v>204</v>
      </c>
      <c r="D47" s="11"/>
      <c r="E47" s="6"/>
      <c r="F47" s="6"/>
      <c r="G47" s="6"/>
      <c r="H47" s="6"/>
      <c r="I47" s="6"/>
      <c r="J47" s="6"/>
      <c r="K47" s="6"/>
      <c r="L47" s="6"/>
      <c r="M47" s="86">
        <f>+I42+K45</f>
        <v>11608</v>
      </c>
      <c r="N47" s="17"/>
      <c r="O47" s="5">
        <f>+A47</f>
        <v>19</v>
      </c>
      <c r="P47" s="5"/>
      <c r="Q47" s="106"/>
      <c r="R47" s="106"/>
      <c r="S47" s="106"/>
      <c r="T47" s="6"/>
      <c r="U47" s="6"/>
      <c r="V47" s="6"/>
      <c r="W47" s="29"/>
      <c r="X47" s="6"/>
    </row>
    <row r="48" spans="1:24" ht="8.25" customHeight="1" thickTop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5"/>
      <c r="P48" s="5"/>
      <c r="Q48" s="106"/>
      <c r="R48" s="106"/>
      <c r="S48" s="106"/>
      <c r="T48" s="6"/>
      <c r="U48" s="6"/>
      <c r="V48" s="6"/>
      <c r="X48" s="6"/>
    </row>
    <row r="49" spans="1:24" ht="16.5" customHeight="1" x14ac:dyDescent="0.2">
      <c r="A49" s="62" t="s">
        <v>258</v>
      </c>
      <c r="B49" s="6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106"/>
      <c r="R49" s="106"/>
      <c r="S49" s="106"/>
      <c r="T49" s="6"/>
      <c r="U49" s="6"/>
      <c r="V49" s="6"/>
      <c r="X49" s="6"/>
    </row>
    <row r="50" spans="1:24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T51" s="6"/>
      <c r="U51" s="6"/>
      <c r="V51" s="6"/>
      <c r="W51" s="6"/>
      <c r="X51" s="6"/>
    </row>
    <row r="52" spans="1:24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T52" s="6"/>
      <c r="U52" s="6"/>
      <c r="V52" s="6"/>
      <c r="W52" s="6"/>
      <c r="X52" s="6"/>
    </row>
    <row r="53" spans="1:24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</sheetData>
  <customSheetViews>
    <customSheetView guid="{5F07BC32-16A0-4810-9DA8-EBC7DDC6A2C9}" showPageBreaks="1" printArea="1" topLeftCell="A8">
      <selection activeCell="C21" sqref="C21"/>
      <pageMargins left="0.25" right="0.25" top="0.75" bottom="0.25" header="0.3" footer="0.3"/>
      <pageSetup orientation="landscape" r:id="rId1"/>
    </customSheetView>
    <customSheetView guid="{0A076EB2-860F-46EC-89DC-A89397B32BCA}" topLeftCell="A4">
      <selection activeCell="G25" sqref="G25"/>
      <pageMargins left="0.25" right="0.25" top="0.75" bottom="0.25" header="0.3" footer="0.3"/>
      <pageSetup orientation="landscape" r:id="rId2"/>
    </customSheetView>
    <customSheetView guid="{8736EFFD-53AD-48D9-A0BA-927E8A1C7E65}" topLeftCell="A14">
      <selection activeCell="O35" sqref="O35"/>
      <pageMargins left="0.25" right="0.25" top="0.75" bottom="0.25" header="0.3" footer="0.3"/>
      <pageSetup orientation="landscape" r:id="rId3"/>
    </customSheetView>
    <customSheetView guid="{36B107C5-0471-42C6-A7A6-AAD99699B656}" showPageBreaks="1" printArea="1">
      <selection activeCell="C21" sqref="C21"/>
      <pageMargins left="0.25" right="0.25" top="0.75" bottom="0.25" header="0.3" footer="0.3"/>
      <pageSetup orientation="landscape" r:id="rId4"/>
    </customSheetView>
  </customSheetViews>
  <mergeCells count="7">
    <mergeCell ref="A1:O1"/>
    <mergeCell ref="A2:O2"/>
    <mergeCell ref="A3:O3"/>
    <mergeCell ref="A4:O4"/>
    <mergeCell ref="S36:S49"/>
    <mergeCell ref="R36:R49"/>
    <mergeCell ref="Q36:Q49"/>
  </mergeCells>
  <pageMargins left="0.25" right="0.25" top="0.75" bottom="0.25" header="0.3" footer="0.3"/>
  <pageSetup orientation="landscape" r:id="rId5"/>
  <customProperties>
    <customPr name="EpmWorksheetKeyString_GUID" r:id="rId6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M147"/>
  <sheetViews>
    <sheetView zoomScaleNormal="100" workbookViewId="0">
      <selection activeCell="A5" sqref="A5:B6"/>
    </sheetView>
  </sheetViews>
  <sheetFormatPr defaultColWidth="9.28515625" defaultRowHeight="15" x14ac:dyDescent="0.25"/>
  <cols>
    <col min="1" max="1" width="43.7109375" style="42" bestFit="1" customWidth="1"/>
    <col min="2" max="2" width="47" style="42" bestFit="1" customWidth="1"/>
    <col min="3" max="3" width="16.7109375" style="42" bestFit="1" customWidth="1"/>
    <col min="4" max="6" width="16.28515625" style="42" bestFit="1" customWidth="1"/>
    <col min="7" max="7" width="12.7109375" style="42" bestFit="1" customWidth="1"/>
    <col min="8" max="8" width="4.7109375" style="42" customWidth="1"/>
    <col min="9" max="9" width="15" style="46" bestFit="1" customWidth="1"/>
    <col min="10" max="11" width="16" style="42" bestFit="1" customWidth="1"/>
    <col min="12" max="13" width="16.28515625" style="42" bestFit="1" customWidth="1"/>
    <col min="14" max="16384" width="9.28515625" style="42"/>
  </cols>
  <sheetData>
    <row r="1" spans="1:7" x14ac:dyDescent="0.25">
      <c r="A1" s="42" t="s">
        <v>4</v>
      </c>
      <c r="B1" t="s">
        <v>4</v>
      </c>
    </row>
    <row r="2" spans="1:7" x14ac:dyDescent="0.25">
      <c r="B2"/>
    </row>
    <row r="3" spans="1:7" x14ac:dyDescent="0.25">
      <c r="A3" s="43" t="s">
        <v>207</v>
      </c>
      <c r="B3" t="s">
        <v>278</v>
      </c>
    </row>
    <row r="4" spans="1:7" x14ac:dyDescent="0.25">
      <c r="A4" s="42" t="s">
        <v>5</v>
      </c>
      <c r="B4" t="s">
        <v>5</v>
      </c>
    </row>
    <row r="5" spans="1:7" x14ac:dyDescent="0.25">
      <c r="A5" s="101" t="s">
        <v>6</v>
      </c>
      <c r="B5" s="102" t="s">
        <v>6</v>
      </c>
    </row>
    <row r="6" spans="1:7" x14ac:dyDescent="0.25">
      <c r="A6" s="101" t="s">
        <v>151</v>
      </c>
      <c r="B6" s="102" t="s">
        <v>315</v>
      </c>
    </row>
    <row r="7" spans="1:7" x14ac:dyDescent="0.25">
      <c r="B7" t="s">
        <v>7</v>
      </c>
      <c r="C7" s="71"/>
      <c r="D7" s="72"/>
      <c r="E7" s="71"/>
      <c r="F7" s="71"/>
    </row>
    <row r="8" spans="1:7" x14ac:dyDescent="0.25">
      <c r="C8" s="71"/>
      <c r="D8" s="71"/>
      <c r="E8" s="71"/>
      <c r="F8" s="71"/>
    </row>
    <row r="9" spans="1:7" x14ac:dyDescent="0.25">
      <c r="C9" s="71"/>
      <c r="D9" s="71"/>
      <c r="E9" s="71"/>
      <c r="F9" s="73"/>
    </row>
    <row r="11" spans="1:7" x14ac:dyDescent="0.25">
      <c r="A11" s="52" t="s">
        <v>166</v>
      </c>
      <c r="C11" s="53">
        <v>2017</v>
      </c>
      <c r="D11" s="53">
        <v>2016</v>
      </c>
      <c r="E11" s="74" t="s">
        <v>309</v>
      </c>
      <c r="F11" s="53" t="s">
        <v>11</v>
      </c>
      <c r="G11" s="53" t="s">
        <v>152</v>
      </c>
    </row>
    <row r="12" spans="1:7" x14ac:dyDescent="0.25">
      <c r="A12" s="42" t="s">
        <v>12</v>
      </c>
      <c r="C12" s="44">
        <f>'Support 51013_2017'!C115</f>
        <v>79238311.409999996</v>
      </c>
      <c r="D12" s="44">
        <f>'Support 51013_2016'!C133</f>
        <v>112574518.26000001</v>
      </c>
      <c r="E12" s="44">
        <f>'Support 51013_2016'!E133</f>
        <v>0</v>
      </c>
      <c r="F12" s="44">
        <f>SUM(C12:E12)</f>
        <v>191812829.67000002</v>
      </c>
      <c r="G12" s="45">
        <f>F12/1000</f>
        <v>191812.82967000001</v>
      </c>
    </row>
    <row r="13" spans="1:7" x14ac:dyDescent="0.25">
      <c r="A13" s="42" t="s">
        <v>13</v>
      </c>
      <c r="G13" s="45"/>
    </row>
    <row r="14" spans="1:7" x14ac:dyDescent="0.25">
      <c r="A14" s="42" t="s">
        <v>19</v>
      </c>
      <c r="B14" s="42" t="s">
        <v>20</v>
      </c>
      <c r="C14" s="44">
        <f>'Support 51013_2017'!C117</f>
        <v>132905.39000000001</v>
      </c>
      <c r="D14" s="44">
        <f>'Support 51013_2016'!C137</f>
        <v>64843.839999999997</v>
      </c>
      <c r="E14" s="44">
        <f>'Support 51013_2016'!E137</f>
        <v>0</v>
      </c>
      <c r="F14" s="44">
        <f t="shared" ref="F14:F17" si="0">SUM(C14:E14)</f>
        <v>197749.23</v>
      </c>
      <c r="G14" s="45">
        <f t="shared" ref="G14:G95" si="1">F14/1000</f>
        <v>197.74923000000001</v>
      </c>
    </row>
    <row r="15" spans="1:7" x14ac:dyDescent="0.25">
      <c r="A15" s="42" t="s">
        <v>21</v>
      </c>
      <c r="B15" s="42" t="s">
        <v>22</v>
      </c>
      <c r="C15" s="44">
        <f>'Support 51013_2017'!C118</f>
        <v>-38089.019999999997</v>
      </c>
      <c r="D15" s="44">
        <f>'Support 51013_2016'!C138</f>
        <v>-38089.019999999997</v>
      </c>
      <c r="E15" s="44">
        <f>'Support 51013_2016'!E138</f>
        <v>-2</v>
      </c>
      <c r="F15" s="44">
        <f t="shared" si="0"/>
        <v>-76180.039999999994</v>
      </c>
      <c r="G15" s="45">
        <f t="shared" si="1"/>
        <v>-76.180039999999991</v>
      </c>
    </row>
    <row r="16" spans="1:7" x14ac:dyDescent="0.25">
      <c r="A16" s="42" t="s">
        <v>19</v>
      </c>
      <c r="B16" s="42" t="s">
        <v>25</v>
      </c>
      <c r="C16" s="44">
        <f>'Support 51013_2017'!C119</f>
        <v>61913.5</v>
      </c>
      <c r="D16" s="44">
        <f>'Support 51013_2016'!C140</f>
        <v>116181.3</v>
      </c>
      <c r="E16" s="44">
        <f>'Support 51013_2016'!E140</f>
        <v>445329.17</v>
      </c>
      <c r="F16" s="44">
        <f t="shared" si="0"/>
        <v>623423.97</v>
      </c>
      <c r="G16" s="45">
        <f t="shared" si="1"/>
        <v>623.42396999999994</v>
      </c>
    </row>
    <row r="17" spans="1:7" x14ac:dyDescent="0.25">
      <c r="A17" s="88" t="s">
        <v>118</v>
      </c>
      <c r="B17" s="88" t="s">
        <v>119</v>
      </c>
      <c r="C17" s="89">
        <f>'Support 51013_2017'!C120</f>
        <v>8899170.4700000007</v>
      </c>
      <c r="D17" s="89">
        <f>'Support 51013_2016'!C143</f>
        <v>9517224.4299999997</v>
      </c>
      <c r="E17" s="89">
        <f>'Support 51013_2016'!E143</f>
        <v>0</v>
      </c>
      <c r="F17" s="89">
        <f t="shared" si="0"/>
        <v>18416394.899999999</v>
      </c>
      <c r="G17" s="90">
        <f t="shared" si="1"/>
        <v>18416.394899999999</v>
      </c>
    </row>
    <row r="18" spans="1:7" x14ac:dyDescent="0.25">
      <c r="A18" s="42" t="s">
        <v>26</v>
      </c>
      <c r="C18" s="44">
        <f>SUM(C14:C17)</f>
        <v>9055900.3399999999</v>
      </c>
      <c r="D18" s="44">
        <f>SUM(D14:D17)</f>
        <v>9660160.5499999989</v>
      </c>
      <c r="E18" s="44">
        <f>SUM(E14:E17)</f>
        <v>445327.17</v>
      </c>
      <c r="F18" s="44">
        <f>SUM(F14:F17)</f>
        <v>19161388.059999999</v>
      </c>
      <c r="G18" s="45">
        <f t="shared" si="1"/>
        <v>19161.388059999997</v>
      </c>
    </row>
    <row r="19" spans="1:7" x14ac:dyDescent="0.25">
      <c r="A19" s="42" t="s">
        <v>27</v>
      </c>
      <c r="G19" s="45"/>
    </row>
    <row r="20" spans="1:7" x14ac:dyDescent="0.25">
      <c r="A20" s="42" t="s">
        <v>28</v>
      </c>
      <c r="B20" s="42" t="s">
        <v>29</v>
      </c>
      <c r="C20" s="44">
        <f>'Support 51013_2017'!C123</f>
        <v>13423.43</v>
      </c>
      <c r="D20" s="44">
        <f>'Support 51013_2016'!C146</f>
        <v>-537122.93999999994</v>
      </c>
      <c r="E20" s="44">
        <v>0</v>
      </c>
      <c r="F20" s="44">
        <f>SUM(C20:E20)</f>
        <v>-523699.50999999995</v>
      </c>
      <c r="G20" s="45">
        <f t="shared" si="1"/>
        <v>-523.69950999999992</v>
      </c>
    </row>
    <row r="21" spans="1:7" x14ac:dyDescent="0.25">
      <c r="A21" s="42" t="s">
        <v>30</v>
      </c>
      <c r="B21" s="42" t="s">
        <v>31</v>
      </c>
      <c r="C21" s="44">
        <f>'Support 51013_2017'!C124</f>
        <v>-856646.98</v>
      </c>
      <c r="D21" s="44">
        <f>'Support 51013_2016'!C147</f>
        <v>-3755966.48</v>
      </c>
      <c r="E21" s="44">
        <v>0</v>
      </c>
      <c r="F21" s="44">
        <f t="shared" ref="F21:F75" si="2">SUM(C21:E21)</f>
        <v>-4612613.46</v>
      </c>
      <c r="G21" s="45">
        <f t="shared" si="1"/>
        <v>-4612.6134599999996</v>
      </c>
    </row>
    <row r="22" spans="1:7" x14ac:dyDescent="0.25">
      <c r="A22" s="42" t="s">
        <v>32</v>
      </c>
      <c r="B22" s="42" t="s">
        <v>33</v>
      </c>
      <c r="C22" s="44">
        <f>'Support 51013_2017'!C125</f>
        <v>-166631.15</v>
      </c>
      <c r="D22" s="44">
        <f>'Support 51013_2016'!C148</f>
        <v>230374.35</v>
      </c>
      <c r="E22" s="44">
        <v>0</v>
      </c>
      <c r="F22" s="44">
        <f t="shared" si="2"/>
        <v>63743.200000000012</v>
      </c>
      <c r="G22" s="45">
        <f t="shared" si="1"/>
        <v>63.743200000000009</v>
      </c>
    </row>
    <row r="23" spans="1:7" x14ac:dyDescent="0.25">
      <c r="A23" s="42" t="s">
        <v>34</v>
      </c>
      <c r="B23" s="42" t="s">
        <v>35</v>
      </c>
      <c r="C23" s="44">
        <f>'Support 51013_2017'!C126</f>
        <v>21114</v>
      </c>
      <c r="D23" s="44">
        <f>'Support 51013_2016'!C149</f>
        <v>21114</v>
      </c>
      <c r="E23" s="44">
        <v>0</v>
      </c>
      <c r="F23" s="44">
        <f t="shared" si="2"/>
        <v>42228</v>
      </c>
      <c r="G23" s="45">
        <f t="shared" si="1"/>
        <v>42.228000000000002</v>
      </c>
    </row>
    <row r="24" spans="1:7" x14ac:dyDescent="0.25">
      <c r="A24" s="42" t="s">
        <v>36</v>
      </c>
      <c r="B24" s="42" t="s">
        <v>37</v>
      </c>
      <c r="C24" s="44">
        <v>0</v>
      </c>
      <c r="D24" s="44">
        <f>'Support 51013_2016'!C150</f>
        <v>0</v>
      </c>
      <c r="E24" s="44">
        <v>0</v>
      </c>
      <c r="F24" s="44">
        <f t="shared" si="2"/>
        <v>0</v>
      </c>
      <c r="G24" s="45">
        <f t="shared" si="1"/>
        <v>0</v>
      </c>
    </row>
    <row r="25" spans="1:7" x14ac:dyDescent="0.25">
      <c r="A25" s="42" t="s">
        <v>38</v>
      </c>
      <c r="B25" s="42" t="s">
        <v>39</v>
      </c>
      <c r="C25" s="44">
        <v>0</v>
      </c>
      <c r="D25" s="44">
        <f>'Support 51013_2016'!C151</f>
        <v>0</v>
      </c>
      <c r="E25" s="44">
        <v>0</v>
      </c>
      <c r="F25" s="44">
        <f t="shared" si="2"/>
        <v>0</v>
      </c>
      <c r="G25" s="45">
        <f t="shared" si="1"/>
        <v>0</v>
      </c>
    </row>
    <row r="26" spans="1:7" x14ac:dyDescent="0.25">
      <c r="A26" s="42" t="s">
        <v>40</v>
      </c>
      <c r="B26" s="42" t="s">
        <v>41</v>
      </c>
      <c r="C26" s="44">
        <f>'Support 51013_2017'!C127</f>
        <v>72360.72</v>
      </c>
      <c r="D26" s="44">
        <f>'Support 51013_2016'!C152</f>
        <v>72360.72</v>
      </c>
      <c r="E26" s="44">
        <v>0</v>
      </c>
      <c r="F26" s="44">
        <f t="shared" si="2"/>
        <v>144721.44</v>
      </c>
      <c r="G26" s="45">
        <f t="shared" si="1"/>
        <v>144.72144</v>
      </c>
    </row>
    <row r="27" spans="1:7" x14ac:dyDescent="0.25">
      <c r="A27" s="42" t="s">
        <v>42</v>
      </c>
      <c r="B27" s="42" t="s">
        <v>43</v>
      </c>
      <c r="C27" s="44">
        <f>'Support 51013_2017'!C128</f>
        <v>-3850000</v>
      </c>
      <c r="D27" s="44">
        <f>'Support 51013_2016'!C153</f>
        <v>5100000</v>
      </c>
      <c r="E27" s="44">
        <v>0</v>
      </c>
      <c r="F27" s="44">
        <f t="shared" ref="F27" si="3">SUM(C27:E27)</f>
        <v>1250000</v>
      </c>
      <c r="G27" s="45">
        <f t="shared" ref="G27" si="4">F27/1000</f>
        <v>1250</v>
      </c>
    </row>
    <row r="28" spans="1:7" x14ac:dyDescent="0.25">
      <c r="A28" s="42" t="s">
        <v>42</v>
      </c>
      <c r="B28" s="42" t="s">
        <v>279</v>
      </c>
      <c r="C28" s="44">
        <f>'Support 51013_2017'!C129</f>
        <v>1082785.75</v>
      </c>
      <c r="D28" s="44">
        <f>'Support 51013_2016'!C154</f>
        <v>-4000000</v>
      </c>
      <c r="E28" s="44">
        <v>0</v>
      </c>
      <c r="F28" s="44">
        <f t="shared" si="2"/>
        <v>-2917214.25</v>
      </c>
      <c r="G28" s="45">
        <f t="shared" si="1"/>
        <v>-2917.21425</v>
      </c>
    </row>
    <row r="29" spans="1:7" x14ac:dyDescent="0.25">
      <c r="A29" s="42" t="s">
        <v>44</v>
      </c>
      <c r="B29" s="42" t="s">
        <v>45</v>
      </c>
      <c r="C29" s="44">
        <v>0</v>
      </c>
      <c r="D29" s="44">
        <f>'Support 51013_2016'!C155</f>
        <v>0</v>
      </c>
      <c r="E29" s="44">
        <v>0</v>
      </c>
      <c r="F29" s="44">
        <f t="shared" si="2"/>
        <v>0</v>
      </c>
      <c r="G29" s="45">
        <f t="shared" si="1"/>
        <v>0</v>
      </c>
    </row>
    <row r="30" spans="1:7" x14ac:dyDescent="0.25">
      <c r="A30" s="42" t="s">
        <v>46</v>
      </c>
      <c r="B30" s="42" t="s">
        <v>47</v>
      </c>
      <c r="C30" s="44">
        <v>0</v>
      </c>
      <c r="D30" s="44">
        <f>'Support 51013_2016'!C156</f>
        <v>0</v>
      </c>
      <c r="E30" s="44">
        <v>0</v>
      </c>
      <c r="F30" s="44">
        <f t="shared" si="2"/>
        <v>0</v>
      </c>
      <c r="G30" s="45">
        <f t="shared" si="1"/>
        <v>0</v>
      </c>
    </row>
    <row r="31" spans="1:7" x14ac:dyDescent="0.25">
      <c r="A31" s="42" t="s">
        <v>48</v>
      </c>
      <c r="B31" s="42" t="s">
        <v>49</v>
      </c>
      <c r="C31" s="44">
        <v>0</v>
      </c>
      <c r="D31" s="44">
        <f>'Support 51013_2016'!C157</f>
        <v>0</v>
      </c>
      <c r="E31" s="44">
        <v>0</v>
      </c>
      <c r="F31" s="44">
        <f t="shared" si="2"/>
        <v>0</v>
      </c>
      <c r="G31" s="45">
        <f t="shared" si="1"/>
        <v>0</v>
      </c>
    </row>
    <row r="32" spans="1:7" x14ac:dyDescent="0.25">
      <c r="A32" s="42" t="s">
        <v>34</v>
      </c>
      <c r="B32" s="42" t="s">
        <v>50</v>
      </c>
      <c r="C32" s="44">
        <f>'Support 51013_2017'!C130</f>
        <v>49361</v>
      </c>
      <c r="D32" s="44">
        <f>'Support 51013_2016'!C158</f>
        <v>49416</v>
      </c>
      <c r="E32" s="44">
        <v>0</v>
      </c>
      <c r="F32" s="44">
        <f t="shared" si="2"/>
        <v>98777</v>
      </c>
      <c r="G32" s="45">
        <f t="shared" si="1"/>
        <v>98.777000000000001</v>
      </c>
    </row>
    <row r="33" spans="1:7" x14ac:dyDescent="0.25">
      <c r="A33" s="42" t="s">
        <v>36</v>
      </c>
      <c r="B33" s="42" t="s">
        <v>51</v>
      </c>
      <c r="C33" s="44">
        <v>0</v>
      </c>
      <c r="D33" s="44">
        <f>'Support 51013_2016'!C159</f>
        <v>0</v>
      </c>
      <c r="E33" s="44">
        <v>0</v>
      </c>
      <c r="F33" s="44">
        <f t="shared" si="2"/>
        <v>0</v>
      </c>
      <c r="G33" s="45">
        <f t="shared" si="1"/>
        <v>0</v>
      </c>
    </row>
    <row r="34" spans="1:7" s="47" customFormat="1" x14ac:dyDescent="0.25">
      <c r="A34" s="47" t="s">
        <v>52</v>
      </c>
      <c r="B34" s="47" t="s">
        <v>210</v>
      </c>
      <c r="C34" s="44">
        <v>0</v>
      </c>
      <c r="D34" s="44">
        <f>'Support 51013_2016'!C160</f>
        <v>0</v>
      </c>
      <c r="E34" s="44">
        <v>0</v>
      </c>
      <c r="F34" s="44">
        <f t="shared" si="2"/>
        <v>0</v>
      </c>
      <c r="G34" s="45">
        <f t="shared" si="1"/>
        <v>0</v>
      </c>
    </row>
    <row r="35" spans="1:7" x14ac:dyDescent="0.25">
      <c r="A35" s="42" t="s">
        <v>52</v>
      </c>
      <c r="B35" s="42" t="s">
        <v>53</v>
      </c>
      <c r="C35" s="44">
        <v>0</v>
      </c>
      <c r="D35" s="44">
        <f>'Support 51013_2016'!C161</f>
        <v>0</v>
      </c>
      <c r="E35" s="44">
        <v>0</v>
      </c>
      <c r="F35" s="44">
        <f t="shared" si="2"/>
        <v>0</v>
      </c>
      <c r="G35" s="45">
        <f t="shared" si="1"/>
        <v>0</v>
      </c>
    </row>
    <row r="36" spans="1:7" x14ac:dyDescent="0.25">
      <c r="A36" s="42" t="s">
        <v>52</v>
      </c>
      <c r="B36" s="42" t="s">
        <v>54</v>
      </c>
      <c r="C36" s="44">
        <f>'Support 51013_2017'!C131</f>
        <v>-4131.18</v>
      </c>
      <c r="D36" s="44">
        <f>'Support 51013_2016'!C162</f>
        <v>-13728.17</v>
      </c>
      <c r="E36" s="44">
        <v>0</v>
      </c>
      <c r="F36" s="44">
        <f t="shared" si="2"/>
        <v>-17859.349999999999</v>
      </c>
      <c r="G36" s="45">
        <f t="shared" si="1"/>
        <v>-17.859349999999999</v>
      </c>
    </row>
    <row r="37" spans="1:7" x14ac:dyDescent="0.25">
      <c r="A37" s="42" t="s">
        <v>55</v>
      </c>
      <c r="B37" s="42" t="s">
        <v>56</v>
      </c>
      <c r="C37" s="44">
        <f>'Support 51013_2017'!C132</f>
        <v>146438.65</v>
      </c>
      <c r="D37" s="44">
        <f>'Support 51013_2016'!C163</f>
        <v>-255185.97</v>
      </c>
      <c r="E37" s="44">
        <v>0</v>
      </c>
      <c r="F37" s="44">
        <f t="shared" si="2"/>
        <v>-108747.32</v>
      </c>
      <c r="G37" s="45">
        <f t="shared" si="1"/>
        <v>-108.74732</v>
      </c>
    </row>
    <row r="38" spans="1:7" x14ac:dyDescent="0.25">
      <c r="A38" s="42" t="s">
        <v>55</v>
      </c>
      <c r="B38" s="42" t="s">
        <v>57</v>
      </c>
      <c r="C38" s="44">
        <f>'Support 51013_2017'!C133</f>
        <v>83871.22</v>
      </c>
      <c r="D38" s="44">
        <f>'Support 51013_2016'!C164</f>
        <v>65337.88</v>
      </c>
      <c r="E38" s="44">
        <v>0</v>
      </c>
      <c r="F38" s="44">
        <f t="shared" si="2"/>
        <v>149209.1</v>
      </c>
      <c r="G38" s="45">
        <f t="shared" si="1"/>
        <v>149.20910000000001</v>
      </c>
    </row>
    <row r="39" spans="1:7" x14ac:dyDescent="0.25">
      <c r="A39" s="42" t="s">
        <v>58</v>
      </c>
      <c r="B39" s="42" t="s">
        <v>59</v>
      </c>
      <c r="C39" s="44">
        <f>'Support 51013_2017'!C134</f>
        <v>-214600</v>
      </c>
      <c r="D39" s="44">
        <f>'Support 51013_2016'!C165</f>
        <v>310600.3</v>
      </c>
      <c r="E39" s="44">
        <f>'Support 51013_2016'!E165</f>
        <v>-301800</v>
      </c>
      <c r="F39" s="44">
        <f t="shared" si="2"/>
        <v>-205799.7</v>
      </c>
      <c r="G39" s="45">
        <f t="shared" si="1"/>
        <v>-205.7997</v>
      </c>
    </row>
    <row r="40" spans="1:7" x14ac:dyDescent="0.25">
      <c r="A40" s="42" t="s">
        <v>60</v>
      </c>
      <c r="B40" s="42" t="s">
        <v>61</v>
      </c>
      <c r="C40" s="44">
        <f>'Support 51013_2017'!C135</f>
        <v>703111.59</v>
      </c>
      <c r="D40" s="44">
        <f>'Support 51013_2016'!C166</f>
        <v>658072.15</v>
      </c>
      <c r="E40" s="44">
        <v>0</v>
      </c>
      <c r="F40" s="44">
        <f t="shared" si="2"/>
        <v>1361183.74</v>
      </c>
      <c r="G40" s="45">
        <f t="shared" si="1"/>
        <v>1361.1837399999999</v>
      </c>
    </row>
    <row r="41" spans="1:7" x14ac:dyDescent="0.25">
      <c r="A41" s="42" t="s">
        <v>62</v>
      </c>
      <c r="B41" s="42" t="s">
        <v>63</v>
      </c>
      <c r="C41" s="44">
        <f>'Support 51013_2017'!C136</f>
        <v>50007.4</v>
      </c>
      <c r="D41" s="44">
        <f>'Support 51013_2016'!C167</f>
        <v>-33860.019999999997</v>
      </c>
      <c r="E41" s="44">
        <v>0</v>
      </c>
      <c r="F41" s="44">
        <f t="shared" si="2"/>
        <v>16147.380000000005</v>
      </c>
      <c r="G41" s="45">
        <f t="shared" si="1"/>
        <v>16.147380000000005</v>
      </c>
    </row>
    <row r="42" spans="1:7" x14ac:dyDescent="0.25">
      <c r="A42" s="42" t="s">
        <v>64</v>
      </c>
      <c r="B42" s="42" t="s">
        <v>65</v>
      </c>
      <c r="C42" s="44">
        <f>'Support 51013_2017'!C137</f>
        <v>1405642</v>
      </c>
      <c r="D42" s="44">
        <f>'Support 51013_2016'!C168</f>
        <v>-2300129</v>
      </c>
      <c r="E42" s="44">
        <v>0</v>
      </c>
      <c r="F42" s="44">
        <f t="shared" si="2"/>
        <v>-894487</v>
      </c>
      <c r="G42" s="45">
        <f t="shared" si="1"/>
        <v>-894.48699999999997</v>
      </c>
    </row>
    <row r="43" spans="1:7" x14ac:dyDescent="0.25">
      <c r="A43" s="42" t="s">
        <v>66</v>
      </c>
      <c r="B43" s="42" t="s">
        <v>67</v>
      </c>
      <c r="C43" s="44">
        <f>'Support 51013_2017'!C138</f>
        <v>44138.52</v>
      </c>
      <c r="D43" s="44">
        <f>'Support 51013_2016'!C169</f>
        <v>-128134.04</v>
      </c>
      <c r="E43" s="44">
        <v>0</v>
      </c>
      <c r="F43" s="44">
        <f t="shared" si="2"/>
        <v>-83995.51999999999</v>
      </c>
      <c r="G43" s="45">
        <f t="shared" si="1"/>
        <v>-83.995519999999985</v>
      </c>
    </row>
    <row r="44" spans="1:7" x14ac:dyDescent="0.25">
      <c r="A44" s="42" t="s">
        <v>68</v>
      </c>
      <c r="B44" s="42" t="s">
        <v>153</v>
      </c>
      <c r="C44" s="44">
        <f>'Support 51013_2017'!C139</f>
        <v>30088.080000000002</v>
      </c>
      <c r="D44" s="44">
        <f>'Support 51013_2016'!C170</f>
        <v>7991.53</v>
      </c>
      <c r="E44" s="44">
        <v>0</v>
      </c>
      <c r="F44" s="44">
        <f t="shared" si="2"/>
        <v>38079.61</v>
      </c>
      <c r="G44" s="45">
        <f t="shared" si="1"/>
        <v>38.079610000000002</v>
      </c>
    </row>
    <row r="45" spans="1:7" x14ac:dyDescent="0.25">
      <c r="A45" s="42" t="s">
        <v>68</v>
      </c>
      <c r="B45" s="42" t="s">
        <v>154</v>
      </c>
      <c r="C45" s="44">
        <f>'Support 51013_2017'!C140</f>
        <v>-79584.23</v>
      </c>
      <c r="D45" s="44">
        <f>'Support 51013_2016'!C171</f>
        <v>129941.4</v>
      </c>
      <c r="E45" s="44">
        <v>0</v>
      </c>
      <c r="F45" s="44">
        <f t="shared" si="2"/>
        <v>50357.17</v>
      </c>
      <c r="G45" s="45">
        <f t="shared" si="1"/>
        <v>50.357169999999996</v>
      </c>
    </row>
    <row r="46" spans="1:7" x14ac:dyDescent="0.25">
      <c r="A46" s="42" t="s">
        <v>69</v>
      </c>
      <c r="B46" s="42" t="s">
        <v>155</v>
      </c>
      <c r="C46" s="44">
        <f>'Support 51013_2017'!C141</f>
        <v>312790.49</v>
      </c>
      <c r="D46" s="44">
        <f>'Support 51013_2016'!C172</f>
        <v>-200842.61</v>
      </c>
      <c r="E46" s="44">
        <f>'Support 51013_2016'!E172</f>
        <v>-343.88</v>
      </c>
      <c r="F46" s="44">
        <f t="shared" ref="F46" si="5">SUM(C46:E46)</f>
        <v>111604</v>
      </c>
      <c r="G46" s="45">
        <f t="shared" ref="G46" si="6">F46/1000</f>
        <v>111.604</v>
      </c>
    </row>
    <row r="47" spans="1:7" x14ac:dyDescent="0.25">
      <c r="A47" s="42" t="s">
        <v>69</v>
      </c>
      <c r="B47" s="42" t="s">
        <v>306</v>
      </c>
      <c r="C47" s="44">
        <v>0</v>
      </c>
      <c r="D47" s="44">
        <f>'Support 51013_2016'!C173</f>
        <v>-353703.84</v>
      </c>
      <c r="E47" s="44">
        <v>0</v>
      </c>
      <c r="F47" s="44">
        <f t="shared" si="2"/>
        <v>-353703.84</v>
      </c>
      <c r="G47" s="45">
        <f t="shared" si="1"/>
        <v>-353.70384000000001</v>
      </c>
    </row>
    <row r="48" spans="1:7" s="47" customFormat="1" x14ac:dyDescent="0.25">
      <c r="A48" s="47" t="s">
        <v>212</v>
      </c>
      <c r="B48" s="47" t="s">
        <v>213</v>
      </c>
      <c r="C48" s="44">
        <f>'Support 51013_2017'!C142</f>
        <v>-10619.67</v>
      </c>
      <c r="D48" s="44">
        <f>'Support 51013_2016'!C174</f>
        <v>-9724.7000000000007</v>
      </c>
      <c r="E48" s="44">
        <v>0</v>
      </c>
      <c r="F48" s="44">
        <f t="shared" si="2"/>
        <v>-20344.370000000003</v>
      </c>
      <c r="G48" s="45">
        <f t="shared" si="1"/>
        <v>-20.344370000000001</v>
      </c>
    </row>
    <row r="49" spans="1:7" x14ac:dyDescent="0.25">
      <c r="A49" s="42" t="s">
        <v>70</v>
      </c>
      <c r="B49" s="43" t="s">
        <v>214</v>
      </c>
      <c r="C49" s="44">
        <f>'Support 51013_2017'!C143</f>
        <v>-3408667.34</v>
      </c>
      <c r="D49" s="44">
        <f>'Support 51013_2016'!C175</f>
        <v>3615694.24</v>
      </c>
      <c r="E49" s="44">
        <v>0</v>
      </c>
      <c r="F49" s="44">
        <f t="shared" si="2"/>
        <v>207026.90000000037</v>
      </c>
      <c r="G49" s="45">
        <f t="shared" si="1"/>
        <v>207.02690000000038</v>
      </c>
    </row>
    <row r="50" spans="1:7" s="47" customFormat="1" x14ac:dyDescent="0.25">
      <c r="A50" s="47" t="s">
        <v>70</v>
      </c>
      <c r="B50" s="47" t="s">
        <v>215</v>
      </c>
      <c r="C50" s="44">
        <f>'Support 51013_2017'!C144</f>
        <v>77641.33</v>
      </c>
      <c r="D50" s="44">
        <f>'Support 51013_2016'!C176</f>
        <v>156989.04</v>
      </c>
      <c r="E50" s="44">
        <v>0</v>
      </c>
      <c r="F50" s="44">
        <f t="shared" si="2"/>
        <v>234630.37</v>
      </c>
      <c r="G50" s="45">
        <f t="shared" si="1"/>
        <v>234.63037</v>
      </c>
    </row>
    <row r="51" spans="1:7" x14ac:dyDescent="0.25">
      <c r="A51" s="42" t="s">
        <v>34</v>
      </c>
      <c r="B51" s="42" t="s">
        <v>71</v>
      </c>
      <c r="C51" s="44">
        <f>'Support 51013_2017'!C145</f>
        <v>16662</v>
      </c>
      <c r="D51" s="44">
        <f>'Support 51013_2016'!C177</f>
        <v>16662</v>
      </c>
      <c r="E51" s="44">
        <v>0</v>
      </c>
      <c r="F51" s="44">
        <f t="shared" si="2"/>
        <v>33324</v>
      </c>
      <c r="G51" s="45">
        <f t="shared" si="1"/>
        <v>33.323999999999998</v>
      </c>
    </row>
    <row r="52" spans="1:7" x14ac:dyDescent="0.25">
      <c r="A52" s="42" t="s">
        <v>36</v>
      </c>
      <c r="B52" s="42" t="s">
        <v>72</v>
      </c>
      <c r="C52" s="44">
        <f>'Support 51013_2017'!C146</f>
        <v>67164.78</v>
      </c>
      <c r="D52" s="44">
        <f>'Support 51013_2016'!C178</f>
        <v>67164.78</v>
      </c>
      <c r="E52" s="44">
        <v>0</v>
      </c>
      <c r="F52" s="44">
        <f t="shared" si="2"/>
        <v>134329.56</v>
      </c>
      <c r="G52" s="45">
        <f t="shared" si="1"/>
        <v>134.32955999999999</v>
      </c>
    </row>
    <row r="53" spans="1:7" s="47" customFormat="1" x14ac:dyDescent="0.25">
      <c r="A53" s="47" t="s">
        <v>216</v>
      </c>
      <c r="B53" s="47" t="s">
        <v>217</v>
      </c>
      <c r="C53" s="44">
        <v>0</v>
      </c>
      <c r="D53" s="44">
        <f>'Support 51013_2016'!C179</f>
        <v>0</v>
      </c>
      <c r="E53" s="44">
        <v>0</v>
      </c>
      <c r="F53" s="44">
        <f t="shared" si="2"/>
        <v>0</v>
      </c>
      <c r="G53" s="45">
        <f t="shared" si="1"/>
        <v>0</v>
      </c>
    </row>
    <row r="54" spans="1:7" x14ac:dyDescent="0.25">
      <c r="A54" s="42" t="s">
        <v>156</v>
      </c>
      <c r="B54" s="42" t="s">
        <v>157</v>
      </c>
      <c r="C54" s="44">
        <f>'Support 51013_2017'!C147</f>
        <v>1092657.31</v>
      </c>
      <c r="D54" s="44">
        <f>'Support 51013_2016'!C180</f>
        <v>1135275.02</v>
      </c>
      <c r="E54" s="44">
        <v>0</v>
      </c>
      <c r="F54" s="44">
        <f t="shared" si="2"/>
        <v>2227932.33</v>
      </c>
      <c r="G54" s="45">
        <f t="shared" si="1"/>
        <v>2227.9323300000001</v>
      </c>
    </row>
    <row r="55" spans="1:7" x14ac:dyDescent="0.25">
      <c r="A55" s="42" t="s">
        <v>158</v>
      </c>
      <c r="B55" s="42" t="s">
        <v>159</v>
      </c>
      <c r="C55" s="44">
        <f>'Support 51013_2017'!C148</f>
        <v>133521.72</v>
      </c>
      <c r="D55" s="44">
        <f>'Support 51013_2016'!C181</f>
        <v>133521.72</v>
      </c>
      <c r="E55" s="44">
        <v>0</v>
      </c>
      <c r="F55" s="44">
        <f t="shared" si="2"/>
        <v>267043.44</v>
      </c>
      <c r="G55" s="45">
        <f t="shared" si="1"/>
        <v>267.04343999999998</v>
      </c>
    </row>
    <row r="56" spans="1:7" s="47" customFormat="1" x14ac:dyDescent="0.25">
      <c r="B56" s="47" t="s">
        <v>219</v>
      </c>
      <c r="C56" s="44">
        <f>'Support 51013_2017'!C149</f>
        <v>60866</v>
      </c>
      <c r="D56" s="44">
        <f>'Support 51013_2016'!C182</f>
        <v>-218781</v>
      </c>
      <c r="E56" s="44">
        <v>0</v>
      </c>
      <c r="F56" s="44">
        <f t="shared" si="2"/>
        <v>-157915</v>
      </c>
      <c r="G56" s="45">
        <f t="shared" si="1"/>
        <v>-157.91499999999999</v>
      </c>
    </row>
    <row r="57" spans="1:7" s="47" customFormat="1" x14ac:dyDescent="0.25">
      <c r="B57" s="47" t="s">
        <v>220</v>
      </c>
      <c r="C57" s="44">
        <f>'Support 51013_2017'!C150</f>
        <v>89920.43</v>
      </c>
      <c r="D57" s="44">
        <f>'Support 51013_2016'!C183</f>
        <v>1395715.14</v>
      </c>
      <c r="E57" s="44">
        <v>0</v>
      </c>
      <c r="F57" s="44">
        <f t="shared" si="2"/>
        <v>1485635.5699999998</v>
      </c>
      <c r="G57" s="45">
        <f t="shared" si="1"/>
        <v>1485.6355699999999</v>
      </c>
    </row>
    <row r="58" spans="1:7" s="47" customFormat="1" x14ac:dyDescent="0.25">
      <c r="B58" s="47" t="s">
        <v>221</v>
      </c>
      <c r="C58" s="44">
        <f>'Support 51013_2017'!C151</f>
        <v>344738.8</v>
      </c>
      <c r="D58" s="44">
        <f>'Support 51013_2016'!C184</f>
        <v>-872213.22</v>
      </c>
      <c r="E58" s="44">
        <v>0</v>
      </c>
      <c r="F58" s="44">
        <f t="shared" si="2"/>
        <v>-527474.41999999993</v>
      </c>
      <c r="G58" s="45">
        <f t="shared" si="1"/>
        <v>-527.4744199999999</v>
      </c>
    </row>
    <row r="59" spans="1:7" x14ac:dyDescent="0.25">
      <c r="B59" s="42" t="s">
        <v>161</v>
      </c>
      <c r="C59" s="44">
        <v>0</v>
      </c>
      <c r="D59" s="44">
        <f>'Support 51013_2016'!C185</f>
        <v>0</v>
      </c>
      <c r="E59" s="44">
        <f>'Support 51013_2016'!E185</f>
        <v>-92564</v>
      </c>
      <c r="F59" s="44">
        <f t="shared" si="2"/>
        <v>-92564</v>
      </c>
      <c r="G59" s="45">
        <f t="shared" si="1"/>
        <v>-92.563999999999993</v>
      </c>
    </row>
    <row r="60" spans="1:7" s="47" customFormat="1" x14ac:dyDescent="0.25">
      <c r="B60" s="47" t="s">
        <v>222</v>
      </c>
      <c r="C60" s="48">
        <f>'Support 51013_2017'!C152</f>
        <v>-111709.27</v>
      </c>
      <c r="D60" s="44">
        <f>'Support 51013_2016'!C186</f>
        <v>-178468.54</v>
      </c>
      <c r="E60" s="44">
        <v>0</v>
      </c>
      <c r="F60" s="44">
        <f t="shared" si="2"/>
        <v>-290177.81</v>
      </c>
      <c r="G60" s="45">
        <f t="shared" si="1"/>
        <v>-290.17781000000002</v>
      </c>
    </row>
    <row r="61" spans="1:7" s="47" customFormat="1" x14ac:dyDescent="0.25">
      <c r="B61" s="47" t="s">
        <v>223</v>
      </c>
      <c r="C61" s="48">
        <f>'Support 51013_2017'!C153</f>
        <v>-10710.4</v>
      </c>
      <c r="D61" s="44">
        <f>'Support 51013_2016'!C187</f>
        <v>-333800.06</v>
      </c>
      <c r="E61" s="44">
        <v>0</v>
      </c>
      <c r="F61" s="44">
        <f t="shared" si="2"/>
        <v>-344510.46</v>
      </c>
      <c r="G61" s="45">
        <f t="shared" si="1"/>
        <v>-344.51046000000002</v>
      </c>
    </row>
    <row r="62" spans="1:7" s="47" customFormat="1" x14ac:dyDescent="0.25">
      <c r="B62" s="47" t="s">
        <v>224</v>
      </c>
      <c r="C62" s="48">
        <f>'Support 51013_2017'!C154</f>
        <v>844129</v>
      </c>
      <c r="D62" s="44">
        <f>'Support 51013_2016'!C188</f>
        <v>-616534</v>
      </c>
      <c r="E62" s="44">
        <v>0</v>
      </c>
      <c r="F62" s="44">
        <f t="shared" si="2"/>
        <v>227595</v>
      </c>
      <c r="G62" s="45">
        <f t="shared" si="1"/>
        <v>227.595</v>
      </c>
    </row>
    <row r="63" spans="1:7" s="47" customFormat="1" x14ac:dyDescent="0.25">
      <c r="B63" s="47" t="s">
        <v>225</v>
      </c>
      <c r="C63" s="48">
        <f>'Support 51013_2017'!C155</f>
        <v>-3143696</v>
      </c>
      <c r="D63" s="44">
        <f>'Support 51013_2016'!C189</f>
        <v>957393.02</v>
      </c>
      <c r="E63" s="44">
        <v>0</v>
      </c>
      <c r="F63" s="44">
        <f t="shared" si="2"/>
        <v>-2186302.98</v>
      </c>
      <c r="G63" s="45">
        <f t="shared" si="1"/>
        <v>-2186.3029799999999</v>
      </c>
    </row>
    <row r="64" spans="1:7" s="47" customFormat="1" x14ac:dyDescent="0.25">
      <c r="B64" s="47" t="s">
        <v>226</v>
      </c>
      <c r="C64" s="48">
        <f>'Support 51013_2017'!C156</f>
        <v>-1854530.44</v>
      </c>
      <c r="D64" s="44">
        <f>'Support 51013_2016'!C190</f>
        <v>-1391120.77</v>
      </c>
      <c r="E64" s="44">
        <v>0</v>
      </c>
      <c r="F64" s="44">
        <f t="shared" si="2"/>
        <v>-3245651.21</v>
      </c>
      <c r="G64" s="45">
        <f t="shared" si="1"/>
        <v>-3245.65121</v>
      </c>
    </row>
    <row r="65" spans="2:7" s="47" customFormat="1" x14ac:dyDescent="0.25">
      <c r="B65" s="47" t="s">
        <v>227</v>
      </c>
      <c r="C65" s="48">
        <f>'Support 51013_2017'!C157</f>
        <v>-856054.16</v>
      </c>
      <c r="D65" s="44">
        <f>'Support 51013_2016'!C191</f>
        <v>-667978.74</v>
      </c>
      <c r="E65" s="44">
        <v>0</v>
      </c>
      <c r="F65" s="44">
        <f t="shared" si="2"/>
        <v>-1524032.9</v>
      </c>
      <c r="G65" s="45">
        <f t="shared" si="1"/>
        <v>-1524.0328999999999</v>
      </c>
    </row>
    <row r="66" spans="2:7" s="47" customFormat="1" x14ac:dyDescent="0.25">
      <c r="B66" s="47" t="s">
        <v>228</v>
      </c>
      <c r="C66" s="48">
        <f>'Support 51013_2017'!C158</f>
        <v>-999496</v>
      </c>
      <c r="D66" s="44">
        <f>'Support 51013_2016'!C192</f>
        <v>-792001</v>
      </c>
      <c r="E66" s="44">
        <v>0</v>
      </c>
      <c r="F66" s="44">
        <f t="shared" si="2"/>
        <v>-1791497</v>
      </c>
      <c r="G66" s="45">
        <f t="shared" si="1"/>
        <v>-1791.4970000000001</v>
      </c>
    </row>
    <row r="67" spans="2:7" s="47" customFormat="1" x14ac:dyDescent="0.25">
      <c r="B67" s="47" t="s">
        <v>229</v>
      </c>
      <c r="C67" s="48">
        <f>'Support 51013_2017'!C159</f>
        <v>6902130.6600000001</v>
      </c>
      <c r="D67" s="44">
        <f>'Support 51013_2016'!C193</f>
        <v>5883750.3600000003</v>
      </c>
      <c r="E67" s="44">
        <v>0</v>
      </c>
      <c r="F67" s="44">
        <f t="shared" si="2"/>
        <v>12785881.02</v>
      </c>
      <c r="G67" s="45">
        <f t="shared" si="1"/>
        <v>12785.881019999999</v>
      </c>
    </row>
    <row r="68" spans="2:7" s="47" customFormat="1" x14ac:dyDescent="0.25">
      <c r="B68" s="47" t="s">
        <v>230</v>
      </c>
      <c r="C68" s="48">
        <f>'Support 51013_2017'!C160</f>
        <v>347754.11</v>
      </c>
      <c r="D68" s="44">
        <f>'Support 51013_2016'!C194</f>
        <v>-996314.07</v>
      </c>
      <c r="E68" s="44">
        <v>0</v>
      </c>
      <c r="F68" s="44">
        <f t="shared" si="2"/>
        <v>-648559.96</v>
      </c>
      <c r="G68" s="45">
        <f t="shared" si="1"/>
        <v>-648.55995999999993</v>
      </c>
    </row>
    <row r="69" spans="2:7" s="47" customFormat="1" x14ac:dyDescent="0.25">
      <c r="B69" s="47" t="s">
        <v>231</v>
      </c>
      <c r="C69" s="48">
        <f>'Support 51013_2017'!C161</f>
        <v>739759.28</v>
      </c>
      <c r="D69" s="44">
        <f>'Support 51013_2016'!C195</f>
        <v>-1882357.85</v>
      </c>
      <c r="E69" s="44">
        <v>0</v>
      </c>
      <c r="F69" s="44">
        <f t="shared" ref="F69" si="7">SUM(C69:E69)</f>
        <v>-1142598.57</v>
      </c>
      <c r="G69" s="45">
        <f t="shared" ref="G69" si="8">F69/1000</f>
        <v>-1142.5985700000001</v>
      </c>
    </row>
    <row r="70" spans="2:7" s="47" customFormat="1" x14ac:dyDescent="0.25">
      <c r="B70" s="47" t="s">
        <v>280</v>
      </c>
      <c r="C70" s="48">
        <f>'Support 51013_2017'!C162</f>
        <v>415500</v>
      </c>
      <c r="D70" s="44">
        <f>'Support 51013_2016'!C196</f>
        <v>-905573.45</v>
      </c>
      <c r="E70" s="44">
        <v>0</v>
      </c>
      <c r="F70" s="44">
        <f t="shared" si="2"/>
        <v>-490073.44999999995</v>
      </c>
      <c r="G70" s="45">
        <f t="shared" si="1"/>
        <v>-490.07344999999998</v>
      </c>
    </row>
    <row r="71" spans="2:7" s="47" customFormat="1" x14ac:dyDescent="0.25">
      <c r="B71" s="47" t="s">
        <v>232</v>
      </c>
      <c r="C71" s="48">
        <v>0</v>
      </c>
      <c r="D71" s="44">
        <f>'Support 51013_2016'!C197</f>
        <v>-207750</v>
      </c>
      <c r="E71" s="44">
        <v>0</v>
      </c>
      <c r="F71" s="44">
        <f t="shared" si="2"/>
        <v>-207750</v>
      </c>
      <c r="G71" s="45">
        <f t="shared" si="1"/>
        <v>-207.75</v>
      </c>
    </row>
    <row r="72" spans="2:7" s="47" customFormat="1" x14ac:dyDescent="0.25">
      <c r="B72" s="47" t="s">
        <v>233</v>
      </c>
      <c r="C72" s="48">
        <f>'Support 51013_2017'!C163</f>
        <v>89576.39</v>
      </c>
      <c r="D72" s="44">
        <f>'Support 51013_2016'!C198</f>
        <v>385870.33</v>
      </c>
      <c r="E72" s="44">
        <v>0</v>
      </c>
      <c r="F72" s="44">
        <f t="shared" si="2"/>
        <v>475446.72000000003</v>
      </c>
      <c r="G72" s="45">
        <f t="shared" si="1"/>
        <v>475.44672000000003</v>
      </c>
    </row>
    <row r="73" spans="2:7" s="47" customFormat="1" x14ac:dyDescent="0.25">
      <c r="B73" s="49" t="s">
        <v>234</v>
      </c>
      <c r="C73" s="48">
        <f>'Support 51013_2017'!C164</f>
        <v>478314.85</v>
      </c>
      <c r="D73" s="44">
        <f>'Support 51013_2016'!C199</f>
        <v>-202731.6</v>
      </c>
      <c r="E73" s="44">
        <v>0</v>
      </c>
      <c r="F73" s="44">
        <f t="shared" si="2"/>
        <v>275583.25</v>
      </c>
      <c r="G73" s="45">
        <f t="shared" si="1"/>
        <v>275.58325000000002</v>
      </c>
    </row>
    <row r="74" spans="2:7" s="47" customFormat="1" x14ac:dyDescent="0.25">
      <c r="B74" s="47" t="s">
        <v>235</v>
      </c>
      <c r="C74" s="48">
        <v>0</v>
      </c>
      <c r="D74" s="44">
        <f>'Support 51013_2016'!C200</f>
        <v>3165977.48</v>
      </c>
      <c r="E74" s="44">
        <v>0</v>
      </c>
      <c r="F74" s="44">
        <f t="shared" si="2"/>
        <v>3165977.48</v>
      </c>
      <c r="G74" s="45">
        <f t="shared" si="1"/>
        <v>3165.97748</v>
      </c>
    </row>
    <row r="75" spans="2:7" s="47" customFormat="1" x14ac:dyDescent="0.25">
      <c r="B75" s="47" t="s">
        <v>236</v>
      </c>
      <c r="C75" s="48">
        <f>'Support 51013_2017'!C165</f>
        <v>211684.8</v>
      </c>
      <c r="D75" s="44">
        <f>'Support 51013_2016'!C201</f>
        <v>211684.8</v>
      </c>
      <c r="E75" s="44">
        <v>0</v>
      </c>
      <c r="F75" s="44">
        <f t="shared" si="2"/>
        <v>423369.6</v>
      </c>
      <c r="G75" s="45">
        <f t="shared" si="1"/>
        <v>423.36959999999999</v>
      </c>
    </row>
    <row r="76" spans="2:7" s="47" customFormat="1" x14ac:dyDescent="0.25">
      <c r="B76" s="47" t="s">
        <v>281</v>
      </c>
      <c r="C76" s="48">
        <f>'Support 51013_2017'!C166</f>
        <v>940260.83</v>
      </c>
      <c r="D76" s="48">
        <v>0</v>
      </c>
      <c r="E76" s="44">
        <v>0</v>
      </c>
      <c r="F76" s="44">
        <f t="shared" ref="F76:F80" si="9">SUM(C76:E76)</f>
        <v>940260.83</v>
      </c>
      <c r="G76" s="45">
        <f t="shared" ref="G76:G80" si="10">F76/1000</f>
        <v>940.26082999999994</v>
      </c>
    </row>
    <row r="77" spans="2:7" s="47" customFormat="1" x14ac:dyDescent="0.25">
      <c r="B77" s="47" t="s">
        <v>282</v>
      </c>
      <c r="C77" s="48">
        <f>'Support 51013_2017'!C167</f>
        <v>-870158</v>
      </c>
      <c r="D77" s="48">
        <v>0</v>
      </c>
      <c r="E77" s="44">
        <v>0</v>
      </c>
      <c r="F77" s="44">
        <f t="shared" si="9"/>
        <v>-870158</v>
      </c>
      <c r="G77" s="45">
        <f t="shared" si="10"/>
        <v>-870.15800000000002</v>
      </c>
    </row>
    <row r="78" spans="2:7" s="47" customFormat="1" x14ac:dyDescent="0.25">
      <c r="B78" s="47" t="s">
        <v>283</v>
      </c>
      <c r="C78" s="48">
        <f>'Support 51013_2017'!C168</f>
        <v>-20504</v>
      </c>
      <c r="D78" s="48">
        <v>0</v>
      </c>
      <c r="E78" s="44">
        <v>0</v>
      </c>
      <c r="F78" s="44">
        <f t="shared" si="9"/>
        <v>-20504</v>
      </c>
      <c r="G78" s="45">
        <f t="shared" si="10"/>
        <v>-20.504000000000001</v>
      </c>
    </row>
    <row r="79" spans="2:7" s="47" customFormat="1" x14ac:dyDescent="0.25">
      <c r="B79" s="47" t="s">
        <v>284</v>
      </c>
      <c r="C79" s="48">
        <f>'Support 51013_2017'!C169</f>
        <v>-24859.040000000001</v>
      </c>
      <c r="D79" s="48">
        <v>0</v>
      </c>
      <c r="E79" s="44">
        <v>0</v>
      </c>
      <c r="F79" s="44">
        <f t="shared" si="9"/>
        <v>-24859.040000000001</v>
      </c>
      <c r="G79" s="45">
        <f t="shared" si="10"/>
        <v>-24.85904</v>
      </c>
    </row>
    <row r="80" spans="2:7" s="47" customFormat="1" x14ac:dyDescent="0.25">
      <c r="B80" s="47" t="s">
        <v>285</v>
      </c>
      <c r="C80" s="48">
        <f>'Support 51013_2017'!C170</f>
        <v>-619180.56000000006</v>
      </c>
      <c r="D80" s="48">
        <v>0</v>
      </c>
      <c r="E80" s="44">
        <v>0</v>
      </c>
      <c r="F80" s="44">
        <f t="shared" si="9"/>
        <v>-619180.56000000006</v>
      </c>
      <c r="G80" s="45">
        <f t="shared" si="10"/>
        <v>-619.18056000000001</v>
      </c>
    </row>
    <row r="81" spans="1:7" x14ac:dyDescent="0.25">
      <c r="A81" s="42" t="s">
        <v>73</v>
      </c>
      <c r="C81" s="44">
        <f>SUM(C20:C80)</f>
        <v>-234363.27999999974</v>
      </c>
      <c r="D81" s="44">
        <f t="shared" ref="D81:G81" si="11">SUM(D20:D80)</f>
        <v>2916884.1900000004</v>
      </c>
      <c r="E81" s="44">
        <f t="shared" si="11"/>
        <v>-394707.88</v>
      </c>
      <c r="F81" s="44">
        <f t="shared" si="11"/>
        <v>2287813.0300000003</v>
      </c>
      <c r="G81" s="75">
        <f t="shared" si="11"/>
        <v>2287.8130300000003</v>
      </c>
    </row>
    <row r="82" spans="1:7" x14ac:dyDescent="0.25">
      <c r="A82" s="42" t="s">
        <v>74</v>
      </c>
      <c r="E82" s="44"/>
      <c r="G82" s="45"/>
    </row>
    <row r="83" spans="1:7" x14ac:dyDescent="0.25">
      <c r="B83" s="42" t="s">
        <v>162</v>
      </c>
      <c r="C83" s="44">
        <f>'Support 51013_2017'!C173</f>
        <v>1804912.68</v>
      </c>
      <c r="D83" s="44">
        <f>'Support 51013_2016'!C204</f>
        <v>-24103579.559999999</v>
      </c>
      <c r="E83" s="44">
        <f>'Support 51013_2016'!E204</f>
        <v>666681.56000000006</v>
      </c>
      <c r="F83" s="44">
        <f>SUM(C83:E83)</f>
        <v>-21631985.32</v>
      </c>
      <c r="G83" s="45">
        <f t="shared" si="1"/>
        <v>-21631.98532</v>
      </c>
    </row>
    <row r="84" spans="1:7" x14ac:dyDescent="0.25">
      <c r="B84" s="42" t="s">
        <v>75</v>
      </c>
      <c r="C84" s="44">
        <f>'Support 51013_2017'!C174</f>
        <v>2187095.81</v>
      </c>
      <c r="D84" s="44">
        <f>'Support 51013_2016'!C205</f>
        <v>1232436.95</v>
      </c>
      <c r="E84" s="44">
        <f>'Support 51013_2016'!E205</f>
        <v>0</v>
      </c>
      <c r="F84" s="44">
        <f t="shared" ref="F84:F94" si="12">SUM(C84:E84)</f>
        <v>3419532.76</v>
      </c>
      <c r="G84" s="45">
        <f t="shared" si="1"/>
        <v>3419.5327599999996</v>
      </c>
    </row>
    <row r="85" spans="1:7" x14ac:dyDescent="0.25">
      <c r="B85" s="42" t="s">
        <v>76</v>
      </c>
      <c r="C85" s="44">
        <f>'Support 51013_2017'!C175</f>
        <v>3236050.31</v>
      </c>
      <c r="D85" s="44">
        <f>'Support 51013_2016'!C206</f>
        <v>-2810739.81</v>
      </c>
      <c r="E85" s="44">
        <f>'Support 51013_2016'!E206</f>
        <v>0</v>
      </c>
      <c r="F85" s="44">
        <f t="shared" si="12"/>
        <v>425310.5</v>
      </c>
      <c r="G85" s="45">
        <f t="shared" si="1"/>
        <v>425.31049999999999</v>
      </c>
    </row>
    <row r="86" spans="1:7" x14ac:dyDescent="0.25">
      <c r="B86" s="42" t="s">
        <v>77</v>
      </c>
      <c r="C86" s="44">
        <f>'Support 51013_2017'!C176</f>
        <v>-220978.33</v>
      </c>
      <c r="D86" s="44">
        <f>'Support 51013_2016'!C207</f>
        <v>23859653.859999999</v>
      </c>
      <c r="E86" s="44">
        <f>'Support 51013_2016'!E207</f>
        <v>-1315499.6000000001</v>
      </c>
      <c r="F86" s="44">
        <f t="shared" si="12"/>
        <v>22323175.93</v>
      </c>
      <c r="G86" s="45">
        <f t="shared" si="1"/>
        <v>22323.175930000001</v>
      </c>
    </row>
    <row r="87" spans="1:7" x14ac:dyDescent="0.25">
      <c r="B87" s="42" t="s">
        <v>78</v>
      </c>
      <c r="C87" s="44">
        <f>'Support 51013_2017'!C177</f>
        <v>1212951.02</v>
      </c>
      <c r="D87" s="44">
        <f>'Support 51013_2016'!C208</f>
        <v>9465989.4800000004</v>
      </c>
      <c r="E87" s="44">
        <f>'Support 51013_2016'!E208</f>
        <v>0</v>
      </c>
      <c r="F87" s="44">
        <f t="shared" si="12"/>
        <v>10678940.5</v>
      </c>
      <c r="G87" s="45">
        <f t="shared" si="1"/>
        <v>10678.940500000001</v>
      </c>
    </row>
    <row r="88" spans="1:7" x14ac:dyDescent="0.25">
      <c r="B88" s="42" t="s">
        <v>79</v>
      </c>
      <c r="C88" s="44">
        <f>'Support 51013_2017'!C178</f>
        <v>41565.4</v>
      </c>
      <c r="D88" s="44">
        <f>'Support 51013_2016'!C209</f>
        <v>73807.5</v>
      </c>
      <c r="E88" s="44">
        <f>'Support 51013_2016'!E209</f>
        <v>0</v>
      </c>
      <c r="F88" s="44">
        <f t="shared" si="12"/>
        <v>115372.9</v>
      </c>
      <c r="G88" s="45">
        <f t="shared" si="1"/>
        <v>115.37289999999999</v>
      </c>
    </row>
    <row r="89" spans="1:7" x14ac:dyDescent="0.25">
      <c r="B89" s="42" t="s">
        <v>80</v>
      </c>
      <c r="C89" s="44">
        <f>'Support 51013_2017'!C179</f>
        <v>-2148260.5</v>
      </c>
      <c r="D89" s="44">
        <f>'Support 51013_2016'!C210</f>
        <v>-349158.52</v>
      </c>
      <c r="E89" s="44">
        <f>'Support 51013_2016'!E210</f>
        <v>0</v>
      </c>
      <c r="F89" s="44">
        <f t="shared" si="12"/>
        <v>-2497419.02</v>
      </c>
      <c r="G89" s="45">
        <f t="shared" si="1"/>
        <v>-2497.4190199999998</v>
      </c>
    </row>
    <row r="90" spans="1:7" x14ac:dyDescent="0.25">
      <c r="B90" s="42" t="s">
        <v>81</v>
      </c>
      <c r="C90" s="44">
        <f>'Support 51013_2017'!C180</f>
        <v>-41565.4</v>
      </c>
      <c r="D90" s="44">
        <f>'Support 51013_2016'!C211</f>
        <v>-73807.5</v>
      </c>
      <c r="E90" s="44">
        <f>'Support 51013_2016'!E211</f>
        <v>0</v>
      </c>
      <c r="F90" s="44">
        <f t="shared" si="12"/>
        <v>-115372.9</v>
      </c>
      <c r="G90" s="45">
        <f t="shared" si="1"/>
        <v>-115.37289999999999</v>
      </c>
    </row>
    <row r="91" spans="1:7" x14ac:dyDescent="0.25">
      <c r="B91" s="42" t="s">
        <v>82</v>
      </c>
      <c r="C91" s="44">
        <f>'Support 51013_2017'!C181</f>
        <v>-1212951.02</v>
      </c>
      <c r="D91" s="44">
        <f>'Support 51013_2016'!C212</f>
        <v>-9465989.4800000004</v>
      </c>
      <c r="E91" s="44">
        <f>'Support 51013_2016'!E212</f>
        <v>0</v>
      </c>
      <c r="F91" s="44">
        <f t="shared" si="12"/>
        <v>-10678940.5</v>
      </c>
      <c r="G91" s="45">
        <f t="shared" si="1"/>
        <v>-10678.940500000001</v>
      </c>
    </row>
    <row r="92" spans="1:7" x14ac:dyDescent="0.25">
      <c r="B92" s="42" t="s">
        <v>83</v>
      </c>
      <c r="C92" s="44">
        <f>'Support 51013_2017'!C182</f>
        <v>2148260.5</v>
      </c>
      <c r="D92" s="44">
        <f>'Support 51013_2016'!C213</f>
        <v>349158.52</v>
      </c>
      <c r="E92" s="44">
        <f>'Support 51013_2016'!E213</f>
        <v>0</v>
      </c>
      <c r="F92" s="44">
        <f t="shared" si="12"/>
        <v>2497419.02</v>
      </c>
      <c r="G92" s="45">
        <f t="shared" si="1"/>
        <v>2497.4190199999998</v>
      </c>
    </row>
    <row r="93" spans="1:7" x14ac:dyDescent="0.25">
      <c r="B93" s="42" t="s">
        <v>84</v>
      </c>
      <c r="C93" s="44">
        <f>'Support 51013_2017'!C183</f>
        <v>-4085119.71</v>
      </c>
      <c r="D93" s="44">
        <f>'Support 51013_2016'!C214</f>
        <v>5641503.21</v>
      </c>
      <c r="E93" s="44">
        <f>'Support 51013_2016'!E214</f>
        <v>0</v>
      </c>
      <c r="F93" s="44">
        <f t="shared" si="12"/>
        <v>1556383.5</v>
      </c>
      <c r="G93" s="45">
        <f t="shared" si="1"/>
        <v>1556.3834999999999</v>
      </c>
    </row>
    <row r="94" spans="1:7" x14ac:dyDescent="0.25">
      <c r="B94" s="42" t="s">
        <v>85</v>
      </c>
      <c r="C94" s="44">
        <f>'Support 51013_2017'!C184</f>
        <v>4085119.71</v>
      </c>
      <c r="D94" s="44">
        <f>'Support 51013_2016'!C215</f>
        <v>-5641503.21</v>
      </c>
      <c r="E94" s="44">
        <f>'Support 51013_2016'!E215</f>
        <v>0</v>
      </c>
      <c r="F94" s="44">
        <f t="shared" si="12"/>
        <v>-1556383.5</v>
      </c>
      <c r="G94" s="45">
        <f t="shared" si="1"/>
        <v>-1556.3834999999999</v>
      </c>
    </row>
    <row r="95" spans="1:7" x14ac:dyDescent="0.25">
      <c r="A95" s="42" t="s">
        <v>86</v>
      </c>
      <c r="C95" s="44">
        <f>SUM(C83:C94)</f>
        <v>7007080.4700000007</v>
      </c>
      <c r="D95" s="44">
        <f>SUM(D83:D94)</f>
        <v>-1822228.5599999982</v>
      </c>
      <c r="E95" s="44">
        <f>SUM(E83:E94)</f>
        <v>-648818.04</v>
      </c>
      <c r="F95" s="44">
        <f>SUM(F83:F94)</f>
        <v>4536033.8699999973</v>
      </c>
      <c r="G95" s="45">
        <f t="shared" si="1"/>
        <v>4536.0338699999975</v>
      </c>
    </row>
    <row r="96" spans="1:7" x14ac:dyDescent="0.25">
      <c r="A96" s="42" t="s">
        <v>87</v>
      </c>
      <c r="E96" s="44"/>
      <c r="G96" s="45"/>
    </row>
    <row r="97" spans="1:13" x14ac:dyDescent="0.25">
      <c r="A97" s="42" t="s">
        <v>88</v>
      </c>
      <c r="B97" s="42" t="s">
        <v>89</v>
      </c>
      <c r="C97" s="44">
        <f>'Support 51013_2017'!C187</f>
        <v>261933.06</v>
      </c>
      <c r="D97" s="44">
        <f>'Support 51013_2016'!C218</f>
        <v>261933.06</v>
      </c>
      <c r="E97" s="44">
        <v>0</v>
      </c>
      <c r="F97" s="44">
        <f>SUM(C97:E97)</f>
        <v>523866.12</v>
      </c>
      <c r="G97" s="45">
        <f t="shared" ref="G97:G142" si="13">F97/1000</f>
        <v>523.86612000000002</v>
      </c>
    </row>
    <row r="98" spans="1:13" x14ac:dyDescent="0.25">
      <c r="A98" s="42" t="s">
        <v>90</v>
      </c>
      <c r="B98" s="42" t="s">
        <v>91</v>
      </c>
      <c r="C98" s="44">
        <f>'Support 51013_2017'!C188</f>
        <v>175710.24</v>
      </c>
      <c r="D98" s="44">
        <f>'Support 51013_2016'!C219</f>
        <v>175710.24</v>
      </c>
      <c r="E98" s="44">
        <v>0</v>
      </c>
      <c r="F98" s="44">
        <f t="shared" ref="F98:F118" si="14">SUM(C98:E98)</f>
        <v>351420.48</v>
      </c>
      <c r="G98" s="45">
        <f t="shared" si="13"/>
        <v>351.42048</v>
      </c>
    </row>
    <row r="99" spans="1:13" x14ac:dyDescent="0.25">
      <c r="A99" s="42" t="s">
        <v>92</v>
      </c>
      <c r="B99" s="42" t="s">
        <v>93</v>
      </c>
      <c r="C99" s="44">
        <v>0</v>
      </c>
      <c r="D99" s="44">
        <f>'Support 51013_2016'!C220</f>
        <v>9985876.9800000004</v>
      </c>
      <c r="E99" s="44">
        <v>0</v>
      </c>
      <c r="F99" s="44">
        <f t="shared" si="14"/>
        <v>9985876.9800000004</v>
      </c>
      <c r="G99" s="45">
        <f t="shared" si="13"/>
        <v>9985.8769800000009</v>
      </c>
    </row>
    <row r="100" spans="1:13" x14ac:dyDescent="0.25">
      <c r="A100" s="42" t="s">
        <v>94</v>
      </c>
      <c r="B100" s="42" t="s">
        <v>95</v>
      </c>
      <c r="C100" s="44">
        <v>0</v>
      </c>
      <c r="D100" s="44">
        <f>'Support 51013_2016'!C221</f>
        <v>-19890849.989999998</v>
      </c>
      <c r="E100" s="44">
        <v>0</v>
      </c>
      <c r="F100" s="44">
        <f t="shared" si="14"/>
        <v>-19890849.989999998</v>
      </c>
      <c r="G100" s="45">
        <f t="shared" si="13"/>
        <v>-19890.849989999999</v>
      </c>
    </row>
    <row r="101" spans="1:13" x14ac:dyDescent="0.25">
      <c r="A101" s="42" t="s">
        <v>96</v>
      </c>
      <c r="B101" s="42" t="s">
        <v>97</v>
      </c>
      <c r="C101" s="44">
        <v>0</v>
      </c>
      <c r="D101" s="44">
        <f>'Support 51013_2016'!C222</f>
        <v>-1500000</v>
      </c>
      <c r="E101" s="44">
        <f>'Support 51013_2016'!E222</f>
        <v>410938</v>
      </c>
      <c r="F101" s="44">
        <f t="shared" si="14"/>
        <v>-1089062</v>
      </c>
      <c r="G101" s="45">
        <f t="shared" si="13"/>
        <v>-1089.0619999999999</v>
      </c>
    </row>
    <row r="102" spans="1:13" x14ac:dyDescent="0.25">
      <c r="A102" s="42" t="s">
        <v>163</v>
      </c>
      <c r="B102" s="42" t="s">
        <v>164</v>
      </c>
      <c r="C102" s="44">
        <f>'Support 51013_2017'!C189</f>
        <v>-1465869.87</v>
      </c>
      <c r="D102" s="44">
        <f>'Support 51013_2016'!C223</f>
        <v>2473456.42</v>
      </c>
      <c r="E102" s="44">
        <f>'Support 51013_2016'!E223</f>
        <v>-167715.04999999999</v>
      </c>
      <c r="F102" s="44">
        <f t="shared" si="14"/>
        <v>839871.49999999977</v>
      </c>
      <c r="G102" s="45">
        <f t="shared" si="13"/>
        <v>839.87149999999974</v>
      </c>
    </row>
    <row r="103" spans="1:13" s="47" customFormat="1" x14ac:dyDescent="0.25">
      <c r="B103" s="47" t="s">
        <v>237</v>
      </c>
      <c r="C103" s="44">
        <v>0</v>
      </c>
      <c r="D103" s="44">
        <f>'Support 51013_2016'!C224</f>
        <v>-4217382.68</v>
      </c>
      <c r="E103" s="44">
        <f>'Support 51013_2016'!E224</f>
        <v>-1395237.5</v>
      </c>
      <c r="F103" s="44">
        <f t="shared" si="14"/>
        <v>-5612620.1799999997</v>
      </c>
      <c r="G103" s="45">
        <f t="shared" si="13"/>
        <v>-5612.6201799999999</v>
      </c>
    </row>
    <row r="104" spans="1:13" s="47" customFormat="1" x14ac:dyDescent="0.25">
      <c r="A104" s="47" t="s">
        <v>163</v>
      </c>
      <c r="B104" s="47" t="s">
        <v>238</v>
      </c>
      <c r="C104" s="44">
        <f>'Support 51013_2017'!C190</f>
        <v>4331375</v>
      </c>
      <c r="D104" s="44">
        <f>'Support 51013_2016'!C225</f>
        <v>-8312584.5</v>
      </c>
      <c r="E104" s="44">
        <f>'Support 51013_2016'!E225</f>
        <v>205279364</v>
      </c>
      <c r="F104" s="44">
        <f t="shared" si="14"/>
        <v>201298154.5</v>
      </c>
      <c r="G104" s="45">
        <f t="shared" si="13"/>
        <v>201298.1545</v>
      </c>
    </row>
    <row r="105" spans="1:13" s="47" customFormat="1" x14ac:dyDescent="0.25">
      <c r="A105" s="47" t="s">
        <v>163</v>
      </c>
      <c r="B105" s="47" t="s">
        <v>243</v>
      </c>
      <c r="C105" s="48">
        <v>0</v>
      </c>
      <c r="D105" s="44">
        <f>'Support 51013_2016'!C226</f>
        <v>0</v>
      </c>
      <c r="E105" s="44">
        <f>'Support 51013_2016'!E226</f>
        <v>5093051</v>
      </c>
      <c r="F105" s="44">
        <f t="shared" si="14"/>
        <v>5093051</v>
      </c>
      <c r="G105" s="45">
        <f t="shared" si="13"/>
        <v>5093.0510000000004</v>
      </c>
    </row>
    <row r="106" spans="1:13" s="47" customFormat="1" x14ac:dyDescent="0.25">
      <c r="B106" s="47" t="s">
        <v>307</v>
      </c>
      <c r="C106" s="48">
        <v>0</v>
      </c>
      <c r="D106" s="44">
        <f>'Support 51013_2016'!C227</f>
        <v>0</v>
      </c>
      <c r="E106" s="44">
        <f>'Support 51013_2016'!E227</f>
        <v>213926</v>
      </c>
      <c r="F106" s="44">
        <f t="shared" ref="F106:F113" si="15">SUM(C106:E106)</f>
        <v>213926</v>
      </c>
      <c r="G106" s="45">
        <f t="shared" ref="G106:G113" si="16">F106/1000</f>
        <v>213.92599999999999</v>
      </c>
    </row>
    <row r="107" spans="1:13" s="47" customFormat="1" x14ac:dyDescent="0.25">
      <c r="B107" s="47" t="s">
        <v>308</v>
      </c>
      <c r="C107" s="48">
        <v>0</v>
      </c>
      <c r="D107" s="44">
        <f>'Support 51013_2016'!C228</f>
        <v>0</v>
      </c>
      <c r="E107" s="44">
        <f>'Support 51013_2016'!E228</f>
        <v>204201</v>
      </c>
      <c r="F107" s="44">
        <f t="shared" si="15"/>
        <v>204201</v>
      </c>
      <c r="G107" s="45">
        <f t="shared" si="16"/>
        <v>204.20099999999999</v>
      </c>
      <c r="M107" s="48"/>
    </row>
    <row r="108" spans="1:13" s="47" customFormat="1" x14ac:dyDescent="0.25">
      <c r="B108" s="47" t="s">
        <v>286</v>
      </c>
      <c r="C108" s="48">
        <f>'Support 51013_2017'!C191</f>
        <v>-9928591.1999999993</v>
      </c>
      <c r="D108" s="44">
        <f>'Support 51013_2016'!C229</f>
        <v>-20665916.260000002</v>
      </c>
      <c r="E108" s="44">
        <f>'Support 51013_2016'!E229</f>
        <v>0</v>
      </c>
      <c r="F108" s="44">
        <f t="shared" si="15"/>
        <v>-30594507.460000001</v>
      </c>
      <c r="G108" s="45">
        <f t="shared" si="16"/>
        <v>-30594.507460000001</v>
      </c>
    </row>
    <row r="109" spans="1:13" s="47" customFormat="1" x14ac:dyDescent="0.25">
      <c r="B109" s="47" t="s">
        <v>296</v>
      </c>
      <c r="C109" s="48">
        <f>'Support 51013_2017'!C192</f>
        <v>11250000</v>
      </c>
      <c r="D109" s="44">
        <f>'Support 51013_2016'!C230</f>
        <v>15000000</v>
      </c>
      <c r="E109" s="44">
        <f>'Support 51013_2016'!E230</f>
        <v>0</v>
      </c>
      <c r="F109" s="44">
        <f t="shared" si="15"/>
        <v>26250000</v>
      </c>
      <c r="G109" s="45">
        <f t="shared" si="16"/>
        <v>26250</v>
      </c>
    </row>
    <row r="110" spans="1:13" s="47" customFormat="1" x14ac:dyDescent="0.25">
      <c r="B110" s="47" t="s">
        <v>288</v>
      </c>
      <c r="C110" s="48">
        <f>'Support 51013_2017'!C193</f>
        <v>19457273.41</v>
      </c>
      <c r="D110" s="44">
        <f>'Support 51013_2016'!C231</f>
        <v>40445049.380000003</v>
      </c>
      <c r="E110" s="44">
        <f>'Support 51013_2016'!E231</f>
        <v>0</v>
      </c>
      <c r="F110" s="44">
        <f t="shared" si="15"/>
        <v>59902322.790000007</v>
      </c>
      <c r="G110" s="45">
        <f t="shared" si="16"/>
        <v>59902.322790000006</v>
      </c>
    </row>
    <row r="111" spans="1:13" s="47" customFormat="1" x14ac:dyDescent="0.25">
      <c r="B111" s="47" t="s">
        <v>297</v>
      </c>
      <c r="C111" s="48">
        <f>'Support 51013_2017'!C194</f>
        <v>-19565000</v>
      </c>
      <c r="D111" s="44">
        <f>'Support 51013_2016'!C232</f>
        <v>-25800000</v>
      </c>
      <c r="E111" s="44">
        <f>'Support 51013_2016'!E232</f>
        <v>0</v>
      </c>
      <c r="F111" s="44">
        <f t="shared" si="15"/>
        <v>-45365000</v>
      </c>
      <c r="G111" s="45">
        <f t="shared" si="16"/>
        <v>-45365</v>
      </c>
    </row>
    <row r="112" spans="1:13" s="47" customFormat="1" x14ac:dyDescent="0.25">
      <c r="B112" s="47" t="s">
        <v>290</v>
      </c>
      <c r="C112" s="48">
        <f>'Support 51013_2017'!C195</f>
        <v>1500000</v>
      </c>
      <c r="D112" s="44">
        <f>'Support 51013_2016'!C233</f>
        <v>3000000</v>
      </c>
      <c r="E112" s="44">
        <f>'Support 51013_2016'!E233</f>
        <v>0</v>
      </c>
      <c r="F112" s="44">
        <f t="shared" si="15"/>
        <v>4500000</v>
      </c>
      <c r="G112" s="45">
        <f t="shared" si="16"/>
        <v>4500</v>
      </c>
      <c r="I112" s="76" t="s">
        <v>311</v>
      </c>
    </row>
    <row r="113" spans="1:12" s="47" customFormat="1" x14ac:dyDescent="0.25">
      <c r="B113" s="47" t="s">
        <v>298</v>
      </c>
      <c r="C113" s="48">
        <f>'Support 51013_2017'!C196</f>
        <v>-1500000</v>
      </c>
      <c r="D113" s="44">
        <f>'Support 51013_2016'!C234</f>
        <v>-3000000</v>
      </c>
      <c r="E113" s="44">
        <f>'Support 51013_2016'!E234</f>
        <v>0</v>
      </c>
      <c r="F113" s="44">
        <f t="shared" si="15"/>
        <v>-4500000</v>
      </c>
      <c r="G113" s="45">
        <f t="shared" si="16"/>
        <v>-4500</v>
      </c>
      <c r="I113" s="78">
        <v>2017</v>
      </c>
      <c r="J113" s="78">
        <v>2016</v>
      </c>
      <c r="K113" s="79" t="s">
        <v>11</v>
      </c>
      <c r="L113" s="76" t="s">
        <v>313</v>
      </c>
    </row>
    <row r="114" spans="1:12" x14ac:dyDescent="0.25">
      <c r="B114" s="42" t="s">
        <v>120</v>
      </c>
      <c r="C114" s="48">
        <f>'Support 51013_2017'!C197</f>
        <v>-3312766.26</v>
      </c>
      <c r="D114" s="44">
        <f>'Support 51013_2016'!C235</f>
        <v>27214981.84</v>
      </c>
      <c r="E114" s="44">
        <f>'Support 51013_2016'!E235</f>
        <v>-296743530.98000002</v>
      </c>
      <c r="F114" s="44">
        <f t="shared" si="14"/>
        <v>-272841315.40000004</v>
      </c>
      <c r="G114" s="45">
        <f t="shared" si="13"/>
        <v>-272841.31540000002</v>
      </c>
      <c r="I114" s="68">
        <v>-3312766.26</v>
      </c>
      <c r="J114" s="68">
        <v>27214981.84</v>
      </c>
      <c r="K114" s="44">
        <f>SUM(I114:J114)</f>
        <v>23902215.579999998</v>
      </c>
      <c r="L114" s="44">
        <f>C114+D114-K114</f>
        <v>0</v>
      </c>
    </row>
    <row r="115" spans="1:12" x14ac:dyDescent="0.25">
      <c r="B115" s="42" t="s">
        <v>121</v>
      </c>
      <c r="C115" s="48">
        <f>'Support 51013_2017'!C198</f>
        <v>10404133.99</v>
      </c>
      <c r="D115" s="44">
        <f>'Support 51013_2016'!C236</f>
        <v>-84318989.939999998</v>
      </c>
      <c r="E115" s="44">
        <f>'Support 51013_2016'!E236</f>
        <v>37970369.490000002</v>
      </c>
      <c r="F115" s="44">
        <f t="shared" si="14"/>
        <v>-35944486.460000001</v>
      </c>
      <c r="G115" s="45">
        <f t="shared" si="13"/>
        <v>-35944.48646</v>
      </c>
      <c r="I115" s="68">
        <v>38344409.340000004</v>
      </c>
      <c r="J115" s="68">
        <v>575659.27</v>
      </c>
      <c r="K115" s="44">
        <f>SUM(I115:J115)</f>
        <v>38920068.610000007</v>
      </c>
      <c r="L115" s="44">
        <f>C115+D115-K115</f>
        <v>-112834924.56</v>
      </c>
    </row>
    <row r="116" spans="1:12" x14ac:dyDescent="0.25">
      <c r="B116" s="42" t="s">
        <v>122</v>
      </c>
      <c r="C116" s="48">
        <f>'Support 51013_2017'!C199</f>
        <v>5783319.1200000001</v>
      </c>
      <c r="D116" s="44">
        <f>'Support 51013_2016'!C237</f>
        <v>6183625.0899999999</v>
      </c>
      <c r="E116" s="44">
        <f>'Support 51013_2016'!E237</f>
        <v>-762913.51</v>
      </c>
      <c r="F116" s="44">
        <f t="shared" si="14"/>
        <v>11204030.700000001</v>
      </c>
      <c r="G116" s="45">
        <f t="shared" si="13"/>
        <v>11204.030700000001</v>
      </c>
      <c r="I116" s="68">
        <v>5783319.1200000001</v>
      </c>
      <c r="J116" s="68">
        <v>6183625.0899999999</v>
      </c>
      <c r="K116" s="44">
        <f>SUM(I116:J116)</f>
        <v>11966944.210000001</v>
      </c>
      <c r="L116" s="44">
        <f>C116+D116-K116</f>
        <v>0</v>
      </c>
    </row>
    <row r="117" spans="1:12" x14ac:dyDescent="0.25">
      <c r="B117" s="42" t="s">
        <v>123</v>
      </c>
      <c r="C117" s="48">
        <f>'Support 51013_2017'!C200</f>
        <v>-6578183.2400000002</v>
      </c>
      <c r="D117" s="44">
        <f>'Support 51013_2016'!C238</f>
        <v>-8078691.1500000004</v>
      </c>
      <c r="E117" s="44">
        <f>'Support 51013_2016'!E238</f>
        <v>63850895.539999999</v>
      </c>
      <c r="F117" s="44">
        <f t="shared" si="14"/>
        <v>49194021.149999999</v>
      </c>
      <c r="G117" s="45">
        <f t="shared" si="13"/>
        <v>49194.02115</v>
      </c>
      <c r="I117" s="68">
        <v>-33286755.850000001</v>
      </c>
      <c r="J117" s="68">
        <v>-91582172.109999999</v>
      </c>
      <c r="K117" s="44">
        <f>SUM(I117:J117)</f>
        <v>-124868927.96000001</v>
      </c>
      <c r="L117" s="44">
        <f>C117+D117-K117</f>
        <v>110212053.57000001</v>
      </c>
    </row>
    <row r="118" spans="1:12" x14ac:dyDescent="0.25">
      <c r="B118" s="42" t="s">
        <v>124</v>
      </c>
      <c r="C118" s="48">
        <f>'Support 51013_2017'!C201</f>
        <v>-132757.76999999999</v>
      </c>
      <c r="D118" s="44">
        <f>'Support 51013_2016'!C239</f>
        <v>-191780.83</v>
      </c>
      <c r="E118" s="44">
        <f>'Support 51013_2016'!E239</f>
        <v>-1248.3</v>
      </c>
      <c r="F118" s="44">
        <f t="shared" si="14"/>
        <v>-325786.89999999997</v>
      </c>
      <c r="G118" s="45">
        <f t="shared" si="13"/>
        <v>-325.78689999999995</v>
      </c>
      <c r="I118" s="68">
        <v>-133087.16</v>
      </c>
      <c r="J118" s="68">
        <v>-192170.67</v>
      </c>
      <c r="K118" s="44">
        <f>SUM(I118:J118)</f>
        <v>-325257.83</v>
      </c>
      <c r="L118" s="44">
        <f>C118+D118-K118</f>
        <v>719.23000000003958</v>
      </c>
    </row>
    <row r="119" spans="1:12" x14ac:dyDescent="0.25">
      <c r="B119" s="42" t="s">
        <v>299</v>
      </c>
      <c r="C119" s="48">
        <f>'Support 51013_2017'!C202</f>
        <v>-11250000</v>
      </c>
      <c r="D119" s="44">
        <f>'Support 51013_2016'!C240</f>
        <v>-15000000</v>
      </c>
      <c r="E119" s="44">
        <f>'Support 51013_2016'!E240</f>
        <v>0</v>
      </c>
      <c r="F119" s="44">
        <f t="shared" ref="F119:F121" si="17">SUM(C119:E119)</f>
        <v>-26250000</v>
      </c>
      <c r="G119" s="45">
        <f t="shared" ref="G119:G121" si="18">F119/1000</f>
        <v>-26250</v>
      </c>
    </row>
    <row r="120" spans="1:12" x14ac:dyDescent="0.25">
      <c r="B120" s="42" t="s">
        <v>300</v>
      </c>
      <c r="C120" s="48">
        <f>'Support 51013_2017'!C203</f>
        <v>1500000</v>
      </c>
      <c r="D120" s="44">
        <f>'Support 51013_2016'!C241</f>
        <v>3000000</v>
      </c>
      <c r="E120" s="44">
        <f>'Support 51013_2016'!E241</f>
        <v>0</v>
      </c>
      <c r="F120" s="44">
        <f t="shared" si="17"/>
        <v>4500000</v>
      </c>
      <c r="G120" s="45">
        <f t="shared" si="18"/>
        <v>4500</v>
      </c>
    </row>
    <row r="121" spans="1:12" x14ac:dyDescent="0.25">
      <c r="B121" s="42" t="s">
        <v>301</v>
      </c>
      <c r="C121" s="48">
        <f>'Support 51013_2017'!C204</f>
        <v>19565000</v>
      </c>
      <c r="D121" s="44">
        <f>'Support 51013_2016'!C242</f>
        <v>25800000</v>
      </c>
      <c r="E121" s="44">
        <f>'Support 51013_2016'!E242</f>
        <v>0</v>
      </c>
      <c r="F121" s="44">
        <f t="shared" si="17"/>
        <v>45365000</v>
      </c>
      <c r="G121" s="45">
        <f t="shared" si="18"/>
        <v>45365</v>
      </c>
    </row>
    <row r="122" spans="1:12" x14ac:dyDescent="0.25">
      <c r="A122" s="42" t="s">
        <v>103</v>
      </c>
      <c r="C122" s="44">
        <f>SUM(C97:C121)</f>
        <v>20495576.480000004</v>
      </c>
      <c r="D122" s="44">
        <f t="shared" ref="D122:F122" si="19">SUM(D97:D121)</f>
        <v>-57435562.340000004</v>
      </c>
      <c r="E122" s="44">
        <f t="shared" si="19"/>
        <v>13952099.689999972</v>
      </c>
      <c r="F122" s="44">
        <f t="shared" si="19"/>
        <v>-22987886.170000032</v>
      </c>
      <c r="G122" s="45">
        <f t="shared" si="13"/>
        <v>-22987.886170000031</v>
      </c>
      <c r="K122" s="77" t="s">
        <v>312</v>
      </c>
      <c r="L122" s="44">
        <f>SUM(L114:L121)</f>
        <v>-2622151.7599999947</v>
      </c>
    </row>
    <row r="123" spans="1:12" x14ac:dyDescent="0.25">
      <c r="A123" s="42" t="s">
        <v>104</v>
      </c>
      <c r="E123" s="44"/>
      <c r="G123" s="45"/>
    </row>
    <row r="124" spans="1:12" x14ac:dyDescent="0.25">
      <c r="A124" s="42" t="s">
        <v>105</v>
      </c>
      <c r="B124" s="42" t="s">
        <v>106</v>
      </c>
      <c r="C124" s="44">
        <f>'Support 51013_2017'!C207</f>
        <v>76040.52</v>
      </c>
      <c r="D124" s="44">
        <f>'Support 51013_2016'!C245</f>
        <v>76040.52</v>
      </c>
      <c r="E124" s="44">
        <f>'Support 51013_2016'!E245</f>
        <v>0</v>
      </c>
      <c r="F124" s="44">
        <f>SUM(C124:E124)</f>
        <v>152081.04</v>
      </c>
      <c r="G124" s="45">
        <f t="shared" si="13"/>
        <v>152.08104</v>
      </c>
    </row>
    <row r="125" spans="1:12" x14ac:dyDescent="0.25">
      <c r="A125" s="42" t="s">
        <v>107</v>
      </c>
      <c r="B125" s="42" t="s">
        <v>108</v>
      </c>
      <c r="C125" s="44">
        <f>'Support 51013_2017'!C208</f>
        <v>13551.54</v>
      </c>
      <c r="D125" s="44">
        <f>'Support 51013_2016'!C246</f>
        <v>13551.54</v>
      </c>
      <c r="E125" s="44">
        <f>'Support 51013_2016'!E246</f>
        <v>0</v>
      </c>
      <c r="F125" s="44">
        <f>SUM(C125:E125)</f>
        <v>27103.08</v>
      </c>
      <c r="G125" s="45">
        <f t="shared" si="13"/>
        <v>27.103080000000002</v>
      </c>
    </row>
    <row r="126" spans="1:12" x14ac:dyDescent="0.25">
      <c r="B126" s="42" t="s">
        <v>302</v>
      </c>
      <c r="C126" s="44">
        <f>'Support 51013_2017'!C209</f>
        <v>11500000</v>
      </c>
      <c r="D126" s="44">
        <f>'Support 51013_2016'!C247</f>
        <v>15000000</v>
      </c>
      <c r="E126" s="44">
        <f>'Support 51013_2016'!E247</f>
        <v>0</v>
      </c>
      <c r="F126" s="44">
        <f>SUM(C126:E126)</f>
        <v>26500000</v>
      </c>
      <c r="G126" s="45">
        <f t="shared" ref="G126" si="20">F126/1000</f>
        <v>26500</v>
      </c>
    </row>
    <row r="127" spans="1:12" x14ac:dyDescent="0.25">
      <c r="B127" s="42" t="s">
        <v>125</v>
      </c>
      <c r="C127" s="44">
        <f>'Support 51013_2017'!C210</f>
        <v>292686.44</v>
      </c>
      <c r="D127" s="44">
        <f>'Support 51013_2016'!C248</f>
        <v>317755.71000000002</v>
      </c>
      <c r="E127" s="44">
        <f>'Support 51013_2016'!E248</f>
        <v>-216120.63</v>
      </c>
      <c r="F127" s="44">
        <f>SUM(C127:E127)</f>
        <v>394321.52</v>
      </c>
      <c r="G127" s="45">
        <f t="shared" si="13"/>
        <v>394.32152000000002</v>
      </c>
    </row>
    <row r="128" spans="1:12" x14ac:dyDescent="0.25">
      <c r="B128" s="42" t="s">
        <v>167</v>
      </c>
      <c r="C128" s="44">
        <f>'Support 51013_2017'!C211</f>
        <v>-7654938.5199999996</v>
      </c>
      <c r="D128" s="44">
        <f>'Support 51013_2016'!C249</f>
        <v>-12244733.58</v>
      </c>
      <c r="E128" s="44">
        <f>'Support 51013_2016'!E249</f>
        <v>-4376777.92</v>
      </c>
      <c r="F128" s="44">
        <f>SUM(C128:E128)</f>
        <v>-24276450.020000003</v>
      </c>
      <c r="G128" s="45">
        <f t="shared" si="13"/>
        <v>-24276.450020000004</v>
      </c>
    </row>
    <row r="129" spans="1:7" x14ac:dyDescent="0.25">
      <c r="A129" s="42" t="s">
        <v>110</v>
      </c>
      <c r="C129" s="44">
        <f>SUM(C124:C128)</f>
        <v>4227339.9800000004</v>
      </c>
      <c r="D129" s="44">
        <f>SUM(D124:D128)</f>
        <v>3162614.1900000013</v>
      </c>
      <c r="E129" s="44">
        <f>SUM(E124:E128)</f>
        <v>-4592898.55</v>
      </c>
      <c r="F129" s="44">
        <f>SUM(F124:F128)</f>
        <v>2797055.6199999973</v>
      </c>
      <c r="G129" s="45">
        <f t="shared" si="13"/>
        <v>2797.0556199999974</v>
      </c>
    </row>
    <row r="130" spans="1:7" x14ac:dyDescent="0.25">
      <c r="C130" s="44"/>
      <c r="D130" s="44"/>
      <c r="E130" s="44"/>
      <c r="F130" s="44"/>
      <c r="G130" s="45"/>
    </row>
    <row r="131" spans="1:7" x14ac:dyDescent="0.25">
      <c r="A131" s="42" t="s">
        <v>111</v>
      </c>
      <c r="C131" s="44">
        <f>C12+C18+C81+C95+C122+C129</f>
        <v>119789845.40000001</v>
      </c>
      <c r="D131" s="44">
        <f>D12+D18+D81+D95+D122+D129</f>
        <v>69056386.289999992</v>
      </c>
      <c r="E131" s="44">
        <f>E12+E18+E81+E95+E122+E129</f>
        <v>8761002.3899999708</v>
      </c>
      <c r="F131" s="44">
        <f>F12+F18+F81+F95+F122+F129</f>
        <v>197607234.07999998</v>
      </c>
      <c r="G131" s="45">
        <f t="shared" si="13"/>
        <v>197607.23407999999</v>
      </c>
    </row>
    <row r="132" spans="1:7" x14ac:dyDescent="0.25">
      <c r="A132" s="42" t="s">
        <v>112</v>
      </c>
      <c r="C132" s="44">
        <v>0</v>
      </c>
      <c r="D132" s="44">
        <v>0</v>
      </c>
      <c r="E132" s="44">
        <v>0</v>
      </c>
      <c r="F132" s="44">
        <v>0</v>
      </c>
      <c r="G132" s="45">
        <f t="shared" si="13"/>
        <v>0</v>
      </c>
    </row>
    <row r="133" spans="1:7" x14ac:dyDescent="0.25">
      <c r="A133" s="42" t="s">
        <v>113</v>
      </c>
      <c r="C133" s="44">
        <f>C131+C132</f>
        <v>119789845.40000001</v>
      </c>
      <c r="D133" s="44">
        <f>D131+D132</f>
        <v>69056386.289999992</v>
      </c>
      <c r="E133" s="44">
        <f>E131+E132</f>
        <v>8761002.3899999708</v>
      </c>
      <c r="F133" s="44">
        <f>F131+F132</f>
        <v>197607234.07999998</v>
      </c>
      <c r="G133" s="45">
        <f t="shared" si="13"/>
        <v>197607.23407999999</v>
      </c>
    </row>
    <row r="134" spans="1:7" x14ac:dyDescent="0.25">
      <c r="A134" s="42" t="s">
        <v>114</v>
      </c>
      <c r="C134" s="54">
        <v>1</v>
      </c>
      <c r="D134" s="54">
        <v>1</v>
      </c>
      <c r="E134" s="54">
        <v>1</v>
      </c>
      <c r="F134" s="54">
        <v>1</v>
      </c>
      <c r="G134" s="54">
        <v>1</v>
      </c>
    </row>
    <row r="135" spans="1:7" x14ac:dyDescent="0.25">
      <c r="A135" s="42" t="s">
        <v>115</v>
      </c>
      <c r="C135" s="44">
        <f>C133*C134</f>
        <v>119789845.40000001</v>
      </c>
      <c r="D135" s="44">
        <f>D133*D134</f>
        <v>69056386.289999992</v>
      </c>
      <c r="E135" s="44">
        <f>E133*E134</f>
        <v>8761002.3899999708</v>
      </c>
      <c r="F135" s="44">
        <f>F133*F134</f>
        <v>197607234.07999998</v>
      </c>
      <c r="G135" s="45">
        <f t="shared" si="13"/>
        <v>197607.23407999999</v>
      </c>
    </row>
    <row r="136" spans="1:7" s="47" customFormat="1" x14ac:dyDescent="0.25">
      <c r="A136" s="47" t="s">
        <v>239</v>
      </c>
    </row>
    <row r="137" spans="1:7" s="47" customFormat="1" x14ac:dyDescent="0.25">
      <c r="A137" s="47" t="s">
        <v>68</v>
      </c>
      <c r="B137" s="47" t="s">
        <v>244</v>
      </c>
      <c r="C137" s="48">
        <v>0</v>
      </c>
      <c r="D137" s="48">
        <v>0</v>
      </c>
      <c r="E137" s="48">
        <f>'Support 51013_2016'!E212</f>
        <v>0</v>
      </c>
      <c r="F137" s="48">
        <f>SUM(C137:E137)</f>
        <v>0</v>
      </c>
      <c r="G137" s="45">
        <f t="shared" si="13"/>
        <v>0</v>
      </c>
    </row>
    <row r="138" spans="1:7" s="47" customFormat="1" x14ac:dyDescent="0.25">
      <c r="A138" s="47" t="s">
        <v>241</v>
      </c>
      <c r="C138" s="48">
        <f>C137</f>
        <v>0</v>
      </c>
      <c r="D138" s="48">
        <f>D137</f>
        <v>0</v>
      </c>
      <c r="E138" s="48">
        <f>E137</f>
        <v>0</v>
      </c>
      <c r="F138" s="48">
        <f>SUM(C138:E138)</f>
        <v>0</v>
      </c>
      <c r="G138" s="45">
        <f t="shared" si="13"/>
        <v>0</v>
      </c>
    </row>
    <row r="139" spans="1:7" s="47" customFormat="1" x14ac:dyDescent="0.25">
      <c r="A139" s="47" t="s">
        <v>242</v>
      </c>
      <c r="C139" s="48">
        <f>C135+C138</f>
        <v>119789845.40000001</v>
      </c>
      <c r="D139" s="48">
        <f>D135+D138</f>
        <v>69056386.289999992</v>
      </c>
      <c r="E139" s="48">
        <f>E135+E138</f>
        <v>8761002.3899999708</v>
      </c>
      <c r="F139" s="48">
        <f>SUM(C139:E139)</f>
        <v>197607234.07999998</v>
      </c>
      <c r="G139" s="45">
        <f t="shared" si="13"/>
        <v>197607.23407999999</v>
      </c>
    </row>
    <row r="140" spans="1:7" x14ac:dyDescent="0.25">
      <c r="A140" s="42" t="s">
        <v>116</v>
      </c>
      <c r="C140" s="50">
        <v>6.1249999999999999E-2</v>
      </c>
      <c r="D140" s="50">
        <v>6.3750000000000001E-2</v>
      </c>
      <c r="E140" s="50">
        <v>6.7500000000000004E-2</v>
      </c>
      <c r="F140" s="50">
        <f>F141/F135</f>
        <v>6.2400753572971111E-2</v>
      </c>
      <c r="G140" s="50">
        <f>G141/G135</f>
        <v>6.2400753572971104E-2</v>
      </c>
    </row>
    <row r="141" spans="1:7" x14ac:dyDescent="0.25">
      <c r="A141" s="42" t="s">
        <v>117</v>
      </c>
      <c r="C141" s="44">
        <f>C139*C140</f>
        <v>7337128.0307499999</v>
      </c>
      <c r="D141" s="44">
        <f>D139*D140</f>
        <v>4402344.6259875</v>
      </c>
      <c r="E141" s="44">
        <f>E139*E140</f>
        <v>591367.66132499801</v>
      </c>
      <c r="F141" s="44">
        <f>SUM(C141:E141)</f>
        <v>12330840.318062497</v>
      </c>
      <c r="G141" s="45">
        <f t="shared" si="13"/>
        <v>12330.840318062497</v>
      </c>
    </row>
    <row r="142" spans="1:7" x14ac:dyDescent="0.25">
      <c r="E142" s="51" t="s">
        <v>168</v>
      </c>
      <c r="F142" s="44">
        <v>12330840</v>
      </c>
      <c r="G142" s="45">
        <f t="shared" si="13"/>
        <v>12330.84</v>
      </c>
    </row>
    <row r="143" spans="1:7" x14ac:dyDescent="0.25">
      <c r="E143" s="51" t="s">
        <v>169</v>
      </c>
      <c r="F143" s="44">
        <f>F141-F142</f>
        <v>0.31806249730288982</v>
      </c>
      <c r="G143" s="45"/>
    </row>
    <row r="145" spans="5:6" x14ac:dyDescent="0.25">
      <c r="E145" s="44">
        <f>C141+D141</f>
        <v>11739472.656737499</v>
      </c>
      <c r="F145" s="44"/>
    </row>
    <row r="146" spans="5:6" x14ac:dyDescent="0.25">
      <c r="E146" s="44">
        <f>+C139+D139</f>
        <v>188846231.69</v>
      </c>
    </row>
    <row r="147" spans="5:6" x14ac:dyDescent="0.25">
      <c r="E147" s="42">
        <f>E145/E146</f>
        <v>6.2164188036372352E-2</v>
      </c>
    </row>
  </sheetData>
  <pageMargins left="0.25" right="0.25" top="1" bottom="0.4" header="0.3" footer="0.3"/>
  <pageSetup scale="57" fitToHeight="0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F224"/>
  <sheetViews>
    <sheetView zoomScaleNormal="100" workbookViewId="0">
      <selection activeCell="A116" sqref="A116"/>
    </sheetView>
  </sheetViews>
  <sheetFormatPr defaultRowHeight="12.75" x14ac:dyDescent="0.2"/>
  <cols>
    <col min="1" max="1" width="43.7109375" bestFit="1" customWidth="1"/>
    <col min="2" max="2" width="49.5703125" bestFit="1" customWidth="1"/>
    <col min="3" max="4" width="16.7109375" bestFit="1" customWidth="1"/>
    <col min="5" max="5" width="14.28515625" bestFit="1" customWidth="1"/>
    <col min="6" max="6" width="15.5703125" bestFit="1" customWidth="1"/>
  </cols>
  <sheetData>
    <row r="1" spans="1:6" x14ac:dyDescent="0.2">
      <c r="A1" t="s">
        <v>4</v>
      </c>
    </row>
    <row r="3" spans="1:6" x14ac:dyDescent="0.2">
      <c r="A3" t="s">
        <v>278</v>
      </c>
    </row>
    <row r="4" spans="1:6" x14ac:dyDescent="0.2">
      <c r="A4" t="s">
        <v>5</v>
      </c>
    </row>
    <row r="5" spans="1:6" x14ac:dyDescent="0.2">
      <c r="A5" s="102" t="s">
        <v>6</v>
      </c>
    </row>
    <row r="6" spans="1:6" x14ac:dyDescent="0.2">
      <c r="A6" s="102" t="s">
        <v>170</v>
      </c>
    </row>
    <row r="7" spans="1:6" x14ac:dyDescent="0.2">
      <c r="A7" t="s">
        <v>7</v>
      </c>
    </row>
    <row r="8" spans="1:6" x14ac:dyDescent="0.2">
      <c r="C8" t="s">
        <v>8</v>
      </c>
      <c r="D8" t="s">
        <v>9</v>
      </c>
      <c r="E8" t="s">
        <v>8</v>
      </c>
      <c r="F8" t="s">
        <v>8</v>
      </c>
    </row>
    <row r="9" spans="1:6" x14ac:dyDescent="0.2">
      <c r="C9" t="s">
        <v>10</v>
      </c>
      <c r="D9" t="s">
        <v>10</v>
      </c>
      <c r="E9" t="s">
        <v>3</v>
      </c>
      <c r="F9" t="s">
        <v>11</v>
      </c>
    </row>
    <row r="10" spans="1:6" hidden="1" x14ac:dyDescent="0.2">
      <c r="A10" t="s">
        <v>12</v>
      </c>
      <c r="C10" s="68">
        <v>79238311.409999996</v>
      </c>
      <c r="D10" s="68">
        <v>79238311.409999996</v>
      </c>
      <c r="E10" s="68">
        <v>0</v>
      </c>
      <c r="F10" s="68">
        <v>79238311.409999996</v>
      </c>
    </row>
    <row r="11" spans="1:6" hidden="1" x14ac:dyDescent="0.2">
      <c r="A11" t="s">
        <v>13</v>
      </c>
    </row>
    <row r="12" spans="1:6" hidden="1" x14ac:dyDescent="0.2">
      <c r="A12" t="s">
        <v>14</v>
      </c>
      <c r="B12" t="s">
        <v>15</v>
      </c>
      <c r="C12" s="68">
        <v>-5565214.8399999999</v>
      </c>
      <c r="D12" s="68">
        <v>-5565214.8399999999</v>
      </c>
      <c r="E12" s="68">
        <v>0</v>
      </c>
      <c r="F12" s="68">
        <v>-5565214.8399999999</v>
      </c>
    </row>
    <row r="13" spans="1:6" hidden="1" x14ac:dyDescent="0.2">
      <c r="A13" t="s">
        <v>19</v>
      </c>
      <c r="B13" t="s">
        <v>20</v>
      </c>
      <c r="C13" s="68">
        <v>132905.39000000001</v>
      </c>
      <c r="D13" s="68">
        <v>132905.39000000001</v>
      </c>
      <c r="E13" s="68">
        <v>0</v>
      </c>
      <c r="F13" s="68">
        <v>132905.39000000001</v>
      </c>
    </row>
    <row r="14" spans="1:6" hidden="1" x14ac:dyDescent="0.2">
      <c r="A14" t="s">
        <v>21</v>
      </c>
      <c r="B14" t="s">
        <v>22</v>
      </c>
      <c r="C14" s="68">
        <v>-38089.019999999997</v>
      </c>
      <c r="D14" s="68">
        <v>-38089.019999999997</v>
      </c>
      <c r="E14" s="68">
        <v>0</v>
      </c>
      <c r="F14" s="68">
        <v>-38089.019999999997</v>
      </c>
    </row>
    <row r="15" spans="1:6" hidden="1" x14ac:dyDescent="0.2">
      <c r="A15" t="s">
        <v>19</v>
      </c>
      <c r="B15" t="s">
        <v>25</v>
      </c>
      <c r="C15" s="68">
        <v>61913.5</v>
      </c>
      <c r="D15" s="68">
        <v>61913.5</v>
      </c>
      <c r="E15" s="68">
        <v>0</v>
      </c>
      <c r="F15" s="68">
        <v>61913.5</v>
      </c>
    </row>
    <row r="16" spans="1:6" hidden="1" x14ac:dyDescent="0.2">
      <c r="A16" t="s">
        <v>26</v>
      </c>
      <c r="C16" s="68">
        <v>-5408484.9699999997</v>
      </c>
      <c r="D16" s="68">
        <v>-5408484.9699999997</v>
      </c>
      <c r="E16" s="68">
        <v>0</v>
      </c>
      <c r="F16" s="68">
        <v>-5408484.9699999997</v>
      </c>
    </row>
    <row r="17" spans="1:6" hidden="1" x14ac:dyDescent="0.2">
      <c r="A17" t="s">
        <v>27</v>
      </c>
    </row>
    <row r="18" spans="1:6" hidden="1" x14ac:dyDescent="0.2">
      <c r="A18" t="s">
        <v>28</v>
      </c>
      <c r="B18" t="s">
        <v>245</v>
      </c>
      <c r="C18" s="68">
        <v>13423.43</v>
      </c>
      <c r="D18" s="68">
        <v>13423.43</v>
      </c>
      <c r="E18" s="68">
        <v>0</v>
      </c>
      <c r="F18" s="68">
        <v>13423.43</v>
      </c>
    </row>
    <row r="19" spans="1:6" hidden="1" x14ac:dyDescent="0.2">
      <c r="A19" t="s">
        <v>30</v>
      </c>
      <c r="B19" t="s">
        <v>31</v>
      </c>
      <c r="C19" s="68">
        <v>-856646.98</v>
      </c>
      <c r="D19" s="68">
        <v>-856646.98</v>
      </c>
      <c r="E19" s="68">
        <v>0</v>
      </c>
      <c r="F19" s="68">
        <v>-856646.98</v>
      </c>
    </row>
    <row r="20" spans="1:6" hidden="1" x14ac:dyDescent="0.2">
      <c r="A20" t="s">
        <v>32</v>
      </c>
      <c r="B20" t="s">
        <v>33</v>
      </c>
      <c r="C20" s="68">
        <v>-166631.15</v>
      </c>
      <c r="D20" s="68">
        <v>-166631.15</v>
      </c>
      <c r="E20" s="68">
        <v>0</v>
      </c>
      <c r="F20" s="68">
        <v>-166631.15</v>
      </c>
    </row>
    <row r="21" spans="1:6" hidden="1" x14ac:dyDescent="0.2">
      <c r="A21" t="s">
        <v>34</v>
      </c>
      <c r="B21" t="s">
        <v>35</v>
      </c>
      <c r="C21" s="68">
        <v>21114</v>
      </c>
      <c r="D21" s="68">
        <v>21114</v>
      </c>
      <c r="E21" s="68">
        <v>0</v>
      </c>
      <c r="F21" s="68">
        <v>21114</v>
      </c>
    </row>
    <row r="22" spans="1:6" hidden="1" x14ac:dyDescent="0.2">
      <c r="A22" t="s">
        <v>40</v>
      </c>
      <c r="B22" t="s">
        <v>41</v>
      </c>
      <c r="C22" s="68">
        <v>72360.72</v>
      </c>
      <c r="D22" s="68">
        <v>72360.72</v>
      </c>
      <c r="E22" s="68">
        <v>0</v>
      </c>
      <c r="F22" s="68">
        <v>72360.72</v>
      </c>
    </row>
    <row r="23" spans="1:6" hidden="1" x14ac:dyDescent="0.2">
      <c r="A23" t="s">
        <v>42</v>
      </c>
      <c r="B23" t="s">
        <v>43</v>
      </c>
      <c r="C23" s="68">
        <v>-3850000</v>
      </c>
      <c r="D23" s="68">
        <v>-3850000</v>
      </c>
      <c r="E23" s="68">
        <v>0</v>
      </c>
      <c r="F23" s="68">
        <v>-3850000</v>
      </c>
    </row>
    <row r="24" spans="1:6" hidden="1" x14ac:dyDescent="0.2">
      <c r="A24" t="s">
        <v>42</v>
      </c>
      <c r="B24" t="s">
        <v>279</v>
      </c>
      <c r="C24" s="68">
        <v>1082785.75</v>
      </c>
      <c r="D24" s="68">
        <v>1082785.75</v>
      </c>
      <c r="E24" s="68">
        <v>0</v>
      </c>
      <c r="F24" s="68">
        <v>1082785.75</v>
      </c>
    </row>
    <row r="25" spans="1:6" hidden="1" x14ac:dyDescent="0.2">
      <c r="A25" t="s">
        <v>34</v>
      </c>
      <c r="B25" t="s">
        <v>50</v>
      </c>
      <c r="C25" s="68">
        <v>49361</v>
      </c>
      <c r="D25" s="68">
        <v>49361</v>
      </c>
      <c r="E25" s="68">
        <v>0</v>
      </c>
      <c r="F25" s="68">
        <v>49361</v>
      </c>
    </row>
    <row r="26" spans="1:6" hidden="1" x14ac:dyDescent="0.2">
      <c r="A26" t="s">
        <v>52</v>
      </c>
      <c r="B26" t="s">
        <v>54</v>
      </c>
      <c r="C26" s="68">
        <v>-4131.18</v>
      </c>
      <c r="D26" s="68">
        <v>-4131.18</v>
      </c>
      <c r="E26" s="68">
        <v>0</v>
      </c>
      <c r="F26" s="68">
        <v>-4131.18</v>
      </c>
    </row>
    <row r="27" spans="1:6" hidden="1" x14ac:dyDescent="0.2">
      <c r="A27" t="s">
        <v>55</v>
      </c>
      <c r="B27" t="s">
        <v>56</v>
      </c>
      <c r="C27" s="68">
        <v>146438.65</v>
      </c>
      <c r="D27" s="68">
        <v>146438.65</v>
      </c>
      <c r="E27" s="68">
        <v>0</v>
      </c>
      <c r="F27" s="68">
        <v>146438.65</v>
      </c>
    </row>
    <row r="28" spans="1:6" hidden="1" x14ac:dyDescent="0.2">
      <c r="A28" t="s">
        <v>55</v>
      </c>
      <c r="B28" t="s">
        <v>57</v>
      </c>
      <c r="C28" s="68">
        <v>83871.22</v>
      </c>
      <c r="D28" s="68">
        <v>83871.22</v>
      </c>
      <c r="E28" s="68">
        <v>0</v>
      </c>
      <c r="F28" s="68">
        <v>83871.22</v>
      </c>
    </row>
    <row r="29" spans="1:6" hidden="1" x14ac:dyDescent="0.2">
      <c r="A29" t="s">
        <v>58</v>
      </c>
      <c r="B29" t="s">
        <v>59</v>
      </c>
      <c r="C29" s="68">
        <v>-214600</v>
      </c>
      <c r="D29" s="68">
        <v>-214600</v>
      </c>
      <c r="E29" s="68">
        <v>0</v>
      </c>
      <c r="F29" s="68">
        <v>-214600</v>
      </c>
    </row>
    <row r="30" spans="1:6" hidden="1" x14ac:dyDescent="0.2">
      <c r="A30" t="s">
        <v>60</v>
      </c>
      <c r="B30" t="s">
        <v>61</v>
      </c>
      <c r="C30" s="68">
        <v>703111.59</v>
      </c>
      <c r="D30" s="68">
        <v>703111.59</v>
      </c>
      <c r="E30" s="68">
        <v>0</v>
      </c>
      <c r="F30" s="68">
        <v>703111.59</v>
      </c>
    </row>
    <row r="31" spans="1:6" hidden="1" x14ac:dyDescent="0.2">
      <c r="A31" t="s">
        <v>62</v>
      </c>
      <c r="B31" t="s">
        <v>63</v>
      </c>
      <c r="C31" s="68">
        <v>50007.4</v>
      </c>
      <c r="D31" s="68">
        <v>50007.4</v>
      </c>
      <c r="E31" s="68">
        <v>0</v>
      </c>
      <c r="F31" s="68">
        <v>50007.4</v>
      </c>
    </row>
    <row r="32" spans="1:6" hidden="1" x14ac:dyDescent="0.2">
      <c r="A32" t="s">
        <v>64</v>
      </c>
      <c r="B32" t="s">
        <v>65</v>
      </c>
      <c r="C32" s="68">
        <v>1405642</v>
      </c>
      <c r="D32" s="68">
        <v>1405642</v>
      </c>
      <c r="E32" s="68">
        <v>0</v>
      </c>
      <c r="F32" s="68">
        <v>1405642</v>
      </c>
    </row>
    <row r="33" spans="1:6" hidden="1" x14ac:dyDescent="0.2">
      <c r="A33" t="s">
        <v>66</v>
      </c>
      <c r="B33" t="s">
        <v>67</v>
      </c>
      <c r="C33" s="68">
        <v>44138.52</v>
      </c>
      <c r="D33" s="68">
        <v>44138.52</v>
      </c>
      <c r="E33" s="68">
        <v>0</v>
      </c>
      <c r="F33" s="68">
        <v>44138.52</v>
      </c>
    </row>
    <row r="34" spans="1:6" hidden="1" x14ac:dyDescent="0.2">
      <c r="A34" t="s">
        <v>68</v>
      </c>
      <c r="B34" t="s">
        <v>153</v>
      </c>
      <c r="C34" s="68">
        <v>30088.080000000002</v>
      </c>
      <c r="D34" s="68">
        <v>30088.080000000002</v>
      </c>
      <c r="E34" s="68">
        <v>0</v>
      </c>
      <c r="F34" s="68">
        <v>30088.080000000002</v>
      </c>
    </row>
    <row r="35" spans="1:6" hidden="1" x14ac:dyDescent="0.2">
      <c r="A35" t="s">
        <v>68</v>
      </c>
      <c r="B35" t="s">
        <v>154</v>
      </c>
      <c r="C35" s="68">
        <v>-79584.23</v>
      </c>
      <c r="D35" s="68">
        <v>-79584.23</v>
      </c>
      <c r="E35" s="68">
        <v>0</v>
      </c>
      <c r="F35" s="68">
        <v>-79584.23</v>
      </c>
    </row>
    <row r="36" spans="1:6" hidden="1" x14ac:dyDescent="0.2">
      <c r="A36" t="s">
        <v>69</v>
      </c>
      <c r="B36" t="s">
        <v>155</v>
      </c>
      <c r="C36" s="68">
        <v>312790.49</v>
      </c>
      <c r="D36" s="68">
        <v>312790.49</v>
      </c>
      <c r="E36" s="68">
        <v>0</v>
      </c>
      <c r="F36" s="68">
        <v>312790.49</v>
      </c>
    </row>
    <row r="37" spans="1:6" hidden="1" x14ac:dyDescent="0.2">
      <c r="A37" t="s">
        <v>212</v>
      </c>
      <c r="B37" t="s">
        <v>213</v>
      </c>
      <c r="C37" s="68">
        <v>-10619.67</v>
      </c>
      <c r="D37" s="68">
        <v>-10619.67</v>
      </c>
      <c r="E37" s="68">
        <v>0</v>
      </c>
      <c r="F37" s="68">
        <v>-10619.67</v>
      </c>
    </row>
    <row r="38" spans="1:6" hidden="1" x14ac:dyDescent="0.2">
      <c r="A38" t="s">
        <v>70</v>
      </c>
      <c r="B38" t="s">
        <v>214</v>
      </c>
      <c r="C38" s="68">
        <v>-3408667.34</v>
      </c>
      <c r="D38" s="68">
        <v>-3408667.34</v>
      </c>
      <c r="E38" s="68">
        <v>0</v>
      </c>
      <c r="F38" s="68">
        <v>-3408667.34</v>
      </c>
    </row>
    <row r="39" spans="1:6" hidden="1" x14ac:dyDescent="0.2">
      <c r="A39" t="s">
        <v>70</v>
      </c>
      <c r="B39" t="s">
        <v>215</v>
      </c>
      <c r="C39" s="68">
        <v>77641.33</v>
      </c>
      <c r="D39" s="68">
        <v>77641.33</v>
      </c>
      <c r="E39" s="68">
        <v>0</v>
      </c>
      <c r="F39" s="68">
        <v>77641.33</v>
      </c>
    </row>
    <row r="40" spans="1:6" hidden="1" x14ac:dyDescent="0.2">
      <c r="A40" t="s">
        <v>34</v>
      </c>
      <c r="B40" t="s">
        <v>71</v>
      </c>
      <c r="C40" s="68">
        <v>16662</v>
      </c>
      <c r="D40" s="68">
        <v>16662</v>
      </c>
      <c r="E40" s="68">
        <v>0</v>
      </c>
      <c r="F40" s="68">
        <v>16662</v>
      </c>
    </row>
    <row r="41" spans="1:6" hidden="1" x14ac:dyDescent="0.2">
      <c r="A41" t="s">
        <v>36</v>
      </c>
      <c r="B41" t="s">
        <v>72</v>
      </c>
      <c r="C41" s="68">
        <v>67164.78</v>
      </c>
      <c r="D41" s="68">
        <v>67164.78</v>
      </c>
      <c r="E41" s="68">
        <v>0</v>
      </c>
      <c r="F41" s="68">
        <v>67164.78</v>
      </c>
    </row>
    <row r="42" spans="1:6" hidden="1" x14ac:dyDescent="0.2">
      <c r="A42" t="s">
        <v>156</v>
      </c>
      <c r="B42" t="s">
        <v>246</v>
      </c>
      <c r="C42" s="68">
        <v>1092657.31</v>
      </c>
      <c r="D42" s="68">
        <v>1092657.31</v>
      </c>
      <c r="E42" s="68">
        <v>0</v>
      </c>
      <c r="F42" s="68">
        <v>1092657.31</v>
      </c>
    </row>
    <row r="43" spans="1:6" hidden="1" x14ac:dyDescent="0.2">
      <c r="A43" t="s">
        <v>158</v>
      </c>
      <c r="B43" t="s">
        <v>159</v>
      </c>
      <c r="C43" s="68">
        <v>133521.72</v>
      </c>
      <c r="D43" s="68">
        <v>133521.72</v>
      </c>
      <c r="E43" s="68">
        <v>0</v>
      </c>
      <c r="F43" s="68">
        <v>133521.72</v>
      </c>
    </row>
    <row r="44" spans="1:6" hidden="1" x14ac:dyDescent="0.2">
      <c r="B44" t="s">
        <v>219</v>
      </c>
      <c r="C44" s="68">
        <v>60866</v>
      </c>
      <c r="D44" s="68">
        <v>60866</v>
      </c>
      <c r="E44" s="68">
        <v>0</v>
      </c>
      <c r="F44" s="68">
        <v>60866</v>
      </c>
    </row>
    <row r="45" spans="1:6" hidden="1" x14ac:dyDescent="0.2">
      <c r="B45" t="s">
        <v>220</v>
      </c>
      <c r="C45" s="68">
        <v>89920.43</v>
      </c>
      <c r="D45" s="68">
        <v>89920.43</v>
      </c>
      <c r="E45" s="68">
        <v>0</v>
      </c>
      <c r="F45" s="68">
        <v>89920.43</v>
      </c>
    </row>
    <row r="46" spans="1:6" hidden="1" x14ac:dyDescent="0.2">
      <c r="B46" t="s">
        <v>221</v>
      </c>
      <c r="C46" s="68">
        <v>344738.8</v>
      </c>
      <c r="D46" s="68">
        <v>344738.8</v>
      </c>
      <c r="E46" s="68">
        <v>0</v>
      </c>
      <c r="F46" s="68">
        <v>344738.8</v>
      </c>
    </row>
    <row r="47" spans="1:6" hidden="1" x14ac:dyDescent="0.2">
      <c r="B47" t="s">
        <v>222</v>
      </c>
      <c r="C47" s="68">
        <v>-111709.27</v>
      </c>
      <c r="D47" s="68">
        <v>-111709.27</v>
      </c>
      <c r="E47" s="68">
        <v>0</v>
      </c>
      <c r="F47" s="68">
        <v>-111709.27</v>
      </c>
    </row>
    <row r="48" spans="1:6" hidden="1" x14ac:dyDescent="0.2">
      <c r="B48" t="s">
        <v>223</v>
      </c>
      <c r="C48" s="68">
        <v>-10710.4</v>
      </c>
      <c r="D48" s="68">
        <v>-10710.4</v>
      </c>
      <c r="E48" s="68">
        <v>0</v>
      </c>
      <c r="F48" s="68">
        <v>-10710.4</v>
      </c>
    </row>
    <row r="49" spans="2:6" hidden="1" x14ac:dyDescent="0.2">
      <c r="B49" t="s">
        <v>224</v>
      </c>
      <c r="C49" s="68">
        <v>844129</v>
      </c>
      <c r="D49" s="68">
        <v>844129</v>
      </c>
      <c r="E49" s="68">
        <v>0</v>
      </c>
      <c r="F49" s="68">
        <v>844129</v>
      </c>
    </row>
    <row r="50" spans="2:6" hidden="1" x14ac:dyDescent="0.2">
      <c r="B50" t="s">
        <v>225</v>
      </c>
      <c r="C50" s="68">
        <v>-3143696</v>
      </c>
      <c r="D50" s="68">
        <v>-3143696</v>
      </c>
      <c r="E50" s="68">
        <v>0</v>
      </c>
      <c r="F50" s="68">
        <v>-3143696</v>
      </c>
    </row>
    <row r="51" spans="2:6" hidden="1" x14ac:dyDescent="0.2">
      <c r="B51" t="s">
        <v>226</v>
      </c>
      <c r="C51" s="68">
        <v>-1854530.44</v>
      </c>
      <c r="D51" s="68">
        <v>-1854530.44</v>
      </c>
      <c r="E51" s="68">
        <v>0</v>
      </c>
      <c r="F51" s="68">
        <v>-1854530.44</v>
      </c>
    </row>
    <row r="52" spans="2:6" hidden="1" x14ac:dyDescent="0.2">
      <c r="B52" t="s">
        <v>227</v>
      </c>
      <c r="C52" s="68">
        <v>-856054.16</v>
      </c>
      <c r="D52" s="68">
        <v>-856054.16</v>
      </c>
      <c r="E52" s="68">
        <v>0</v>
      </c>
      <c r="F52" s="68">
        <v>-856054.16</v>
      </c>
    </row>
    <row r="53" spans="2:6" hidden="1" x14ac:dyDescent="0.2">
      <c r="B53" t="s">
        <v>228</v>
      </c>
      <c r="C53" s="68">
        <v>-999496</v>
      </c>
      <c r="D53" s="68">
        <v>-999496</v>
      </c>
      <c r="E53" s="68">
        <v>0</v>
      </c>
      <c r="F53" s="68">
        <v>-999496</v>
      </c>
    </row>
    <row r="54" spans="2:6" hidden="1" x14ac:dyDescent="0.2">
      <c r="B54" t="s">
        <v>229</v>
      </c>
      <c r="C54" s="68">
        <v>6902130.6600000001</v>
      </c>
      <c r="D54" s="68">
        <v>6902130.6600000001</v>
      </c>
      <c r="E54" s="68">
        <v>0</v>
      </c>
      <c r="F54" s="68">
        <v>6902130.6600000001</v>
      </c>
    </row>
    <row r="55" spans="2:6" hidden="1" x14ac:dyDescent="0.2">
      <c r="B55" t="s">
        <v>230</v>
      </c>
      <c r="C55" s="68">
        <v>347754.11</v>
      </c>
      <c r="D55" s="68">
        <v>347754.11</v>
      </c>
      <c r="E55" s="68">
        <v>0</v>
      </c>
      <c r="F55" s="68">
        <v>347754.11</v>
      </c>
    </row>
    <row r="56" spans="2:6" hidden="1" x14ac:dyDescent="0.2">
      <c r="B56" t="s">
        <v>231</v>
      </c>
      <c r="C56" s="68">
        <v>739759.28</v>
      </c>
      <c r="D56" s="68">
        <v>739759.28</v>
      </c>
      <c r="E56" s="68">
        <v>0</v>
      </c>
      <c r="F56" s="68">
        <v>739759.28</v>
      </c>
    </row>
    <row r="57" spans="2:6" hidden="1" x14ac:dyDescent="0.2">
      <c r="B57" t="s">
        <v>280</v>
      </c>
      <c r="C57" s="68">
        <v>415500</v>
      </c>
      <c r="D57" s="68">
        <v>415500</v>
      </c>
      <c r="E57" s="68">
        <v>0</v>
      </c>
      <c r="F57" s="68">
        <v>415500</v>
      </c>
    </row>
    <row r="58" spans="2:6" hidden="1" x14ac:dyDescent="0.2">
      <c r="B58" t="s">
        <v>233</v>
      </c>
      <c r="C58" s="68">
        <v>89576.39</v>
      </c>
      <c r="D58" s="68">
        <v>89576.39</v>
      </c>
      <c r="E58" s="68">
        <v>0</v>
      </c>
      <c r="F58" s="68">
        <v>89576.39</v>
      </c>
    </row>
    <row r="59" spans="2:6" hidden="1" x14ac:dyDescent="0.2">
      <c r="B59" t="s">
        <v>234</v>
      </c>
      <c r="C59" s="68">
        <v>478314.85</v>
      </c>
      <c r="D59" s="68">
        <v>478314.85</v>
      </c>
      <c r="E59" s="68">
        <v>0</v>
      </c>
      <c r="F59" s="68">
        <v>478314.85</v>
      </c>
    </row>
    <row r="60" spans="2:6" hidden="1" x14ac:dyDescent="0.2">
      <c r="B60" t="s">
        <v>236</v>
      </c>
      <c r="C60" s="68">
        <v>211684.8</v>
      </c>
      <c r="D60" s="68">
        <v>211684.8</v>
      </c>
      <c r="E60" s="68">
        <v>0</v>
      </c>
      <c r="F60" s="68">
        <v>211684.8</v>
      </c>
    </row>
    <row r="61" spans="2:6" hidden="1" x14ac:dyDescent="0.2">
      <c r="B61" t="s">
        <v>281</v>
      </c>
      <c r="C61" s="68">
        <v>940260.83</v>
      </c>
      <c r="D61" s="68">
        <v>940260.83</v>
      </c>
      <c r="E61" s="68">
        <v>0</v>
      </c>
      <c r="F61" s="68">
        <v>940260.83</v>
      </c>
    </row>
    <row r="62" spans="2:6" hidden="1" x14ac:dyDescent="0.2">
      <c r="B62" t="s">
        <v>282</v>
      </c>
      <c r="C62" s="68">
        <v>-870158</v>
      </c>
      <c r="D62" s="68">
        <v>-870158</v>
      </c>
      <c r="E62" s="68">
        <v>0</v>
      </c>
      <c r="F62" s="68">
        <v>-870158</v>
      </c>
    </row>
    <row r="63" spans="2:6" hidden="1" x14ac:dyDescent="0.2">
      <c r="B63" t="s">
        <v>283</v>
      </c>
      <c r="C63" s="68">
        <v>-20504</v>
      </c>
      <c r="D63" s="68">
        <v>-20504</v>
      </c>
      <c r="E63" s="68">
        <v>0</v>
      </c>
      <c r="F63" s="68">
        <v>-20504</v>
      </c>
    </row>
    <row r="64" spans="2:6" hidden="1" x14ac:dyDescent="0.2">
      <c r="B64" t="s">
        <v>284</v>
      </c>
      <c r="C64" s="68">
        <v>-24859.040000000001</v>
      </c>
      <c r="D64" s="68">
        <v>-24859.040000000001</v>
      </c>
      <c r="E64" s="68">
        <v>0</v>
      </c>
      <c r="F64" s="68">
        <v>-24859.040000000001</v>
      </c>
    </row>
    <row r="65" spans="1:6" hidden="1" x14ac:dyDescent="0.2">
      <c r="B65" t="s">
        <v>285</v>
      </c>
      <c r="C65" s="68">
        <v>-619180.56000000006</v>
      </c>
      <c r="D65" s="68">
        <v>-619180.56000000006</v>
      </c>
      <c r="E65" s="68">
        <v>0</v>
      </c>
      <c r="F65" s="68">
        <v>-619180.56000000006</v>
      </c>
    </row>
    <row r="66" spans="1:6" hidden="1" x14ac:dyDescent="0.2">
      <c r="A66" t="s">
        <v>73</v>
      </c>
      <c r="C66" s="68">
        <v>-234363.28</v>
      </c>
      <c r="D66" s="68">
        <v>-234363.28</v>
      </c>
      <c r="E66" s="68">
        <v>0</v>
      </c>
      <c r="F66" s="68">
        <v>-234363.28</v>
      </c>
    </row>
    <row r="67" spans="1:6" hidden="1" x14ac:dyDescent="0.2">
      <c r="A67" t="s">
        <v>74</v>
      </c>
    </row>
    <row r="68" spans="1:6" hidden="1" x14ac:dyDescent="0.2">
      <c r="B68" t="s">
        <v>162</v>
      </c>
      <c r="C68" s="68">
        <v>1804912.68</v>
      </c>
      <c r="D68" s="68">
        <v>1804912.68</v>
      </c>
      <c r="E68" s="68">
        <v>0</v>
      </c>
      <c r="F68" s="68">
        <v>1804912.68</v>
      </c>
    </row>
    <row r="69" spans="1:6" hidden="1" x14ac:dyDescent="0.2">
      <c r="B69" t="s">
        <v>75</v>
      </c>
      <c r="C69" s="68">
        <v>2187095.81</v>
      </c>
      <c r="D69" s="68">
        <v>2187095.81</v>
      </c>
      <c r="E69" s="68">
        <v>0</v>
      </c>
      <c r="F69" s="68">
        <v>2187095.81</v>
      </c>
    </row>
    <row r="70" spans="1:6" hidden="1" x14ac:dyDescent="0.2">
      <c r="B70" t="s">
        <v>76</v>
      </c>
      <c r="C70" s="68">
        <v>3236050.31</v>
      </c>
      <c r="D70" s="68">
        <v>3236050.31</v>
      </c>
      <c r="E70" s="68">
        <v>0</v>
      </c>
      <c r="F70" s="68">
        <v>3236050.31</v>
      </c>
    </row>
    <row r="71" spans="1:6" hidden="1" x14ac:dyDescent="0.2">
      <c r="B71" t="s">
        <v>77</v>
      </c>
      <c r="C71" s="68">
        <v>-220978.33</v>
      </c>
      <c r="D71" s="68">
        <v>-220978.33</v>
      </c>
      <c r="E71" s="68">
        <v>0</v>
      </c>
      <c r="F71" s="68">
        <v>-220978.33</v>
      </c>
    </row>
    <row r="72" spans="1:6" hidden="1" x14ac:dyDescent="0.2">
      <c r="B72" t="s">
        <v>78</v>
      </c>
      <c r="C72" s="68">
        <v>1212951.02</v>
      </c>
      <c r="D72" s="68">
        <v>1212951.02</v>
      </c>
      <c r="E72" s="68">
        <v>0</v>
      </c>
      <c r="F72" s="68">
        <v>1212951.02</v>
      </c>
    </row>
    <row r="73" spans="1:6" hidden="1" x14ac:dyDescent="0.2">
      <c r="B73" t="s">
        <v>79</v>
      </c>
      <c r="C73" s="68">
        <v>41565.4</v>
      </c>
      <c r="D73" s="68">
        <v>41565.4</v>
      </c>
      <c r="E73" s="68">
        <v>0</v>
      </c>
      <c r="F73" s="68">
        <v>41565.4</v>
      </c>
    </row>
    <row r="74" spans="1:6" hidden="1" x14ac:dyDescent="0.2">
      <c r="B74" t="s">
        <v>80</v>
      </c>
      <c r="C74" s="68">
        <v>-2148260.5</v>
      </c>
      <c r="D74" s="68">
        <v>-2148260.5</v>
      </c>
      <c r="E74" s="68">
        <v>0</v>
      </c>
      <c r="F74" s="68">
        <v>-2148260.5</v>
      </c>
    </row>
    <row r="75" spans="1:6" hidden="1" x14ac:dyDescent="0.2">
      <c r="B75" t="s">
        <v>81</v>
      </c>
      <c r="C75" s="68">
        <v>-41565.4</v>
      </c>
      <c r="D75" s="68">
        <v>-41565.4</v>
      </c>
      <c r="E75" s="68">
        <v>0</v>
      </c>
      <c r="F75" s="68">
        <v>-41565.4</v>
      </c>
    </row>
    <row r="76" spans="1:6" hidden="1" x14ac:dyDescent="0.2">
      <c r="B76" t="s">
        <v>82</v>
      </c>
      <c r="C76" s="68">
        <v>-1212951.02</v>
      </c>
      <c r="D76" s="68">
        <v>-1212951.02</v>
      </c>
      <c r="E76" s="68">
        <v>0</v>
      </c>
      <c r="F76" s="68">
        <v>-1212951.02</v>
      </c>
    </row>
    <row r="77" spans="1:6" hidden="1" x14ac:dyDescent="0.2">
      <c r="B77" t="s">
        <v>83</v>
      </c>
      <c r="C77" s="68">
        <v>2148260.5</v>
      </c>
      <c r="D77" s="68">
        <v>2148260.5</v>
      </c>
      <c r="E77" s="68">
        <v>0</v>
      </c>
      <c r="F77" s="68">
        <v>2148260.5</v>
      </c>
    </row>
    <row r="78" spans="1:6" hidden="1" x14ac:dyDescent="0.2">
      <c r="B78" t="s">
        <v>84</v>
      </c>
      <c r="C78" s="68">
        <v>-4085119.71</v>
      </c>
      <c r="D78" s="68">
        <v>-4085119.71</v>
      </c>
      <c r="E78" s="68">
        <v>0</v>
      </c>
      <c r="F78" s="68">
        <v>-4085119.71</v>
      </c>
    </row>
    <row r="79" spans="1:6" hidden="1" x14ac:dyDescent="0.2">
      <c r="B79" t="s">
        <v>85</v>
      </c>
      <c r="C79" s="68">
        <v>4085119.71</v>
      </c>
      <c r="D79" s="68">
        <v>4085119.71</v>
      </c>
      <c r="E79" s="68">
        <v>0</v>
      </c>
      <c r="F79" s="68">
        <v>4085119.71</v>
      </c>
    </row>
    <row r="80" spans="1:6" hidden="1" x14ac:dyDescent="0.2">
      <c r="A80" t="s">
        <v>86</v>
      </c>
      <c r="C80" s="68">
        <v>7007080.4699999997</v>
      </c>
      <c r="D80" s="68">
        <v>7007080.4699999997</v>
      </c>
      <c r="E80" s="68">
        <v>0</v>
      </c>
      <c r="F80" s="68">
        <v>7007080.4699999997</v>
      </c>
    </row>
    <row r="81" spans="1:6" hidden="1" x14ac:dyDescent="0.2">
      <c r="A81" t="s">
        <v>87</v>
      </c>
    </row>
    <row r="82" spans="1:6" hidden="1" x14ac:dyDescent="0.2">
      <c r="A82" t="s">
        <v>88</v>
      </c>
      <c r="B82" t="s">
        <v>89</v>
      </c>
      <c r="C82" s="68">
        <v>261933.06</v>
      </c>
      <c r="D82" s="68">
        <v>261933.06</v>
      </c>
      <c r="E82" s="68">
        <v>0</v>
      </c>
      <c r="F82" s="68">
        <v>261933.06</v>
      </c>
    </row>
    <row r="83" spans="1:6" hidden="1" x14ac:dyDescent="0.2">
      <c r="A83" t="s">
        <v>90</v>
      </c>
      <c r="B83" t="s">
        <v>91</v>
      </c>
      <c r="C83" s="68">
        <v>175710.24</v>
      </c>
      <c r="D83" s="68">
        <v>175710.24</v>
      </c>
      <c r="E83" s="68">
        <v>0</v>
      </c>
      <c r="F83" s="68">
        <v>175710.24</v>
      </c>
    </row>
    <row r="84" spans="1:6" hidden="1" x14ac:dyDescent="0.2">
      <c r="A84" t="s">
        <v>163</v>
      </c>
      <c r="B84" t="s">
        <v>164</v>
      </c>
      <c r="C84" s="68">
        <v>-1465869.87</v>
      </c>
      <c r="D84" s="68">
        <v>-1465869.87</v>
      </c>
      <c r="E84" s="68">
        <v>0</v>
      </c>
      <c r="F84" s="68">
        <v>-1465869.87</v>
      </c>
    </row>
    <row r="85" spans="1:6" hidden="1" x14ac:dyDescent="0.2">
      <c r="A85" t="s">
        <v>163</v>
      </c>
      <c r="B85" t="s">
        <v>238</v>
      </c>
      <c r="C85" s="68">
        <v>4331375</v>
      </c>
      <c r="D85" s="68">
        <v>4331375</v>
      </c>
      <c r="E85" s="68">
        <v>0</v>
      </c>
      <c r="F85" s="68">
        <v>4331375</v>
      </c>
    </row>
    <row r="86" spans="1:6" hidden="1" x14ac:dyDescent="0.2">
      <c r="A86" t="s">
        <v>92</v>
      </c>
      <c r="B86" t="s">
        <v>286</v>
      </c>
      <c r="C86" s="68">
        <v>-9928591.1999999993</v>
      </c>
      <c r="D86" s="68">
        <v>-9928591.1999999993</v>
      </c>
      <c r="E86" s="68">
        <v>0</v>
      </c>
      <c r="F86" s="68">
        <v>-9928591.1999999993</v>
      </c>
    </row>
    <row r="87" spans="1:6" hidden="1" x14ac:dyDescent="0.2">
      <c r="A87" t="s">
        <v>92</v>
      </c>
      <c r="B87" t="s">
        <v>287</v>
      </c>
      <c r="C87" s="68">
        <v>11250000</v>
      </c>
      <c r="D87" s="68">
        <v>11250000</v>
      </c>
      <c r="E87" s="68">
        <v>0</v>
      </c>
      <c r="F87" s="68">
        <v>11250000</v>
      </c>
    </row>
    <row r="88" spans="1:6" hidden="1" x14ac:dyDescent="0.2">
      <c r="A88" t="s">
        <v>94</v>
      </c>
      <c r="B88" t="s">
        <v>288</v>
      </c>
      <c r="C88" s="68">
        <v>19457273.41</v>
      </c>
      <c r="D88" s="68">
        <v>19457273.41</v>
      </c>
      <c r="E88" s="68">
        <v>0</v>
      </c>
      <c r="F88" s="68">
        <v>19457273.41</v>
      </c>
    </row>
    <row r="89" spans="1:6" hidden="1" x14ac:dyDescent="0.2">
      <c r="A89" t="s">
        <v>94</v>
      </c>
      <c r="B89" t="s">
        <v>289</v>
      </c>
      <c r="C89" s="68">
        <v>-19565000</v>
      </c>
      <c r="D89" s="68">
        <v>-19565000</v>
      </c>
      <c r="E89" s="68">
        <v>0</v>
      </c>
      <c r="F89" s="68">
        <v>-19565000</v>
      </c>
    </row>
    <row r="90" spans="1:6" hidden="1" x14ac:dyDescent="0.2">
      <c r="A90" t="s">
        <v>96</v>
      </c>
      <c r="B90" t="s">
        <v>290</v>
      </c>
      <c r="C90" s="68">
        <v>1500000</v>
      </c>
      <c r="D90" s="68">
        <v>1500000</v>
      </c>
      <c r="E90" s="68">
        <v>0</v>
      </c>
      <c r="F90" s="68">
        <v>1500000</v>
      </c>
    </row>
    <row r="91" spans="1:6" hidden="1" x14ac:dyDescent="0.2">
      <c r="A91" t="s">
        <v>96</v>
      </c>
      <c r="B91" t="s">
        <v>291</v>
      </c>
      <c r="C91" s="68">
        <v>-1500000</v>
      </c>
      <c r="D91" s="68">
        <v>-1500000</v>
      </c>
      <c r="E91" s="68">
        <v>0</v>
      </c>
      <c r="F91" s="68">
        <v>-1500000</v>
      </c>
    </row>
    <row r="92" spans="1:6" hidden="1" x14ac:dyDescent="0.2">
      <c r="B92" t="s">
        <v>98</v>
      </c>
      <c r="C92" s="68">
        <v>-3312766.26</v>
      </c>
      <c r="D92" s="68">
        <v>-3312766.26</v>
      </c>
      <c r="E92" s="68">
        <v>0</v>
      </c>
      <c r="F92" s="68">
        <v>-3312766.26</v>
      </c>
    </row>
    <row r="93" spans="1:6" hidden="1" x14ac:dyDescent="0.2">
      <c r="B93" t="s">
        <v>99</v>
      </c>
      <c r="C93" s="68">
        <v>38344409.340000004</v>
      </c>
      <c r="D93" s="68">
        <v>38344409.340000004</v>
      </c>
      <c r="E93" s="68">
        <v>0</v>
      </c>
      <c r="F93" s="68">
        <v>38344409.340000004</v>
      </c>
    </row>
    <row r="94" spans="1:6" hidden="1" x14ac:dyDescent="0.2">
      <c r="B94" t="s">
        <v>100</v>
      </c>
      <c r="C94" s="68">
        <v>5783319.1200000001</v>
      </c>
      <c r="D94" s="68">
        <v>5783319.1200000001</v>
      </c>
      <c r="E94" s="68">
        <v>0</v>
      </c>
      <c r="F94" s="68">
        <v>5783319.1200000001</v>
      </c>
    </row>
    <row r="95" spans="1:6" hidden="1" x14ac:dyDescent="0.2">
      <c r="B95" t="s">
        <v>101</v>
      </c>
      <c r="C95" s="68">
        <v>-33286755.850000001</v>
      </c>
      <c r="D95" s="68">
        <v>-33286755.850000001</v>
      </c>
      <c r="E95" s="68">
        <v>0</v>
      </c>
      <c r="F95" s="68">
        <v>-33286755.850000001</v>
      </c>
    </row>
    <row r="96" spans="1:6" hidden="1" x14ac:dyDescent="0.2">
      <c r="B96" t="s">
        <v>102</v>
      </c>
      <c r="C96" s="68">
        <v>-133087.16</v>
      </c>
      <c r="D96" s="68">
        <v>-133087.16</v>
      </c>
      <c r="E96" s="68">
        <v>0</v>
      </c>
      <c r="F96" s="68">
        <v>-133087.16</v>
      </c>
    </row>
    <row r="97" spans="1:6" hidden="1" x14ac:dyDescent="0.2">
      <c r="B97" t="s">
        <v>292</v>
      </c>
      <c r="C97" s="68">
        <v>-11250000</v>
      </c>
      <c r="D97" s="68">
        <v>-11250000</v>
      </c>
      <c r="E97" s="68">
        <v>0</v>
      </c>
      <c r="F97" s="68">
        <v>-11250000</v>
      </c>
    </row>
    <row r="98" spans="1:6" hidden="1" x14ac:dyDescent="0.2">
      <c r="B98" t="s">
        <v>293</v>
      </c>
      <c r="C98" s="68">
        <v>1500000</v>
      </c>
      <c r="D98" s="68">
        <v>1500000</v>
      </c>
      <c r="E98" s="68">
        <v>0</v>
      </c>
      <c r="F98" s="68">
        <v>1500000</v>
      </c>
    </row>
    <row r="99" spans="1:6" hidden="1" x14ac:dyDescent="0.2">
      <c r="B99" t="s">
        <v>294</v>
      </c>
      <c r="C99" s="68">
        <v>19565000</v>
      </c>
      <c r="D99" s="68">
        <v>19565000</v>
      </c>
      <c r="E99" s="68">
        <v>0</v>
      </c>
      <c r="F99" s="68">
        <v>19565000</v>
      </c>
    </row>
    <row r="100" spans="1:6" hidden="1" x14ac:dyDescent="0.2">
      <c r="A100" t="s">
        <v>103</v>
      </c>
      <c r="C100" s="68">
        <v>21726949.829999998</v>
      </c>
      <c r="D100" s="68">
        <v>21726949.829999998</v>
      </c>
      <c r="E100" s="68">
        <v>0</v>
      </c>
      <c r="F100" s="68">
        <v>21726949.829999998</v>
      </c>
    </row>
    <row r="101" spans="1:6" hidden="1" x14ac:dyDescent="0.2">
      <c r="A101" t="s">
        <v>104</v>
      </c>
    </row>
    <row r="102" spans="1:6" hidden="1" x14ac:dyDescent="0.2">
      <c r="A102" t="s">
        <v>105</v>
      </c>
      <c r="B102" t="s">
        <v>106</v>
      </c>
      <c r="C102" s="68">
        <v>76040.52</v>
      </c>
      <c r="D102" s="68">
        <v>76040.52</v>
      </c>
      <c r="E102" s="68">
        <v>0</v>
      </c>
      <c r="F102" s="68">
        <v>76040.52</v>
      </c>
    </row>
    <row r="103" spans="1:6" hidden="1" x14ac:dyDescent="0.2">
      <c r="A103" t="s">
        <v>107</v>
      </c>
      <c r="B103" t="s">
        <v>108</v>
      </c>
      <c r="C103" s="68">
        <v>13551.54</v>
      </c>
      <c r="D103" s="68">
        <v>13551.54</v>
      </c>
      <c r="E103" s="68">
        <v>0</v>
      </c>
      <c r="F103" s="68">
        <v>13551.54</v>
      </c>
    </row>
    <row r="104" spans="1:6" hidden="1" x14ac:dyDescent="0.2">
      <c r="A104" t="s">
        <v>193</v>
      </c>
      <c r="B104" t="s">
        <v>295</v>
      </c>
      <c r="C104" s="68">
        <v>11500000</v>
      </c>
      <c r="D104" s="68">
        <v>11500000</v>
      </c>
      <c r="E104" s="68">
        <v>0</v>
      </c>
      <c r="F104" s="68">
        <v>11500000</v>
      </c>
    </row>
    <row r="105" spans="1:6" hidden="1" x14ac:dyDescent="0.2">
      <c r="B105" t="s">
        <v>109</v>
      </c>
      <c r="C105" s="68">
        <v>292686.44</v>
      </c>
      <c r="D105" s="68">
        <v>292686.44</v>
      </c>
      <c r="E105" s="68">
        <v>0</v>
      </c>
      <c r="F105" s="68">
        <v>292686.44</v>
      </c>
    </row>
    <row r="106" spans="1:6" hidden="1" x14ac:dyDescent="0.2">
      <c r="B106" t="s">
        <v>165</v>
      </c>
      <c r="C106" s="68">
        <v>-7654938.5199999996</v>
      </c>
      <c r="D106" s="68">
        <v>-7654938.5199999996</v>
      </c>
      <c r="E106" s="68">
        <v>0</v>
      </c>
      <c r="F106" s="68">
        <v>-7654938.5199999996</v>
      </c>
    </row>
    <row r="107" spans="1:6" hidden="1" x14ac:dyDescent="0.2">
      <c r="A107" t="s">
        <v>110</v>
      </c>
      <c r="C107" s="68">
        <v>4227339.9800000004</v>
      </c>
      <c r="D107" s="68">
        <v>4227339.9800000004</v>
      </c>
      <c r="E107" s="68">
        <v>0</v>
      </c>
      <c r="F107" s="68">
        <v>4227339.9800000004</v>
      </c>
    </row>
    <row r="108" spans="1:6" hidden="1" x14ac:dyDescent="0.2">
      <c r="A108" t="s">
        <v>111</v>
      </c>
      <c r="C108" s="68">
        <v>106556833.44</v>
      </c>
      <c r="D108" s="68">
        <v>106556833.44</v>
      </c>
      <c r="E108" s="68">
        <v>0</v>
      </c>
      <c r="F108" s="68">
        <v>106556833.44</v>
      </c>
    </row>
    <row r="109" spans="1:6" hidden="1" x14ac:dyDescent="0.2">
      <c r="A109" t="s">
        <v>112</v>
      </c>
      <c r="C109" s="68">
        <v>7337128.0300000003</v>
      </c>
      <c r="D109" s="68">
        <v>7337128.0300000003</v>
      </c>
      <c r="E109" s="68">
        <v>0</v>
      </c>
      <c r="F109" s="68">
        <v>7337128.0300000003</v>
      </c>
    </row>
    <row r="110" spans="1:6" hidden="1" x14ac:dyDescent="0.2">
      <c r="A110" t="s">
        <v>113</v>
      </c>
      <c r="C110" s="68">
        <v>99219705.409999996</v>
      </c>
      <c r="D110" s="68">
        <v>99219705.409999996</v>
      </c>
      <c r="E110" s="68">
        <v>0</v>
      </c>
      <c r="F110" s="68">
        <v>99219705.409999996</v>
      </c>
    </row>
    <row r="111" spans="1:6" hidden="1" x14ac:dyDescent="0.2">
      <c r="A111" t="s">
        <v>114</v>
      </c>
      <c r="C111">
        <v>1</v>
      </c>
      <c r="D111">
        <v>1</v>
      </c>
      <c r="E111">
        <v>1</v>
      </c>
      <c r="F111">
        <v>1</v>
      </c>
    </row>
    <row r="112" spans="1:6" hidden="1" x14ac:dyDescent="0.2">
      <c r="A112" t="s">
        <v>115</v>
      </c>
      <c r="C112" s="68">
        <v>99219705.409999996</v>
      </c>
      <c r="D112" s="68">
        <v>99219705.409999996</v>
      </c>
      <c r="E112" s="68">
        <v>0</v>
      </c>
      <c r="F112" s="68">
        <v>99219705.409999996</v>
      </c>
    </row>
    <row r="113" spans="1:6" hidden="1" x14ac:dyDescent="0.2">
      <c r="A113" t="s">
        <v>116</v>
      </c>
      <c r="C113" s="69">
        <v>0.35</v>
      </c>
      <c r="D113" s="69">
        <v>0.35</v>
      </c>
      <c r="E113" s="69">
        <v>0.35</v>
      </c>
      <c r="F113" s="69">
        <v>0.35</v>
      </c>
    </row>
    <row r="114" spans="1:6" hidden="1" x14ac:dyDescent="0.2">
      <c r="A114" t="s">
        <v>117</v>
      </c>
      <c r="C114" s="68">
        <v>34726896.890000001</v>
      </c>
      <c r="D114" s="68">
        <v>34726896.890000001</v>
      </c>
      <c r="E114" s="68">
        <v>0</v>
      </c>
      <c r="F114" s="68">
        <v>34726896.890000001</v>
      </c>
    </row>
    <row r="115" spans="1:6" x14ac:dyDescent="0.2">
      <c r="A115" t="s">
        <v>12</v>
      </c>
      <c r="C115" s="68">
        <v>79238311.409999996</v>
      </c>
      <c r="D115" s="68">
        <v>79238311.409999996</v>
      </c>
      <c r="E115" s="68">
        <v>0</v>
      </c>
      <c r="F115" s="68">
        <v>79238311.409999996</v>
      </c>
    </row>
    <row r="116" spans="1:6" x14ac:dyDescent="0.2">
      <c r="A116" t="s">
        <v>13</v>
      </c>
    </row>
    <row r="117" spans="1:6" x14ac:dyDescent="0.2">
      <c r="A117" t="s">
        <v>19</v>
      </c>
      <c r="B117" t="s">
        <v>20</v>
      </c>
      <c r="C117" s="68">
        <v>132905.39000000001</v>
      </c>
      <c r="D117" s="68">
        <v>132905.39000000001</v>
      </c>
      <c r="E117" s="68">
        <v>0</v>
      </c>
      <c r="F117" s="68">
        <v>132905.39000000001</v>
      </c>
    </row>
    <row r="118" spans="1:6" x14ac:dyDescent="0.2">
      <c r="A118" t="s">
        <v>21</v>
      </c>
      <c r="B118" t="s">
        <v>22</v>
      </c>
      <c r="C118" s="68">
        <v>-38089.019999999997</v>
      </c>
      <c r="D118" s="68">
        <v>-38089.019999999997</v>
      </c>
      <c r="E118" s="68">
        <v>0</v>
      </c>
      <c r="F118" s="68">
        <v>-38089.019999999997</v>
      </c>
    </row>
    <row r="119" spans="1:6" x14ac:dyDescent="0.2">
      <c r="A119" t="s">
        <v>19</v>
      </c>
      <c r="B119" t="s">
        <v>25</v>
      </c>
      <c r="C119" s="68">
        <v>61913.5</v>
      </c>
      <c r="D119" s="68">
        <v>61913.5</v>
      </c>
      <c r="E119" s="68">
        <v>0</v>
      </c>
      <c r="F119" s="68">
        <v>61913.5</v>
      </c>
    </row>
    <row r="120" spans="1:6" x14ac:dyDescent="0.2">
      <c r="A120" t="s">
        <v>118</v>
      </c>
      <c r="B120" t="s">
        <v>119</v>
      </c>
      <c r="C120" s="68">
        <v>8899170.4700000007</v>
      </c>
      <c r="D120" s="68">
        <v>8899170.4700000007</v>
      </c>
      <c r="E120" s="68">
        <v>0</v>
      </c>
      <c r="F120" s="68">
        <v>8899170.4700000007</v>
      </c>
    </row>
    <row r="121" spans="1:6" x14ac:dyDescent="0.2">
      <c r="A121" t="s">
        <v>26</v>
      </c>
      <c r="C121" s="68">
        <v>9055900.3399999999</v>
      </c>
      <c r="D121" s="68">
        <v>9055900.3399999999</v>
      </c>
      <c r="E121" s="68">
        <v>0</v>
      </c>
      <c r="F121" s="68">
        <v>9055900.3399999999</v>
      </c>
    </row>
    <row r="122" spans="1:6" x14ac:dyDescent="0.2">
      <c r="A122" t="s">
        <v>27</v>
      </c>
    </row>
    <row r="123" spans="1:6" x14ac:dyDescent="0.2">
      <c r="A123" t="s">
        <v>28</v>
      </c>
      <c r="B123" t="s">
        <v>245</v>
      </c>
      <c r="C123" s="68">
        <v>13423.43</v>
      </c>
      <c r="D123" s="68">
        <v>13423.43</v>
      </c>
      <c r="E123" s="68">
        <v>0</v>
      </c>
      <c r="F123" s="68">
        <v>13423.43</v>
      </c>
    </row>
    <row r="124" spans="1:6" x14ac:dyDescent="0.2">
      <c r="A124" t="s">
        <v>30</v>
      </c>
      <c r="B124" t="s">
        <v>31</v>
      </c>
      <c r="C124" s="68">
        <v>-856646.98</v>
      </c>
      <c r="D124" s="68">
        <v>-856646.98</v>
      </c>
      <c r="E124" s="68">
        <v>0</v>
      </c>
      <c r="F124" s="68">
        <v>-856646.98</v>
      </c>
    </row>
    <row r="125" spans="1:6" x14ac:dyDescent="0.2">
      <c r="A125" t="s">
        <v>32</v>
      </c>
      <c r="B125" t="s">
        <v>33</v>
      </c>
      <c r="C125" s="68">
        <v>-166631.15</v>
      </c>
      <c r="D125" s="68">
        <v>-166631.15</v>
      </c>
      <c r="E125" s="68">
        <v>0</v>
      </c>
      <c r="F125" s="68">
        <v>-166631.15</v>
      </c>
    </row>
    <row r="126" spans="1:6" x14ac:dyDescent="0.2">
      <c r="A126" t="s">
        <v>34</v>
      </c>
      <c r="B126" t="s">
        <v>35</v>
      </c>
      <c r="C126" s="68">
        <v>21114</v>
      </c>
      <c r="D126" s="68">
        <v>21114</v>
      </c>
      <c r="E126" s="68">
        <v>0</v>
      </c>
      <c r="F126" s="68">
        <v>21114</v>
      </c>
    </row>
    <row r="127" spans="1:6" x14ac:dyDescent="0.2">
      <c r="A127" t="s">
        <v>40</v>
      </c>
      <c r="B127" t="s">
        <v>41</v>
      </c>
      <c r="C127" s="68">
        <v>72360.72</v>
      </c>
      <c r="D127" s="68">
        <v>72360.72</v>
      </c>
      <c r="E127" s="68">
        <v>0</v>
      </c>
      <c r="F127" s="68">
        <v>72360.72</v>
      </c>
    </row>
    <row r="128" spans="1:6" x14ac:dyDescent="0.2">
      <c r="A128" t="s">
        <v>42</v>
      </c>
      <c r="B128" t="s">
        <v>43</v>
      </c>
      <c r="C128" s="68">
        <v>-3850000</v>
      </c>
      <c r="D128" s="68">
        <v>-3850000</v>
      </c>
      <c r="E128" s="68">
        <v>0</v>
      </c>
      <c r="F128" s="68">
        <v>-3850000</v>
      </c>
    </row>
    <row r="129" spans="1:6" x14ac:dyDescent="0.2">
      <c r="A129" t="s">
        <v>42</v>
      </c>
      <c r="B129" t="s">
        <v>279</v>
      </c>
      <c r="C129" s="68">
        <v>1082785.75</v>
      </c>
      <c r="D129" s="68">
        <v>1082785.75</v>
      </c>
      <c r="E129" s="68">
        <v>0</v>
      </c>
      <c r="F129" s="68">
        <v>1082785.75</v>
      </c>
    </row>
    <row r="130" spans="1:6" x14ac:dyDescent="0.2">
      <c r="A130" t="s">
        <v>34</v>
      </c>
      <c r="B130" t="s">
        <v>50</v>
      </c>
      <c r="C130" s="68">
        <v>49361</v>
      </c>
      <c r="D130" s="68">
        <v>49361</v>
      </c>
      <c r="E130" s="68">
        <v>0</v>
      </c>
      <c r="F130" s="68">
        <v>49361</v>
      </c>
    </row>
    <row r="131" spans="1:6" x14ac:dyDescent="0.2">
      <c r="A131" t="s">
        <v>52</v>
      </c>
      <c r="B131" t="s">
        <v>54</v>
      </c>
      <c r="C131" s="68">
        <v>-4131.18</v>
      </c>
      <c r="D131" s="68">
        <v>-4131.18</v>
      </c>
      <c r="E131" s="68">
        <v>0</v>
      </c>
      <c r="F131" s="68">
        <v>-4131.18</v>
      </c>
    </row>
    <row r="132" spans="1:6" x14ac:dyDescent="0.2">
      <c r="A132" t="s">
        <v>55</v>
      </c>
      <c r="B132" t="s">
        <v>56</v>
      </c>
      <c r="C132" s="68">
        <v>146438.65</v>
      </c>
      <c r="D132" s="68">
        <v>146438.65</v>
      </c>
      <c r="E132" s="68">
        <v>0</v>
      </c>
      <c r="F132" s="68">
        <v>146438.65</v>
      </c>
    </row>
    <row r="133" spans="1:6" x14ac:dyDescent="0.2">
      <c r="A133" t="s">
        <v>55</v>
      </c>
      <c r="B133" t="s">
        <v>57</v>
      </c>
      <c r="C133" s="68">
        <v>83871.22</v>
      </c>
      <c r="D133" s="68">
        <v>83871.22</v>
      </c>
      <c r="E133" s="68">
        <v>0</v>
      </c>
      <c r="F133" s="68">
        <v>83871.22</v>
      </c>
    </row>
    <row r="134" spans="1:6" x14ac:dyDescent="0.2">
      <c r="A134" t="s">
        <v>58</v>
      </c>
      <c r="B134" t="s">
        <v>59</v>
      </c>
      <c r="C134" s="68">
        <v>-214600</v>
      </c>
      <c r="D134" s="68">
        <v>-214600</v>
      </c>
      <c r="E134" s="68">
        <v>0</v>
      </c>
      <c r="F134" s="68">
        <v>-214600</v>
      </c>
    </row>
    <row r="135" spans="1:6" x14ac:dyDescent="0.2">
      <c r="A135" t="s">
        <v>60</v>
      </c>
      <c r="B135" t="s">
        <v>61</v>
      </c>
      <c r="C135" s="68">
        <v>703111.59</v>
      </c>
      <c r="D135" s="68">
        <v>703111.59</v>
      </c>
      <c r="E135" s="68">
        <v>0</v>
      </c>
      <c r="F135" s="68">
        <v>703111.59</v>
      </c>
    </row>
    <row r="136" spans="1:6" x14ac:dyDescent="0.2">
      <c r="A136" t="s">
        <v>62</v>
      </c>
      <c r="B136" t="s">
        <v>63</v>
      </c>
      <c r="C136" s="68">
        <v>50007.4</v>
      </c>
      <c r="D136" s="68">
        <v>50007.4</v>
      </c>
      <c r="E136" s="68">
        <v>0</v>
      </c>
      <c r="F136" s="68">
        <v>50007.4</v>
      </c>
    </row>
    <row r="137" spans="1:6" x14ac:dyDescent="0.2">
      <c r="A137" t="s">
        <v>64</v>
      </c>
      <c r="B137" t="s">
        <v>65</v>
      </c>
      <c r="C137" s="68">
        <v>1405642</v>
      </c>
      <c r="D137" s="68">
        <v>1405642</v>
      </c>
      <c r="E137" s="68">
        <v>0</v>
      </c>
      <c r="F137" s="68">
        <v>1405642</v>
      </c>
    </row>
    <row r="138" spans="1:6" x14ac:dyDescent="0.2">
      <c r="A138" t="s">
        <v>66</v>
      </c>
      <c r="B138" t="s">
        <v>67</v>
      </c>
      <c r="C138" s="68">
        <v>44138.52</v>
      </c>
      <c r="D138" s="68">
        <v>44138.52</v>
      </c>
      <c r="E138" s="68">
        <v>0</v>
      </c>
      <c r="F138" s="68">
        <v>44138.52</v>
      </c>
    </row>
    <row r="139" spans="1:6" x14ac:dyDescent="0.2">
      <c r="A139" t="s">
        <v>68</v>
      </c>
      <c r="B139" t="s">
        <v>153</v>
      </c>
      <c r="C139" s="68">
        <v>30088.080000000002</v>
      </c>
      <c r="D139" s="68">
        <v>30088.080000000002</v>
      </c>
      <c r="E139" s="68">
        <v>0</v>
      </c>
      <c r="F139" s="68">
        <v>30088.080000000002</v>
      </c>
    </row>
    <row r="140" spans="1:6" x14ac:dyDescent="0.2">
      <c r="A140" t="s">
        <v>68</v>
      </c>
      <c r="B140" t="s">
        <v>154</v>
      </c>
      <c r="C140" s="68">
        <v>-79584.23</v>
      </c>
      <c r="D140" s="68">
        <v>-79584.23</v>
      </c>
      <c r="E140" s="68">
        <v>0</v>
      </c>
      <c r="F140" s="68">
        <v>-79584.23</v>
      </c>
    </row>
    <row r="141" spans="1:6" x14ac:dyDescent="0.2">
      <c r="A141" t="s">
        <v>69</v>
      </c>
      <c r="B141" t="s">
        <v>155</v>
      </c>
      <c r="C141" s="68">
        <v>312790.49</v>
      </c>
      <c r="D141" s="68">
        <v>312790.49</v>
      </c>
      <c r="E141" s="68">
        <v>0</v>
      </c>
      <c r="F141" s="68">
        <v>312790.49</v>
      </c>
    </row>
    <row r="142" spans="1:6" x14ac:dyDescent="0.2">
      <c r="A142" t="s">
        <v>212</v>
      </c>
      <c r="B142" t="s">
        <v>213</v>
      </c>
      <c r="C142" s="68">
        <v>-10619.67</v>
      </c>
      <c r="D142" s="68">
        <v>-10619.67</v>
      </c>
      <c r="E142" s="68">
        <v>0</v>
      </c>
      <c r="F142" s="68">
        <v>-10619.67</v>
      </c>
    </row>
    <row r="143" spans="1:6" x14ac:dyDescent="0.2">
      <c r="A143" t="s">
        <v>70</v>
      </c>
      <c r="B143" t="s">
        <v>214</v>
      </c>
      <c r="C143" s="68">
        <v>-3408667.34</v>
      </c>
      <c r="D143" s="68">
        <v>-3408667.34</v>
      </c>
      <c r="E143" s="68">
        <v>0</v>
      </c>
      <c r="F143" s="68">
        <v>-3408667.34</v>
      </c>
    </row>
    <row r="144" spans="1:6" x14ac:dyDescent="0.2">
      <c r="A144" t="s">
        <v>70</v>
      </c>
      <c r="B144" t="s">
        <v>215</v>
      </c>
      <c r="C144" s="68">
        <v>77641.33</v>
      </c>
      <c r="D144" s="68">
        <v>77641.33</v>
      </c>
      <c r="E144" s="68">
        <v>0</v>
      </c>
      <c r="F144" s="68">
        <v>77641.33</v>
      </c>
    </row>
    <row r="145" spans="1:6" x14ac:dyDescent="0.2">
      <c r="A145" t="s">
        <v>34</v>
      </c>
      <c r="B145" t="s">
        <v>71</v>
      </c>
      <c r="C145" s="68">
        <v>16662</v>
      </c>
      <c r="D145" s="68">
        <v>16662</v>
      </c>
      <c r="E145" s="68">
        <v>0</v>
      </c>
      <c r="F145" s="68">
        <v>16662</v>
      </c>
    </row>
    <row r="146" spans="1:6" x14ac:dyDescent="0.2">
      <c r="A146" t="s">
        <v>36</v>
      </c>
      <c r="B146" t="s">
        <v>72</v>
      </c>
      <c r="C146" s="68">
        <v>67164.78</v>
      </c>
      <c r="D146" s="68">
        <v>67164.78</v>
      </c>
      <c r="E146" s="68">
        <v>0</v>
      </c>
      <c r="F146" s="68">
        <v>67164.78</v>
      </c>
    </row>
    <row r="147" spans="1:6" x14ac:dyDescent="0.2">
      <c r="A147" t="s">
        <v>156</v>
      </c>
      <c r="B147" t="s">
        <v>246</v>
      </c>
      <c r="C147" s="68">
        <v>1092657.31</v>
      </c>
      <c r="D147" s="68">
        <v>1092657.31</v>
      </c>
      <c r="E147" s="68">
        <v>0</v>
      </c>
      <c r="F147" s="68">
        <v>1092657.31</v>
      </c>
    </row>
    <row r="148" spans="1:6" x14ac:dyDescent="0.2">
      <c r="A148" t="s">
        <v>158</v>
      </c>
      <c r="B148" t="s">
        <v>159</v>
      </c>
      <c r="C148" s="68">
        <v>133521.72</v>
      </c>
      <c r="D148" s="68">
        <v>133521.72</v>
      </c>
      <c r="E148" s="68">
        <v>0</v>
      </c>
      <c r="F148" s="68">
        <v>133521.72</v>
      </c>
    </row>
    <row r="149" spans="1:6" x14ac:dyDescent="0.2">
      <c r="B149" t="s">
        <v>219</v>
      </c>
      <c r="C149" s="68">
        <v>60866</v>
      </c>
      <c r="D149" s="68">
        <v>60866</v>
      </c>
      <c r="E149" s="68">
        <v>0</v>
      </c>
      <c r="F149" s="68">
        <v>60866</v>
      </c>
    </row>
    <row r="150" spans="1:6" x14ac:dyDescent="0.2">
      <c r="B150" t="s">
        <v>220</v>
      </c>
      <c r="C150" s="68">
        <v>89920.43</v>
      </c>
      <c r="D150" s="68">
        <v>89920.43</v>
      </c>
      <c r="E150" s="68">
        <v>0</v>
      </c>
      <c r="F150" s="68">
        <v>89920.43</v>
      </c>
    </row>
    <row r="151" spans="1:6" x14ac:dyDescent="0.2">
      <c r="B151" t="s">
        <v>221</v>
      </c>
      <c r="C151" s="68">
        <v>344738.8</v>
      </c>
      <c r="D151" s="68">
        <v>344738.8</v>
      </c>
      <c r="E151" s="68">
        <v>0</v>
      </c>
      <c r="F151" s="68">
        <v>344738.8</v>
      </c>
    </row>
    <row r="152" spans="1:6" x14ac:dyDescent="0.2">
      <c r="B152" t="s">
        <v>222</v>
      </c>
      <c r="C152" s="68">
        <v>-111709.27</v>
      </c>
      <c r="D152" s="68">
        <v>-111709.27</v>
      </c>
      <c r="E152" s="68">
        <v>0</v>
      </c>
      <c r="F152" s="68">
        <v>-111709.27</v>
      </c>
    </row>
    <row r="153" spans="1:6" x14ac:dyDescent="0.2">
      <c r="B153" t="s">
        <v>223</v>
      </c>
      <c r="C153" s="68">
        <v>-10710.4</v>
      </c>
      <c r="D153" s="68">
        <v>-10710.4</v>
      </c>
      <c r="E153" s="68">
        <v>0</v>
      </c>
      <c r="F153" s="68">
        <v>-10710.4</v>
      </c>
    </row>
    <row r="154" spans="1:6" x14ac:dyDescent="0.2">
      <c r="B154" t="s">
        <v>224</v>
      </c>
      <c r="C154" s="68">
        <v>844129</v>
      </c>
      <c r="D154" s="68">
        <v>844129</v>
      </c>
      <c r="E154" s="68">
        <v>0</v>
      </c>
      <c r="F154" s="68">
        <v>844129</v>
      </c>
    </row>
    <row r="155" spans="1:6" x14ac:dyDescent="0.2">
      <c r="B155" t="s">
        <v>225</v>
      </c>
      <c r="C155" s="68">
        <v>-3143696</v>
      </c>
      <c r="D155" s="68">
        <v>-3143696</v>
      </c>
      <c r="E155" s="68">
        <v>0</v>
      </c>
      <c r="F155" s="68">
        <v>-3143696</v>
      </c>
    </row>
    <row r="156" spans="1:6" x14ac:dyDescent="0.2">
      <c r="B156" t="s">
        <v>226</v>
      </c>
      <c r="C156" s="68">
        <v>-1854530.44</v>
      </c>
      <c r="D156" s="68">
        <v>-1854530.44</v>
      </c>
      <c r="E156" s="68">
        <v>0</v>
      </c>
      <c r="F156" s="68">
        <v>-1854530.44</v>
      </c>
    </row>
    <row r="157" spans="1:6" x14ac:dyDescent="0.2">
      <c r="B157" t="s">
        <v>227</v>
      </c>
      <c r="C157" s="68">
        <v>-856054.16</v>
      </c>
      <c r="D157" s="68">
        <v>-856054.16</v>
      </c>
      <c r="E157" s="68">
        <v>0</v>
      </c>
      <c r="F157" s="68">
        <v>-856054.16</v>
      </c>
    </row>
    <row r="158" spans="1:6" x14ac:dyDescent="0.2">
      <c r="B158" t="s">
        <v>228</v>
      </c>
      <c r="C158" s="68">
        <v>-999496</v>
      </c>
      <c r="D158" s="68">
        <v>-999496</v>
      </c>
      <c r="E158" s="68">
        <v>0</v>
      </c>
      <c r="F158" s="68">
        <v>-999496</v>
      </c>
    </row>
    <row r="159" spans="1:6" x14ac:dyDescent="0.2">
      <c r="B159" t="s">
        <v>229</v>
      </c>
      <c r="C159" s="68">
        <v>6902130.6600000001</v>
      </c>
      <c r="D159" s="68">
        <v>6902130.6600000001</v>
      </c>
      <c r="E159" s="68">
        <v>0</v>
      </c>
      <c r="F159" s="68">
        <v>6902130.6600000001</v>
      </c>
    </row>
    <row r="160" spans="1:6" x14ac:dyDescent="0.2">
      <c r="B160" t="s">
        <v>230</v>
      </c>
      <c r="C160" s="68">
        <v>347754.11</v>
      </c>
      <c r="D160" s="68">
        <v>347754.11</v>
      </c>
      <c r="E160" s="68">
        <v>0</v>
      </c>
      <c r="F160" s="68">
        <v>347754.11</v>
      </c>
    </row>
    <row r="161" spans="1:6" x14ac:dyDescent="0.2">
      <c r="B161" t="s">
        <v>231</v>
      </c>
      <c r="C161" s="68">
        <v>739759.28</v>
      </c>
      <c r="D161" s="68">
        <v>739759.28</v>
      </c>
      <c r="E161" s="68">
        <v>0</v>
      </c>
      <c r="F161" s="68">
        <v>739759.28</v>
      </c>
    </row>
    <row r="162" spans="1:6" x14ac:dyDescent="0.2">
      <c r="B162" t="s">
        <v>280</v>
      </c>
      <c r="C162" s="68">
        <v>415500</v>
      </c>
      <c r="D162" s="68">
        <v>415500</v>
      </c>
      <c r="E162" s="68">
        <v>0</v>
      </c>
      <c r="F162" s="68">
        <v>415500</v>
      </c>
    </row>
    <row r="163" spans="1:6" x14ac:dyDescent="0.2">
      <c r="B163" t="s">
        <v>233</v>
      </c>
      <c r="C163" s="68">
        <v>89576.39</v>
      </c>
      <c r="D163" s="68">
        <v>89576.39</v>
      </c>
      <c r="E163" s="68">
        <v>0</v>
      </c>
      <c r="F163" s="68">
        <v>89576.39</v>
      </c>
    </row>
    <row r="164" spans="1:6" x14ac:dyDescent="0.2">
      <c r="B164" t="s">
        <v>234</v>
      </c>
      <c r="C164" s="68">
        <v>478314.85</v>
      </c>
      <c r="D164" s="68">
        <v>478314.85</v>
      </c>
      <c r="E164" s="68">
        <v>0</v>
      </c>
      <c r="F164" s="68">
        <v>478314.85</v>
      </c>
    </row>
    <row r="165" spans="1:6" x14ac:dyDescent="0.2">
      <c r="B165" t="s">
        <v>236</v>
      </c>
      <c r="C165" s="68">
        <v>211684.8</v>
      </c>
      <c r="D165" s="68">
        <v>211684.8</v>
      </c>
      <c r="E165" s="68">
        <v>0</v>
      </c>
      <c r="F165" s="68">
        <v>211684.8</v>
      </c>
    </row>
    <row r="166" spans="1:6" x14ac:dyDescent="0.2">
      <c r="B166" t="s">
        <v>281</v>
      </c>
      <c r="C166" s="68">
        <v>940260.83</v>
      </c>
      <c r="D166" s="68">
        <v>940260.83</v>
      </c>
      <c r="E166" s="68">
        <v>0</v>
      </c>
      <c r="F166" s="68">
        <v>940260.83</v>
      </c>
    </row>
    <row r="167" spans="1:6" x14ac:dyDescent="0.2">
      <c r="B167" t="s">
        <v>282</v>
      </c>
      <c r="C167" s="68">
        <v>-870158</v>
      </c>
      <c r="D167" s="68">
        <v>-870158</v>
      </c>
      <c r="E167" s="68">
        <v>0</v>
      </c>
      <c r="F167" s="68">
        <v>-870158</v>
      </c>
    </row>
    <row r="168" spans="1:6" x14ac:dyDescent="0.2">
      <c r="B168" t="s">
        <v>283</v>
      </c>
      <c r="C168" s="68">
        <v>-20504</v>
      </c>
      <c r="D168" s="68">
        <v>-20504</v>
      </c>
      <c r="E168" s="68">
        <v>0</v>
      </c>
      <c r="F168" s="68">
        <v>-20504</v>
      </c>
    </row>
    <row r="169" spans="1:6" x14ac:dyDescent="0.2">
      <c r="B169" t="s">
        <v>284</v>
      </c>
      <c r="C169" s="68">
        <v>-24859.040000000001</v>
      </c>
      <c r="D169" s="68">
        <v>-24859.040000000001</v>
      </c>
      <c r="E169" s="68">
        <v>0</v>
      </c>
      <c r="F169" s="68">
        <v>-24859.040000000001</v>
      </c>
    </row>
    <row r="170" spans="1:6" x14ac:dyDescent="0.2">
      <c r="B170" t="s">
        <v>285</v>
      </c>
      <c r="C170" s="68">
        <v>-619180.56000000006</v>
      </c>
      <c r="D170" s="68">
        <v>-619180.56000000006</v>
      </c>
      <c r="E170" s="68">
        <v>0</v>
      </c>
      <c r="F170" s="68">
        <v>-619180.56000000006</v>
      </c>
    </row>
    <row r="171" spans="1:6" x14ac:dyDescent="0.2">
      <c r="A171" t="s">
        <v>73</v>
      </c>
      <c r="C171" s="68">
        <v>-234363.28</v>
      </c>
      <c r="D171" s="68">
        <v>-234363.28</v>
      </c>
      <c r="E171" s="68">
        <v>0</v>
      </c>
      <c r="F171" s="68">
        <v>-234363.28</v>
      </c>
    </row>
    <row r="172" spans="1:6" x14ac:dyDescent="0.2">
      <c r="A172" t="s">
        <v>74</v>
      </c>
    </row>
    <row r="173" spans="1:6" x14ac:dyDescent="0.2">
      <c r="B173" t="s">
        <v>162</v>
      </c>
      <c r="C173" s="68">
        <v>1804912.68</v>
      </c>
      <c r="D173" s="68">
        <v>1804912.68</v>
      </c>
      <c r="E173" s="68">
        <v>0</v>
      </c>
      <c r="F173" s="68">
        <v>1804912.68</v>
      </c>
    </row>
    <row r="174" spans="1:6" x14ac:dyDescent="0.2">
      <c r="B174" t="s">
        <v>75</v>
      </c>
      <c r="C174" s="68">
        <v>2187095.81</v>
      </c>
      <c r="D174" s="68">
        <v>2187095.81</v>
      </c>
      <c r="E174" s="68">
        <v>0</v>
      </c>
      <c r="F174" s="68">
        <v>2187095.81</v>
      </c>
    </row>
    <row r="175" spans="1:6" x14ac:dyDescent="0.2">
      <c r="B175" t="s">
        <v>76</v>
      </c>
      <c r="C175" s="68">
        <v>3236050.31</v>
      </c>
      <c r="D175" s="68">
        <v>3236050.31</v>
      </c>
      <c r="E175" s="68">
        <v>0</v>
      </c>
      <c r="F175" s="68">
        <v>3236050.31</v>
      </c>
    </row>
    <row r="176" spans="1:6" x14ac:dyDescent="0.2">
      <c r="B176" t="s">
        <v>77</v>
      </c>
      <c r="C176" s="68">
        <v>-220978.33</v>
      </c>
      <c r="D176" s="68">
        <v>-220978.33</v>
      </c>
      <c r="E176" s="68">
        <v>0</v>
      </c>
      <c r="F176" s="68">
        <v>-220978.33</v>
      </c>
    </row>
    <row r="177" spans="1:6" x14ac:dyDescent="0.2">
      <c r="B177" t="s">
        <v>78</v>
      </c>
      <c r="C177" s="68">
        <v>1212951.02</v>
      </c>
      <c r="D177" s="68">
        <v>1212951.02</v>
      </c>
      <c r="E177" s="68">
        <v>0</v>
      </c>
      <c r="F177" s="68">
        <v>1212951.02</v>
      </c>
    </row>
    <row r="178" spans="1:6" x14ac:dyDescent="0.2">
      <c r="B178" t="s">
        <v>79</v>
      </c>
      <c r="C178" s="68">
        <v>41565.4</v>
      </c>
      <c r="D178" s="68">
        <v>41565.4</v>
      </c>
      <c r="E178" s="68">
        <v>0</v>
      </c>
      <c r="F178" s="68">
        <v>41565.4</v>
      </c>
    </row>
    <row r="179" spans="1:6" x14ac:dyDescent="0.2">
      <c r="B179" t="s">
        <v>80</v>
      </c>
      <c r="C179" s="68">
        <v>-2148260.5</v>
      </c>
      <c r="D179" s="68">
        <v>-2148260.5</v>
      </c>
      <c r="E179" s="68">
        <v>0</v>
      </c>
      <c r="F179" s="68">
        <v>-2148260.5</v>
      </c>
    </row>
    <row r="180" spans="1:6" x14ac:dyDescent="0.2">
      <c r="B180" t="s">
        <v>81</v>
      </c>
      <c r="C180" s="68">
        <v>-41565.4</v>
      </c>
      <c r="D180" s="68">
        <v>-41565.4</v>
      </c>
      <c r="E180" s="68">
        <v>0</v>
      </c>
      <c r="F180" s="68">
        <v>-41565.4</v>
      </c>
    </row>
    <row r="181" spans="1:6" x14ac:dyDescent="0.2">
      <c r="B181" t="s">
        <v>82</v>
      </c>
      <c r="C181" s="68">
        <v>-1212951.02</v>
      </c>
      <c r="D181" s="68">
        <v>-1212951.02</v>
      </c>
      <c r="E181" s="68">
        <v>0</v>
      </c>
      <c r="F181" s="68">
        <v>-1212951.02</v>
      </c>
    </row>
    <row r="182" spans="1:6" x14ac:dyDescent="0.2">
      <c r="B182" t="s">
        <v>83</v>
      </c>
      <c r="C182" s="68">
        <v>2148260.5</v>
      </c>
      <c r="D182" s="68">
        <v>2148260.5</v>
      </c>
      <c r="E182" s="68">
        <v>0</v>
      </c>
      <c r="F182" s="68">
        <v>2148260.5</v>
      </c>
    </row>
    <row r="183" spans="1:6" x14ac:dyDescent="0.2">
      <c r="B183" t="s">
        <v>84</v>
      </c>
      <c r="C183" s="68">
        <v>-4085119.71</v>
      </c>
      <c r="D183" s="68">
        <v>-4085119.71</v>
      </c>
      <c r="E183" s="68">
        <v>0</v>
      </c>
      <c r="F183" s="68">
        <v>-4085119.71</v>
      </c>
    </row>
    <row r="184" spans="1:6" x14ac:dyDescent="0.2">
      <c r="B184" t="s">
        <v>85</v>
      </c>
      <c r="C184" s="68">
        <v>4085119.71</v>
      </c>
      <c r="D184" s="68">
        <v>4085119.71</v>
      </c>
      <c r="E184" s="68">
        <v>0</v>
      </c>
      <c r="F184" s="68">
        <v>4085119.71</v>
      </c>
    </row>
    <row r="185" spans="1:6" x14ac:dyDescent="0.2">
      <c r="A185" t="s">
        <v>86</v>
      </c>
      <c r="C185" s="68">
        <v>7007080.4699999997</v>
      </c>
      <c r="D185" s="68">
        <v>7007080.4699999997</v>
      </c>
      <c r="E185" s="68">
        <v>0</v>
      </c>
      <c r="F185" s="68">
        <v>7007080.4699999997</v>
      </c>
    </row>
    <row r="186" spans="1:6" x14ac:dyDescent="0.2">
      <c r="A186" t="s">
        <v>87</v>
      </c>
    </row>
    <row r="187" spans="1:6" x14ac:dyDescent="0.2">
      <c r="A187" t="s">
        <v>88</v>
      </c>
      <c r="B187" t="s">
        <v>89</v>
      </c>
      <c r="C187" s="68">
        <v>261933.06</v>
      </c>
      <c r="D187" s="68">
        <v>261933.06</v>
      </c>
      <c r="E187" s="68">
        <v>0</v>
      </c>
      <c r="F187" s="68">
        <v>261933.06</v>
      </c>
    </row>
    <row r="188" spans="1:6" x14ac:dyDescent="0.2">
      <c r="A188" t="s">
        <v>90</v>
      </c>
      <c r="B188" t="s">
        <v>91</v>
      </c>
      <c r="C188" s="68">
        <v>175710.24</v>
      </c>
      <c r="D188" s="68">
        <v>175710.24</v>
      </c>
      <c r="E188" s="68">
        <v>0</v>
      </c>
      <c r="F188" s="68">
        <v>175710.24</v>
      </c>
    </row>
    <row r="189" spans="1:6" x14ac:dyDescent="0.2">
      <c r="A189" t="s">
        <v>163</v>
      </c>
      <c r="B189" t="s">
        <v>164</v>
      </c>
      <c r="C189" s="68">
        <v>-1465869.87</v>
      </c>
      <c r="D189" s="68">
        <v>-1465869.87</v>
      </c>
      <c r="E189" s="68">
        <v>0</v>
      </c>
      <c r="F189" s="68">
        <v>-1465869.87</v>
      </c>
    </row>
    <row r="190" spans="1:6" x14ac:dyDescent="0.2">
      <c r="A190" t="s">
        <v>163</v>
      </c>
      <c r="B190" t="s">
        <v>238</v>
      </c>
      <c r="C190" s="68">
        <v>4331375</v>
      </c>
      <c r="D190" s="68">
        <v>4331375</v>
      </c>
      <c r="E190" s="68">
        <v>0</v>
      </c>
      <c r="F190" s="68">
        <v>4331375</v>
      </c>
    </row>
    <row r="191" spans="1:6" x14ac:dyDescent="0.2">
      <c r="A191" t="s">
        <v>92</v>
      </c>
      <c r="B191" t="s">
        <v>286</v>
      </c>
      <c r="C191" s="68">
        <v>-9928591.1999999993</v>
      </c>
      <c r="D191" s="68">
        <v>-9928591.1999999993</v>
      </c>
      <c r="E191" s="68">
        <v>0</v>
      </c>
      <c r="F191" s="68">
        <v>-9928591.1999999993</v>
      </c>
    </row>
    <row r="192" spans="1:6" x14ac:dyDescent="0.2">
      <c r="A192" t="s">
        <v>92</v>
      </c>
      <c r="B192" t="s">
        <v>296</v>
      </c>
      <c r="C192" s="68">
        <v>11250000</v>
      </c>
      <c r="D192" s="68">
        <v>11250000</v>
      </c>
      <c r="E192" s="68">
        <v>0</v>
      </c>
      <c r="F192" s="68">
        <v>11250000</v>
      </c>
    </row>
    <row r="193" spans="1:6" x14ac:dyDescent="0.2">
      <c r="A193" t="s">
        <v>94</v>
      </c>
      <c r="B193" t="s">
        <v>288</v>
      </c>
      <c r="C193" s="68">
        <v>19457273.41</v>
      </c>
      <c r="D193" s="68">
        <v>19457273.41</v>
      </c>
      <c r="E193" s="68">
        <v>0</v>
      </c>
      <c r="F193" s="68">
        <v>19457273.41</v>
      </c>
    </row>
    <row r="194" spans="1:6" x14ac:dyDescent="0.2">
      <c r="A194" t="s">
        <v>94</v>
      </c>
      <c r="B194" t="s">
        <v>297</v>
      </c>
      <c r="C194" s="68">
        <v>-19565000</v>
      </c>
      <c r="D194" s="68">
        <v>-19565000</v>
      </c>
      <c r="E194" s="68">
        <v>0</v>
      </c>
      <c r="F194" s="68">
        <v>-19565000</v>
      </c>
    </row>
    <row r="195" spans="1:6" x14ac:dyDescent="0.2">
      <c r="A195" t="s">
        <v>96</v>
      </c>
      <c r="B195" t="s">
        <v>290</v>
      </c>
      <c r="C195" s="68">
        <v>1500000</v>
      </c>
      <c r="D195" s="68">
        <v>1500000</v>
      </c>
      <c r="E195" s="68">
        <v>0</v>
      </c>
      <c r="F195" s="68">
        <v>1500000</v>
      </c>
    </row>
    <row r="196" spans="1:6" x14ac:dyDescent="0.2">
      <c r="A196" t="s">
        <v>96</v>
      </c>
      <c r="B196" t="s">
        <v>298</v>
      </c>
      <c r="C196" s="68">
        <v>-1500000</v>
      </c>
      <c r="D196" s="68">
        <v>-1500000</v>
      </c>
      <c r="E196" s="68">
        <v>0</v>
      </c>
      <c r="F196" s="68">
        <v>-1500000</v>
      </c>
    </row>
    <row r="197" spans="1:6" x14ac:dyDescent="0.2">
      <c r="B197" t="s">
        <v>120</v>
      </c>
      <c r="C197" s="68">
        <v>-3312766.26</v>
      </c>
      <c r="D197" s="68">
        <v>-3312766.26</v>
      </c>
      <c r="E197" s="68">
        <v>0</v>
      </c>
      <c r="F197" s="68">
        <v>-3312766.26</v>
      </c>
    </row>
    <row r="198" spans="1:6" x14ac:dyDescent="0.2">
      <c r="B198" t="s">
        <v>121</v>
      </c>
      <c r="C198" s="68">
        <v>10404133.99</v>
      </c>
      <c r="D198" s="68">
        <v>10404133.99</v>
      </c>
      <c r="E198" s="68">
        <v>0</v>
      </c>
      <c r="F198" s="68">
        <v>10404133.99</v>
      </c>
    </row>
    <row r="199" spans="1:6" x14ac:dyDescent="0.2">
      <c r="B199" t="s">
        <v>122</v>
      </c>
      <c r="C199" s="68">
        <v>5783319.1200000001</v>
      </c>
      <c r="D199" s="68">
        <v>5783319.1200000001</v>
      </c>
      <c r="E199" s="68">
        <v>0</v>
      </c>
      <c r="F199" s="68">
        <v>5783319.1200000001</v>
      </c>
    </row>
    <row r="200" spans="1:6" x14ac:dyDescent="0.2">
      <c r="B200" t="s">
        <v>123</v>
      </c>
      <c r="C200" s="68">
        <v>-6578183.2400000002</v>
      </c>
      <c r="D200" s="68">
        <v>-6578183.2400000002</v>
      </c>
      <c r="E200" s="68">
        <v>0</v>
      </c>
      <c r="F200" s="68">
        <v>-6578183.2400000002</v>
      </c>
    </row>
    <row r="201" spans="1:6" x14ac:dyDescent="0.2">
      <c r="B201" t="s">
        <v>124</v>
      </c>
      <c r="C201" s="68">
        <v>-132757.76999999999</v>
      </c>
      <c r="D201" s="68">
        <v>-132757.76999999999</v>
      </c>
      <c r="E201" s="68">
        <v>0</v>
      </c>
      <c r="F201" s="68">
        <v>-132757.76999999999</v>
      </c>
    </row>
    <row r="202" spans="1:6" x14ac:dyDescent="0.2">
      <c r="B202" t="s">
        <v>299</v>
      </c>
      <c r="C202" s="68">
        <v>-11250000</v>
      </c>
      <c r="D202" s="68">
        <v>-11250000</v>
      </c>
      <c r="E202" s="68">
        <v>0</v>
      </c>
      <c r="F202" s="68">
        <v>-11250000</v>
      </c>
    </row>
    <row r="203" spans="1:6" x14ac:dyDescent="0.2">
      <c r="B203" t="s">
        <v>300</v>
      </c>
      <c r="C203" s="68">
        <v>1500000</v>
      </c>
      <c r="D203" s="68">
        <v>1500000</v>
      </c>
      <c r="E203" s="68">
        <v>0</v>
      </c>
      <c r="F203" s="68">
        <v>1500000</v>
      </c>
    </row>
    <row r="204" spans="1:6" x14ac:dyDescent="0.2">
      <c r="B204" t="s">
        <v>301</v>
      </c>
      <c r="C204" s="68">
        <v>19565000</v>
      </c>
      <c r="D204" s="68">
        <v>19565000</v>
      </c>
      <c r="E204" s="68">
        <v>0</v>
      </c>
      <c r="F204" s="68">
        <v>19565000</v>
      </c>
    </row>
    <row r="205" spans="1:6" x14ac:dyDescent="0.2">
      <c r="A205" t="s">
        <v>103</v>
      </c>
      <c r="C205" s="68">
        <v>20495576.48</v>
      </c>
      <c r="D205" s="68">
        <v>20495576.48</v>
      </c>
      <c r="E205" s="68">
        <v>0</v>
      </c>
      <c r="F205" s="68">
        <v>20495576.48</v>
      </c>
    </row>
    <row r="206" spans="1:6" x14ac:dyDescent="0.2">
      <c r="A206" t="s">
        <v>104</v>
      </c>
    </row>
    <row r="207" spans="1:6" x14ac:dyDescent="0.2">
      <c r="A207" t="s">
        <v>105</v>
      </c>
      <c r="B207" t="s">
        <v>106</v>
      </c>
      <c r="C207" s="68">
        <v>76040.52</v>
      </c>
      <c r="D207" s="68">
        <v>76040.52</v>
      </c>
      <c r="E207" s="68">
        <v>0</v>
      </c>
      <c r="F207" s="68">
        <v>76040.52</v>
      </c>
    </row>
    <row r="208" spans="1:6" x14ac:dyDescent="0.2">
      <c r="A208" t="s">
        <v>107</v>
      </c>
      <c r="B208" t="s">
        <v>108</v>
      </c>
      <c r="C208" s="68">
        <v>13551.54</v>
      </c>
      <c r="D208" s="68">
        <v>13551.54</v>
      </c>
      <c r="E208" s="68">
        <v>0</v>
      </c>
      <c r="F208" s="68">
        <v>13551.54</v>
      </c>
    </row>
    <row r="209" spans="1:6" x14ac:dyDescent="0.2">
      <c r="A209" t="s">
        <v>193</v>
      </c>
      <c r="B209" t="s">
        <v>302</v>
      </c>
      <c r="C209" s="68">
        <v>11500000</v>
      </c>
      <c r="D209" s="68">
        <v>11500000</v>
      </c>
      <c r="E209" s="68">
        <v>0</v>
      </c>
      <c r="F209" s="68">
        <v>11500000</v>
      </c>
    </row>
    <row r="210" spans="1:6" x14ac:dyDescent="0.2">
      <c r="B210" t="s">
        <v>125</v>
      </c>
      <c r="C210" s="68">
        <v>292686.44</v>
      </c>
      <c r="D210" s="68">
        <v>292686.44</v>
      </c>
      <c r="E210" s="68">
        <v>0</v>
      </c>
      <c r="F210" s="68">
        <v>292686.44</v>
      </c>
    </row>
    <row r="211" spans="1:6" x14ac:dyDescent="0.2">
      <c r="B211" t="s">
        <v>167</v>
      </c>
      <c r="C211" s="68">
        <v>-7654938.5199999996</v>
      </c>
      <c r="D211" s="68">
        <v>-7654938.5199999996</v>
      </c>
      <c r="E211" s="68">
        <v>0</v>
      </c>
      <c r="F211" s="68">
        <v>-7654938.5199999996</v>
      </c>
    </row>
    <row r="212" spans="1:6" x14ac:dyDescent="0.2">
      <c r="A212" t="s">
        <v>110</v>
      </c>
      <c r="C212" s="68">
        <v>4227339.9800000004</v>
      </c>
      <c r="D212" s="68">
        <v>4227339.9800000004</v>
      </c>
      <c r="E212" s="68">
        <v>0</v>
      </c>
      <c r="F212" s="68">
        <v>4227339.9800000004</v>
      </c>
    </row>
    <row r="213" spans="1:6" x14ac:dyDescent="0.2">
      <c r="A213" t="s">
        <v>111</v>
      </c>
      <c r="C213" s="68">
        <v>119789845.40000001</v>
      </c>
      <c r="D213" s="68">
        <v>119789845.40000001</v>
      </c>
      <c r="E213" s="68">
        <v>0</v>
      </c>
      <c r="F213" s="68">
        <v>119789845.40000001</v>
      </c>
    </row>
    <row r="214" spans="1:6" x14ac:dyDescent="0.2">
      <c r="A214" t="s">
        <v>112</v>
      </c>
      <c r="C214" s="68">
        <v>0</v>
      </c>
      <c r="D214" s="68">
        <v>0</v>
      </c>
      <c r="E214" s="68">
        <v>0</v>
      </c>
      <c r="F214" s="68">
        <v>0</v>
      </c>
    </row>
    <row r="215" spans="1:6" x14ac:dyDescent="0.2">
      <c r="A215" t="s">
        <v>113</v>
      </c>
      <c r="C215" s="68">
        <v>119789845.40000001</v>
      </c>
      <c r="D215" s="68">
        <v>119789845.40000001</v>
      </c>
      <c r="E215" s="68">
        <v>0</v>
      </c>
      <c r="F215" s="68">
        <v>119789845.40000001</v>
      </c>
    </row>
    <row r="216" spans="1:6" x14ac:dyDescent="0.2">
      <c r="A216" t="s">
        <v>114</v>
      </c>
      <c r="C216">
        <v>1</v>
      </c>
      <c r="D216">
        <v>1</v>
      </c>
      <c r="E216">
        <v>1</v>
      </c>
      <c r="F216">
        <v>1</v>
      </c>
    </row>
    <row r="217" spans="1:6" x14ac:dyDescent="0.2">
      <c r="A217" t="s">
        <v>115</v>
      </c>
      <c r="C217" s="68">
        <v>119789845.40000001</v>
      </c>
      <c r="D217" s="68">
        <v>119789845.40000001</v>
      </c>
      <c r="E217" s="68">
        <v>0</v>
      </c>
      <c r="F217" s="68">
        <v>119789845.40000001</v>
      </c>
    </row>
    <row r="218" spans="1:6" x14ac:dyDescent="0.2">
      <c r="A218" t="s">
        <v>116</v>
      </c>
      <c r="C218" s="69">
        <v>6.1249999999999999E-2</v>
      </c>
      <c r="D218" s="69">
        <v>6.1249999999999999E-2</v>
      </c>
      <c r="E218" s="69">
        <v>6.1249999999999999E-2</v>
      </c>
      <c r="F218" s="69">
        <v>6.1249999999999999E-2</v>
      </c>
    </row>
    <row r="219" spans="1:6" x14ac:dyDescent="0.2">
      <c r="A219" t="s">
        <v>117</v>
      </c>
      <c r="C219" s="68">
        <v>7337128.0300000003</v>
      </c>
      <c r="D219" s="68">
        <v>7337128.0300000003</v>
      </c>
      <c r="E219" s="68">
        <v>0</v>
      </c>
      <c r="F219" s="68">
        <v>7337128.0300000003</v>
      </c>
    </row>
    <row r="220" spans="1:6" x14ac:dyDescent="0.2">
      <c r="A220" t="s">
        <v>126</v>
      </c>
    </row>
    <row r="221" spans="1:6" x14ac:dyDescent="0.2">
      <c r="A221" t="s">
        <v>127</v>
      </c>
      <c r="C221" s="68">
        <v>34726896.890000001</v>
      </c>
      <c r="D221" s="68">
        <v>34726896.890000001</v>
      </c>
      <c r="E221" s="68">
        <v>0</v>
      </c>
      <c r="F221" s="68">
        <v>34726896.890000001</v>
      </c>
    </row>
    <row r="222" spans="1:6" x14ac:dyDescent="0.2">
      <c r="A222" t="s">
        <v>128</v>
      </c>
      <c r="C222" s="68">
        <v>7337128.0300000003</v>
      </c>
      <c r="D222" s="68">
        <v>7337128.0300000003</v>
      </c>
      <c r="E222" s="68">
        <v>0</v>
      </c>
      <c r="F222" s="68">
        <v>7337128.0300000003</v>
      </c>
    </row>
    <row r="223" spans="1:6" x14ac:dyDescent="0.2">
      <c r="A223" t="s">
        <v>129</v>
      </c>
      <c r="C223" s="68">
        <v>42064024.920000002</v>
      </c>
      <c r="D223" s="68">
        <v>42064024.920000002</v>
      </c>
      <c r="E223" s="68">
        <v>0</v>
      </c>
      <c r="F223" s="68">
        <v>42064024.920000002</v>
      </c>
    </row>
    <row r="224" spans="1:6" x14ac:dyDescent="0.2">
      <c r="A224" t="s">
        <v>130</v>
      </c>
      <c r="B224" s="70">
        <v>42963.499062499999</v>
      </c>
      <c r="C224">
        <v>268</v>
      </c>
    </row>
  </sheetData>
  <pageMargins left="0.7" right="0.7" top="1.25" bottom="0.5" header="0.3" footer="0.3"/>
  <pageSetup scale="79" fitToHeight="0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F262"/>
  <sheetViews>
    <sheetView topLeftCell="A238" zoomScaleNormal="100" workbookViewId="0">
      <selection activeCell="A5" sqref="A5:A6"/>
    </sheetView>
  </sheetViews>
  <sheetFormatPr defaultRowHeight="12.75" x14ac:dyDescent="0.2"/>
  <cols>
    <col min="1" max="1" width="43.7109375" bestFit="1" customWidth="1"/>
    <col min="2" max="2" width="49.5703125" bestFit="1" customWidth="1"/>
    <col min="3" max="4" width="16.7109375" bestFit="1" customWidth="1"/>
    <col min="5" max="6" width="16.28515625" bestFit="1" customWidth="1"/>
  </cols>
  <sheetData>
    <row r="1" spans="1:6" x14ac:dyDescent="0.2">
      <c r="A1" t="s">
        <v>4</v>
      </c>
    </row>
    <row r="3" spans="1:6" x14ac:dyDescent="0.2">
      <c r="A3" t="s">
        <v>303</v>
      </c>
    </row>
    <row r="4" spans="1:6" x14ac:dyDescent="0.2">
      <c r="A4" t="s">
        <v>5</v>
      </c>
    </row>
    <row r="5" spans="1:6" x14ac:dyDescent="0.2">
      <c r="A5" s="102" t="s">
        <v>6</v>
      </c>
    </row>
    <row r="6" spans="1:6" x14ac:dyDescent="0.2">
      <c r="A6" s="102" t="s">
        <v>304</v>
      </c>
    </row>
    <row r="7" spans="1:6" x14ac:dyDescent="0.2">
      <c r="A7" t="s">
        <v>7</v>
      </c>
    </row>
    <row r="8" spans="1:6" x14ac:dyDescent="0.2">
      <c r="C8" t="s">
        <v>8</v>
      </c>
      <c r="D8" t="s">
        <v>9</v>
      </c>
      <c r="E8" t="s">
        <v>8</v>
      </c>
      <c r="F8" t="s">
        <v>8</v>
      </c>
    </row>
    <row r="9" spans="1:6" x14ac:dyDescent="0.2">
      <c r="C9" t="s">
        <v>10</v>
      </c>
      <c r="D9" t="s">
        <v>10</v>
      </c>
      <c r="E9" t="s">
        <v>3</v>
      </c>
      <c r="F9" t="s">
        <v>11</v>
      </c>
    </row>
    <row r="10" spans="1:6" hidden="1" x14ac:dyDescent="0.2">
      <c r="A10" t="s">
        <v>12</v>
      </c>
      <c r="C10" s="68">
        <v>112574518.26000001</v>
      </c>
      <c r="D10" s="68">
        <v>203358955.09999999</v>
      </c>
      <c r="E10" s="68">
        <v>0</v>
      </c>
      <c r="F10" s="68">
        <v>112574518.26000001</v>
      </c>
    </row>
    <row r="11" spans="1:6" hidden="1" x14ac:dyDescent="0.2">
      <c r="A11" t="s">
        <v>13</v>
      </c>
    </row>
    <row r="12" spans="1:6" hidden="1" x14ac:dyDescent="0.2">
      <c r="A12" t="s">
        <v>14</v>
      </c>
      <c r="B12" t="s">
        <v>15</v>
      </c>
      <c r="C12" s="68">
        <v>-6467169.9299999997</v>
      </c>
      <c r="D12" s="68">
        <v>-14602286.4</v>
      </c>
      <c r="E12" s="68">
        <v>-589569</v>
      </c>
      <c r="F12" s="68">
        <v>-7056738.9299999997</v>
      </c>
    </row>
    <row r="13" spans="1:6" hidden="1" x14ac:dyDescent="0.2">
      <c r="A13" t="s">
        <v>16</v>
      </c>
      <c r="B13" t="s">
        <v>17</v>
      </c>
      <c r="C13" s="68">
        <v>0</v>
      </c>
      <c r="D13" s="68">
        <v>20793</v>
      </c>
      <c r="E13" s="68">
        <v>0</v>
      </c>
      <c r="F13" s="68">
        <v>0</v>
      </c>
    </row>
    <row r="14" spans="1:6" hidden="1" x14ac:dyDescent="0.2">
      <c r="A14" t="s">
        <v>16</v>
      </c>
      <c r="B14" t="s">
        <v>18</v>
      </c>
      <c r="C14" s="68">
        <v>0</v>
      </c>
      <c r="D14" s="68">
        <v>45239</v>
      </c>
      <c r="E14" s="68">
        <v>0</v>
      </c>
      <c r="F14" s="68">
        <v>0</v>
      </c>
    </row>
    <row r="15" spans="1:6" hidden="1" x14ac:dyDescent="0.2">
      <c r="A15" t="s">
        <v>19</v>
      </c>
      <c r="B15" t="s">
        <v>20</v>
      </c>
      <c r="C15" s="68">
        <v>64843.839999999997</v>
      </c>
      <c r="D15" s="68">
        <v>218288.95</v>
      </c>
      <c r="E15" s="68">
        <v>0</v>
      </c>
      <c r="F15" s="68">
        <v>64843.839999999997</v>
      </c>
    </row>
    <row r="16" spans="1:6" hidden="1" x14ac:dyDescent="0.2">
      <c r="A16" t="s">
        <v>21</v>
      </c>
      <c r="B16" t="s">
        <v>22</v>
      </c>
      <c r="C16" s="68">
        <v>-38089.019999999997</v>
      </c>
      <c r="D16" s="68">
        <v>-76178.039999999994</v>
      </c>
      <c r="E16" s="68">
        <v>-2</v>
      </c>
      <c r="F16" s="68">
        <v>-38091.019999999997</v>
      </c>
    </row>
    <row r="17" spans="1:6" hidden="1" x14ac:dyDescent="0.2">
      <c r="A17" t="s">
        <v>23</v>
      </c>
      <c r="B17" t="s">
        <v>24</v>
      </c>
      <c r="C17" s="68">
        <v>0</v>
      </c>
      <c r="D17" s="68">
        <v>1250</v>
      </c>
      <c r="E17" s="68">
        <v>0</v>
      </c>
      <c r="F17" s="68">
        <v>0</v>
      </c>
    </row>
    <row r="18" spans="1:6" hidden="1" x14ac:dyDescent="0.2">
      <c r="A18" t="s">
        <v>19</v>
      </c>
      <c r="B18" t="s">
        <v>25</v>
      </c>
      <c r="C18" s="68">
        <v>116181.3</v>
      </c>
      <c r="D18" s="68">
        <v>176589.51</v>
      </c>
      <c r="E18" s="68">
        <v>445329.17</v>
      </c>
      <c r="F18" s="68">
        <v>561510.47</v>
      </c>
    </row>
    <row r="19" spans="1:6" hidden="1" x14ac:dyDescent="0.2">
      <c r="A19" t="s">
        <v>16</v>
      </c>
      <c r="B19" t="s">
        <v>131</v>
      </c>
      <c r="C19" s="68">
        <v>0</v>
      </c>
      <c r="D19" s="68">
        <v>17583</v>
      </c>
      <c r="E19" s="68">
        <v>0</v>
      </c>
      <c r="F19" s="68">
        <v>0</v>
      </c>
    </row>
    <row r="20" spans="1:6" hidden="1" x14ac:dyDescent="0.2">
      <c r="B20" t="s">
        <v>209</v>
      </c>
      <c r="C20" s="68">
        <v>0</v>
      </c>
      <c r="D20" s="68">
        <v>81641</v>
      </c>
      <c r="E20" s="68">
        <v>0</v>
      </c>
      <c r="F20" s="68">
        <v>0</v>
      </c>
    </row>
    <row r="21" spans="1:6" hidden="1" x14ac:dyDescent="0.2">
      <c r="A21" t="s">
        <v>26</v>
      </c>
      <c r="C21" s="68">
        <v>-6324233.8099999996</v>
      </c>
      <c r="D21" s="68">
        <v>-14117079.98</v>
      </c>
      <c r="E21" s="68">
        <v>-144241.82999999999</v>
      </c>
      <c r="F21" s="68">
        <v>-6468475.6399999997</v>
      </c>
    </row>
    <row r="22" spans="1:6" hidden="1" x14ac:dyDescent="0.2">
      <c r="A22" t="s">
        <v>27</v>
      </c>
    </row>
    <row r="23" spans="1:6" hidden="1" x14ac:dyDescent="0.2">
      <c r="A23" t="s">
        <v>28</v>
      </c>
      <c r="B23" t="s">
        <v>245</v>
      </c>
      <c r="C23" s="68">
        <v>-537122.93999999994</v>
      </c>
      <c r="D23" s="68">
        <v>-532928.73</v>
      </c>
      <c r="E23" s="68">
        <v>0</v>
      </c>
      <c r="F23" s="68">
        <v>-537122.93999999994</v>
      </c>
    </row>
    <row r="24" spans="1:6" hidden="1" x14ac:dyDescent="0.2">
      <c r="A24" t="s">
        <v>30</v>
      </c>
      <c r="B24" t="s">
        <v>31</v>
      </c>
      <c r="C24" s="68">
        <v>-3755966.48</v>
      </c>
      <c r="D24" s="68">
        <v>-7511933</v>
      </c>
      <c r="E24" s="68">
        <v>0</v>
      </c>
      <c r="F24" s="68">
        <v>-3755966.48</v>
      </c>
    </row>
    <row r="25" spans="1:6" hidden="1" x14ac:dyDescent="0.2">
      <c r="A25" t="s">
        <v>32</v>
      </c>
      <c r="B25" t="s">
        <v>33</v>
      </c>
      <c r="C25" s="68">
        <v>230374.35</v>
      </c>
      <c r="D25" s="68">
        <v>311272.71999999997</v>
      </c>
      <c r="E25" s="68">
        <v>0</v>
      </c>
      <c r="F25" s="68">
        <v>230374.35</v>
      </c>
    </row>
    <row r="26" spans="1:6" hidden="1" x14ac:dyDescent="0.2">
      <c r="A26" t="s">
        <v>34</v>
      </c>
      <c r="B26" t="s">
        <v>35</v>
      </c>
      <c r="C26" s="68">
        <v>21114</v>
      </c>
      <c r="D26" s="68">
        <v>25078</v>
      </c>
      <c r="E26" s="68">
        <v>0</v>
      </c>
      <c r="F26" s="68">
        <v>21114</v>
      </c>
    </row>
    <row r="27" spans="1:6" hidden="1" x14ac:dyDescent="0.2">
      <c r="A27" t="s">
        <v>36</v>
      </c>
      <c r="B27" t="s">
        <v>37</v>
      </c>
      <c r="C27" s="68">
        <v>0</v>
      </c>
      <c r="D27" s="68">
        <v>80669.039999999994</v>
      </c>
      <c r="E27" s="68">
        <v>0</v>
      </c>
      <c r="F27" s="68">
        <v>0</v>
      </c>
    </row>
    <row r="28" spans="1:6" hidden="1" x14ac:dyDescent="0.2">
      <c r="A28" t="s">
        <v>38</v>
      </c>
      <c r="B28" t="s">
        <v>39</v>
      </c>
      <c r="C28" s="68">
        <v>0</v>
      </c>
      <c r="D28" s="68">
        <v>9131.68</v>
      </c>
      <c r="E28" s="68">
        <v>0</v>
      </c>
      <c r="F28" s="68">
        <v>0</v>
      </c>
    </row>
    <row r="29" spans="1:6" hidden="1" x14ac:dyDescent="0.2">
      <c r="A29" t="s">
        <v>40</v>
      </c>
      <c r="B29" t="s">
        <v>41</v>
      </c>
      <c r="C29" s="68">
        <v>72360.72</v>
      </c>
      <c r="D29" s="68">
        <v>144721.44</v>
      </c>
      <c r="E29" s="68">
        <v>0</v>
      </c>
      <c r="F29" s="68">
        <v>72360.72</v>
      </c>
    </row>
    <row r="30" spans="1:6" hidden="1" x14ac:dyDescent="0.2">
      <c r="A30" t="s">
        <v>42</v>
      </c>
      <c r="B30" t="s">
        <v>43</v>
      </c>
      <c r="C30" s="68">
        <v>5100000</v>
      </c>
      <c r="D30" s="68">
        <v>6100000</v>
      </c>
      <c r="E30" s="68">
        <v>0</v>
      </c>
      <c r="F30" s="68">
        <v>5100000</v>
      </c>
    </row>
    <row r="31" spans="1:6" hidden="1" x14ac:dyDescent="0.2">
      <c r="A31" t="s">
        <v>42</v>
      </c>
      <c r="B31" t="s">
        <v>279</v>
      </c>
      <c r="C31" s="68">
        <v>-4000000</v>
      </c>
      <c r="D31" s="68">
        <v>-4000000</v>
      </c>
      <c r="E31" s="68">
        <v>0</v>
      </c>
      <c r="F31" s="68">
        <v>-4000000</v>
      </c>
    </row>
    <row r="32" spans="1:6" hidden="1" x14ac:dyDescent="0.2">
      <c r="A32" t="s">
        <v>44</v>
      </c>
      <c r="B32" t="s">
        <v>45</v>
      </c>
      <c r="C32" s="68">
        <v>0</v>
      </c>
      <c r="D32" s="68">
        <v>35784836.640000001</v>
      </c>
      <c r="E32" s="68">
        <v>0</v>
      </c>
      <c r="F32" s="68">
        <v>0</v>
      </c>
    </row>
    <row r="33" spans="1:6" hidden="1" x14ac:dyDescent="0.2">
      <c r="A33" t="s">
        <v>46</v>
      </c>
      <c r="B33" t="s">
        <v>47</v>
      </c>
      <c r="C33" s="68">
        <v>0</v>
      </c>
      <c r="D33" s="68">
        <v>71300617.530000001</v>
      </c>
      <c r="E33" s="68">
        <v>0</v>
      </c>
      <c r="F33" s="68">
        <v>0</v>
      </c>
    </row>
    <row r="34" spans="1:6" hidden="1" x14ac:dyDescent="0.2">
      <c r="A34" t="s">
        <v>48</v>
      </c>
      <c r="B34" t="s">
        <v>49</v>
      </c>
      <c r="C34" s="68">
        <v>0</v>
      </c>
      <c r="D34" s="68">
        <v>19738273.57</v>
      </c>
      <c r="E34" s="68">
        <v>0</v>
      </c>
      <c r="F34" s="68">
        <v>0</v>
      </c>
    </row>
    <row r="35" spans="1:6" hidden="1" x14ac:dyDescent="0.2">
      <c r="A35" t="s">
        <v>34</v>
      </c>
      <c r="B35" t="s">
        <v>50</v>
      </c>
      <c r="C35" s="68">
        <v>49416</v>
      </c>
      <c r="D35" s="68">
        <v>96257</v>
      </c>
      <c r="E35" s="68">
        <v>0</v>
      </c>
      <c r="F35" s="68">
        <v>49416</v>
      </c>
    </row>
    <row r="36" spans="1:6" hidden="1" x14ac:dyDescent="0.2">
      <c r="A36" t="s">
        <v>36</v>
      </c>
      <c r="B36" t="s">
        <v>51</v>
      </c>
      <c r="C36" s="68">
        <v>0</v>
      </c>
      <c r="D36" s="68">
        <v>10845.57</v>
      </c>
      <c r="E36" s="68">
        <v>0</v>
      </c>
      <c r="F36" s="68">
        <v>0</v>
      </c>
    </row>
    <row r="37" spans="1:6" hidden="1" x14ac:dyDescent="0.2">
      <c r="A37" t="s">
        <v>52</v>
      </c>
      <c r="B37" t="s">
        <v>210</v>
      </c>
      <c r="C37" s="68">
        <v>0</v>
      </c>
      <c r="D37" s="68">
        <v>2674225.86</v>
      </c>
      <c r="E37" s="68">
        <v>0</v>
      </c>
      <c r="F37" s="68">
        <v>0</v>
      </c>
    </row>
    <row r="38" spans="1:6" hidden="1" x14ac:dyDescent="0.2">
      <c r="A38" t="s">
        <v>52</v>
      </c>
      <c r="B38" t="s">
        <v>53</v>
      </c>
      <c r="C38" s="68">
        <v>0</v>
      </c>
      <c r="D38" s="68">
        <v>689335.15</v>
      </c>
      <c r="E38" s="68">
        <v>0</v>
      </c>
      <c r="F38" s="68">
        <v>0</v>
      </c>
    </row>
    <row r="39" spans="1:6" hidden="1" x14ac:dyDescent="0.2">
      <c r="A39" t="s">
        <v>52</v>
      </c>
      <c r="B39" t="s">
        <v>54</v>
      </c>
      <c r="C39" s="68">
        <v>-13728.17</v>
      </c>
      <c r="D39" s="68">
        <v>-11926.84</v>
      </c>
      <c r="E39" s="68">
        <v>0</v>
      </c>
      <c r="F39" s="68">
        <v>-13728.17</v>
      </c>
    </row>
    <row r="40" spans="1:6" hidden="1" x14ac:dyDescent="0.2">
      <c r="A40" t="s">
        <v>55</v>
      </c>
      <c r="B40" t="s">
        <v>56</v>
      </c>
      <c r="C40" s="68">
        <v>-255185.97</v>
      </c>
      <c r="D40" s="68">
        <v>-156922.32999999999</v>
      </c>
      <c r="E40" s="68">
        <v>0</v>
      </c>
      <c r="F40" s="68">
        <v>-255185.97</v>
      </c>
    </row>
    <row r="41" spans="1:6" hidden="1" x14ac:dyDescent="0.2">
      <c r="A41" t="s">
        <v>55</v>
      </c>
      <c r="B41" t="s">
        <v>57</v>
      </c>
      <c r="C41" s="68">
        <v>65337.88</v>
      </c>
      <c r="D41" s="68">
        <v>308402.89</v>
      </c>
      <c r="E41" s="68">
        <v>0</v>
      </c>
      <c r="F41" s="68">
        <v>65337.88</v>
      </c>
    </row>
    <row r="42" spans="1:6" hidden="1" x14ac:dyDescent="0.2">
      <c r="A42" t="s">
        <v>58</v>
      </c>
      <c r="B42" t="s">
        <v>59</v>
      </c>
      <c r="C42" s="68">
        <v>310600.3</v>
      </c>
      <c r="D42" s="68">
        <v>609200.30000000005</v>
      </c>
      <c r="E42" s="68">
        <v>-301800</v>
      </c>
      <c r="F42" s="68">
        <v>8800.2999999999993</v>
      </c>
    </row>
    <row r="43" spans="1:6" hidden="1" x14ac:dyDescent="0.2">
      <c r="A43" t="s">
        <v>60</v>
      </c>
      <c r="B43" t="s">
        <v>61</v>
      </c>
      <c r="C43" s="68">
        <v>658072.15</v>
      </c>
      <c r="D43" s="68">
        <v>1310222.92</v>
      </c>
      <c r="E43" s="68">
        <v>0</v>
      </c>
      <c r="F43" s="68">
        <v>658072.15</v>
      </c>
    </row>
    <row r="44" spans="1:6" hidden="1" x14ac:dyDescent="0.2">
      <c r="A44" t="s">
        <v>62</v>
      </c>
      <c r="B44" t="s">
        <v>63</v>
      </c>
      <c r="C44" s="68">
        <v>-33860.019999999997</v>
      </c>
      <c r="D44" s="68">
        <v>-17878</v>
      </c>
      <c r="E44" s="68">
        <v>0</v>
      </c>
      <c r="F44" s="68">
        <v>-33860.019999999997</v>
      </c>
    </row>
    <row r="45" spans="1:6" hidden="1" x14ac:dyDescent="0.2">
      <c r="A45" t="s">
        <v>64</v>
      </c>
      <c r="B45" t="s">
        <v>65</v>
      </c>
      <c r="C45" s="68">
        <v>-2300129</v>
      </c>
      <c r="D45" s="68">
        <v>-2164371</v>
      </c>
      <c r="E45" s="68">
        <v>0</v>
      </c>
      <c r="F45" s="68">
        <v>-2300129</v>
      </c>
    </row>
    <row r="46" spans="1:6" hidden="1" x14ac:dyDescent="0.2">
      <c r="A46" t="s">
        <v>66</v>
      </c>
      <c r="B46" t="s">
        <v>67</v>
      </c>
      <c r="C46" s="68">
        <v>-128134.04</v>
      </c>
      <c r="D46" s="68">
        <v>-266038.2</v>
      </c>
      <c r="E46" s="68">
        <v>0</v>
      </c>
      <c r="F46" s="68">
        <v>-128134.04</v>
      </c>
    </row>
    <row r="47" spans="1:6" hidden="1" x14ac:dyDescent="0.2">
      <c r="A47" t="s">
        <v>68</v>
      </c>
      <c r="B47" t="s">
        <v>153</v>
      </c>
      <c r="C47" s="68">
        <v>7991.53</v>
      </c>
      <c r="D47" s="68">
        <v>2250.11</v>
      </c>
      <c r="E47" s="68">
        <v>0</v>
      </c>
      <c r="F47" s="68">
        <v>7991.53</v>
      </c>
    </row>
    <row r="48" spans="1:6" hidden="1" x14ac:dyDescent="0.2">
      <c r="A48" t="s">
        <v>68</v>
      </c>
      <c r="B48" t="s">
        <v>154</v>
      </c>
      <c r="C48" s="68">
        <v>129941.4</v>
      </c>
      <c r="D48" s="68">
        <v>68491.31</v>
      </c>
      <c r="E48" s="68">
        <v>0</v>
      </c>
      <c r="F48" s="68">
        <v>129941.4</v>
      </c>
    </row>
    <row r="49" spans="1:6" hidden="1" x14ac:dyDescent="0.2">
      <c r="A49" t="s">
        <v>69</v>
      </c>
      <c r="B49" t="s">
        <v>155</v>
      </c>
      <c r="C49" s="68">
        <v>-200842.61</v>
      </c>
      <c r="D49" s="68">
        <v>50392.91</v>
      </c>
      <c r="E49" s="68">
        <v>-343.88</v>
      </c>
      <c r="F49" s="68">
        <v>-201186.49</v>
      </c>
    </row>
    <row r="50" spans="1:6" hidden="1" x14ac:dyDescent="0.2">
      <c r="A50" t="s">
        <v>305</v>
      </c>
      <c r="B50" t="s">
        <v>306</v>
      </c>
      <c r="C50" s="68">
        <v>-353703.84</v>
      </c>
      <c r="D50" s="68">
        <v>-353703.84</v>
      </c>
      <c r="E50" s="68">
        <v>0</v>
      </c>
      <c r="F50" s="68">
        <v>-353703.84</v>
      </c>
    </row>
    <row r="51" spans="1:6" hidden="1" x14ac:dyDescent="0.2">
      <c r="A51" t="s">
        <v>212</v>
      </c>
      <c r="B51" t="s">
        <v>213</v>
      </c>
      <c r="C51" s="68">
        <v>-9724.7000000000007</v>
      </c>
      <c r="D51" s="68">
        <v>-17201.919999999998</v>
      </c>
      <c r="E51" s="68">
        <v>0</v>
      </c>
      <c r="F51" s="68">
        <v>-9724.7000000000007</v>
      </c>
    </row>
    <row r="52" spans="1:6" hidden="1" x14ac:dyDescent="0.2">
      <c r="A52" t="s">
        <v>70</v>
      </c>
      <c r="B52" t="s">
        <v>214</v>
      </c>
      <c r="C52" s="68">
        <v>3615694.24</v>
      </c>
      <c r="D52" s="68">
        <v>390453.26</v>
      </c>
      <c r="E52" s="68">
        <v>0</v>
      </c>
      <c r="F52" s="68">
        <v>3615694.24</v>
      </c>
    </row>
    <row r="53" spans="1:6" hidden="1" x14ac:dyDescent="0.2">
      <c r="A53" t="s">
        <v>70</v>
      </c>
      <c r="B53" t="s">
        <v>215</v>
      </c>
      <c r="C53" s="68">
        <v>156989.04</v>
      </c>
      <c r="D53" s="68">
        <v>310968.56</v>
      </c>
      <c r="E53" s="68">
        <v>0</v>
      </c>
      <c r="F53" s="68">
        <v>156989.04</v>
      </c>
    </row>
    <row r="54" spans="1:6" hidden="1" x14ac:dyDescent="0.2">
      <c r="A54" t="s">
        <v>34</v>
      </c>
      <c r="B54" t="s">
        <v>71</v>
      </c>
      <c r="C54" s="68">
        <v>16662</v>
      </c>
      <c r="D54" s="68">
        <v>32831</v>
      </c>
      <c r="E54" s="68">
        <v>0</v>
      </c>
      <c r="F54" s="68">
        <v>16662</v>
      </c>
    </row>
    <row r="55" spans="1:6" hidden="1" x14ac:dyDescent="0.2">
      <c r="A55" t="s">
        <v>36</v>
      </c>
      <c r="B55" t="s">
        <v>72</v>
      </c>
      <c r="C55" s="68">
        <v>67164.78</v>
      </c>
      <c r="D55" s="68">
        <v>133431.54</v>
      </c>
      <c r="E55" s="68">
        <v>0</v>
      </c>
      <c r="F55" s="68">
        <v>67164.78</v>
      </c>
    </row>
    <row r="56" spans="1:6" hidden="1" x14ac:dyDescent="0.2">
      <c r="A56" t="s">
        <v>216</v>
      </c>
      <c r="B56" t="s">
        <v>217</v>
      </c>
      <c r="C56" s="68">
        <v>0</v>
      </c>
      <c r="D56" s="68">
        <v>940262.23</v>
      </c>
      <c r="E56" s="68">
        <v>0</v>
      </c>
      <c r="F56" s="68">
        <v>0</v>
      </c>
    </row>
    <row r="57" spans="1:6" hidden="1" x14ac:dyDescent="0.2">
      <c r="A57" t="s">
        <v>156</v>
      </c>
      <c r="B57" t="s">
        <v>246</v>
      </c>
      <c r="C57" s="68">
        <v>1135275.02</v>
      </c>
      <c r="D57" s="68">
        <v>1638986.4</v>
      </c>
      <c r="E57" s="68">
        <v>0</v>
      </c>
      <c r="F57" s="68">
        <v>1135275.02</v>
      </c>
    </row>
    <row r="58" spans="1:6" hidden="1" x14ac:dyDescent="0.2">
      <c r="A58" t="s">
        <v>158</v>
      </c>
      <c r="B58" t="s">
        <v>159</v>
      </c>
      <c r="C58" s="68">
        <v>133521.72</v>
      </c>
      <c r="D58" s="68">
        <v>200282.58</v>
      </c>
      <c r="E58" s="68">
        <v>0</v>
      </c>
      <c r="F58" s="68">
        <v>133521.72</v>
      </c>
    </row>
    <row r="59" spans="1:6" hidden="1" x14ac:dyDescent="0.2">
      <c r="B59" t="s">
        <v>219</v>
      </c>
      <c r="C59" s="68">
        <v>-218781</v>
      </c>
      <c r="D59" s="68">
        <v>-745737</v>
      </c>
      <c r="E59" s="68">
        <v>0</v>
      </c>
      <c r="F59" s="68">
        <v>-218781</v>
      </c>
    </row>
    <row r="60" spans="1:6" hidden="1" x14ac:dyDescent="0.2">
      <c r="B60" t="s">
        <v>220</v>
      </c>
      <c r="C60" s="68">
        <v>1395715.14</v>
      </c>
      <c r="D60" s="68">
        <v>5035863.51</v>
      </c>
      <c r="E60" s="68">
        <v>0</v>
      </c>
      <c r="F60" s="68">
        <v>1395715.14</v>
      </c>
    </row>
    <row r="61" spans="1:6" hidden="1" x14ac:dyDescent="0.2">
      <c r="B61" t="s">
        <v>221</v>
      </c>
      <c r="C61" s="68">
        <v>-872213.22</v>
      </c>
      <c r="D61" s="68">
        <v>-3523798.76</v>
      </c>
      <c r="E61" s="68">
        <v>0</v>
      </c>
      <c r="F61" s="68">
        <v>-872213.22</v>
      </c>
    </row>
    <row r="62" spans="1:6" hidden="1" x14ac:dyDescent="0.2">
      <c r="B62" t="s">
        <v>161</v>
      </c>
      <c r="C62" s="68">
        <v>0</v>
      </c>
      <c r="D62" s="68">
        <v>0</v>
      </c>
      <c r="E62" s="68">
        <v>-92564</v>
      </c>
      <c r="F62" s="68">
        <v>-92564</v>
      </c>
    </row>
    <row r="63" spans="1:6" hidden="1" x14ac:dyDescent="0.2">
      <c r="B63" t="s">
        <v>222</v>
      </c>
      <c r="C63" s="68">
        <v>-178468.54</v>
      </c>
      <c r="D63" s="68">
        <v>-367687.82</v>
      </c>
      <c r="E63" s="68">
        <v>0</v>
      </c>
      <c r="F63" s="68">
        <v>-178468.54</v>
      </c>
    </row>
    <row r="64" spans="1:6" hidden="1" x14ac:dyDescent="0.2">
      <c r="B64" t="s">
        <v>223</v>
      </c>
      <c r="C64" s="68">
        <v>-333800.06</v>
      </c>
      <c r="D64" s="68">
        <v>-615002.68000000005</v>
      </c>
      <c r="E64" s="68">
        <v>0</v>
      </c>
      <c r="F64" s="68">
        <v>-333800.06</v>
      </c>
    </row>
    <row r="65" spans="1:6" hidden="1" x14ac:dyDescent="0.2">
      <c r="B65" t="s">
        <v>224</v>
      </c>
      <c r="C65" s="68">
        <v>-616534</v>
      </c>
      <c r="D65" s="68">
        <v>-871734</v>
      </c>
      <c r="E65" s="68">
        <v>0</v>
      </c>
      <c r="F65" s="68">
        <v>-616534</v>
      </c>
    </row>
    <row r="66" spans="1:6" hidden="1" x14ac:dyDescent="0.2">
      <c r="B66" t="s">
        <v>225</v>
      </c>
      <c r="C66" s="68">
        <v>957393.02</v>
      </c>
      <c r="D66" s="68">
        <v>2929278.97</v>
      </c>
      <c r="E66" s="68">
        <v>0</v>
      </c>
      <c r="F66" s="68">
        <v>957393.02</v>
      </c>
    </row>
    <row r="67" spans="1:6" hidden="1" x14ac:dyDescent="0.2">
      <c r="B67" t="s">
        <v>226</v>
      </c>
      <c r="C67" s="68">
        <v>-1391120.77</v>
      </c>
      <c r="D67" s="68">
        <v>-2332880.2799999998</v>
      </c>
      <c r="E67" s="68">
        <v>0</v>
      </c>
      <c r="F67" s="68">
        <v>-1391120.77</v>
      </c>
    </row>
    <row r="68" spans="1:6" hidden="1" x14ac:dyDescent="0.2">
      <c r="B68" t="s">
        <v>227</v>
      </c>
      <c r="C68" s="68">
        <v>-667978.74</v>
      </c>
      <c r="D68" s="68">
        <v>-1159118.1200000001</v>
      </c>
      <c r="E68" s="68">
        <v>0</v>
      </c>
      <c r="F68" s="68">
        <v>-667978.74</v>
      </c>
    </row>
    <row r="69" spans="1:6" hidden="1" x14ac:dyDescent="0.2">
      <c r="B69" t="s">
        <v>228</v>
      </c>
      <c r="C69" s="68">
        <v>-792001</v>
      </c>
      <c r="D69" s="68">
        <v>-1388828</v>
      </c>
      <c r="E69" s="68">
        <v>0</v>
      </c>
      <c r="F69" s="68">
        <v>-792001</v>
      </c>
    </row>
    <row r="70" spans="1:6" hidden="1" x14ac:dyDescent="0.2">
      <c r="B70" t="s">
        <v>229</v>
      </c>
      <c r="C70" s="68">
        <v>5883750.3600000003</v>
      </c>
      <c r="D70" s="68">
        <v>-126126556.12</v>
      </c>
      <c r="E70" s="68">
        <v>0</v>
      </c>
      <c r="F70" s="68">
        <v>5883750.3600000003</v>
      </c>
    </row>
    <row r="71" spans="1:6" hidden="1" x14ac:dyDescent="0.2">
      <c r="B71" t="s">
        <v>230</v>
      </c>
      <c r="C71" s="68">
        <v>-996314.07</v>
      </c>
      <c r="D71" s="68">
        <v>-1000312.09</v>
      </c>
      <c r="E71" s="68">
        <v>0</v>
      </c>
      <c r="F71" s="68">
        <v>-996314.07</v>
      </c>
    </row>
    <row r="72" spans="1:6" hidden="1" x14ac:dyDescent="0.2">
      <c r="B72" t="s">
        <v>231</v>
      </c>
      <c r="C72" s="68">
        <v>-1882357.85</v>
      </c>
      <c r="D72" s="68">
        <v>-3429891.34</v>
      </c>
      <c r="E72" s="68">
        <v>0</v>
      </c>
      <c r="F72" s="68">
        <v>-1882357.85</v>
      </c>
    </row>
    <row r="73" spans="1:6" hidden="1" x14ac:dyDescent="0.2">
      <c r="B73" t="s">
        <v>280</v>
      </c>
      <c r="C73" s="68">
        <v>-905573.45</v>
      </c>
      <c r="D73" s="68">
        <v>-905573.45</v>
      </c>
      <c r="E73" s="68">
        <v>0</v>
      </c>
      <c r="F73" s="68">
        <v>-905573.45</v>
      </c>
    </row>
    <row r="74" spans="1:6" hidden="1" x14ac:dyDescent="0.2">
      <c r="B74" t="s">
        <v>232</v>
      </c>
      <c r="C74" s="68">
        <v>-207750</v>
      </c>
      <c r="D74" s="68">
        <v>0</v>
      </c>
      <c r="E74" s="68">
        <v>0</v>
      </c>
      <c r="F74" s="68">
        <v>-207750</v>
      </c>
    </row>
    <row r="75" spans="1:6" hidden="1" x14ac:dyDescent="0.2">
      <c r="B75" t="s">
        <v>233</v>
      </c>
      <c r="C75" s="68">
        <v>385870.33</v>
      </c>
      <c r="D75" s="68">
        <v>-301324.68</v>
      </c>
      <c r="E75" s="68">
        <v>0</v>
      </c>
      <c r="F75" s="68">
        <v>385870.33</v>
      </c>
    </row>
    <row r="76" spans="1:6" hidden="1" x14ac:dyDescent="0.2">
      <c r="B76" t="s">
        <v>234</v>
      </c>
      <c r="C76" s="68">
        <v>-202731.6</v>
      </c>
      <c r="D76" s="68">
        <v>-635554.6</v>
      </c>
      <c r="E76" s="68">
        <v>0</v>
      </c>
      <c r="F76" s="68">
        <v>-202731.6</v>
      </c>
    </row>
    <row r="77" spans="1:6" hidden="1" x14ac:dyDescent="0.2">
      <c r="B77" t="s">
        <v>235</v>
      </c>
      <c r="C77" s="68">
        <v>3165977.48</v>
      </c>
      <c r="D77" s="68">
        <v>0</v>
      </c>
      <c r="E77" s="68">
        <v>0</v>
      </c>
      <c r="F77" s="68">
        <v>3165977.48</v>
      </c>
    </row>
    <row r="78" spans="1:6" hidden="1" x14ac:dyDescent="0.2">
      <c r="B78" t="s">
        <v>236</v>
      </c>
      <c r="C78" s="68">
        <v>211684.8</v>
      </c>
      <c r="D78" s="68">
        <v>-4022010.6</v>
      </c>
      <c r="E78" s="68">
        <v>0</v>
      </c>
      <c r="F78" s="68">
        <v>211684.8</v>
      </c>
    </row>
    <row r="79" spans="1:6" hidden="1" x14ac:dyDescent="0.2">
      <c r="A79" t="s">
        <v>73</v>
      </c>
      <c r="C79" s="68">
        <v>2916884.19</v>
      </c>
      <c r="D79" s="68">
        <v>-11532330.710000001</v>
      </c>
      <c r="E79" s="68">
        <v>-394707.88</v>
      </c>
      <c r="F79" s="68">
        <v>2522176.31</v>
      </c>
    </row>
    <row r="80" spans="1:6" hidden="1" x14ac:dyDescent="0.2">
      <c r="A80" t="s">
        <v>74</v>
      </c>
    </row>
    <row r="81" spans="1:6" hidden="1" x14ac:dyDescent="0.2">
      <c r="B81" t="s">
        <v>162</v>
      </c>
      <c r="C81" s="68">
        <v>-24103579.559999999</v>
      </c>
      <c r="D81" s="68">
        <v>-23436898</v>
      </c>
      <c r="E81" s="68">
        <v>666681.56000000006</v>
      </c>
      <c r="F81" s="68">
        <v>-23436898</v>
      </c>
    </row>
    <row r="82" spans="1:6" hidden="1" x14ac:dyDescent="0.2">
      <c r="B82" t="s">
        <v>75</v>
      </c>
      <c r="C82" s="68">
        <v>1232436.95</v>
      </c>
      <c r="D82" s="68">
        <v>2604622.59</v>
      </c>
      <c r="E82" s="68">
        <v>0</v>
      </c>
      <c r="F82" s="68">
        <v>1232436.95</v>
      </c>
    </row>
    <row r="83" spans="1:6" hidden="1" x14ac:dyDescent="0.2">
      <c r="B83" t="s">
        <v>76</v>
      </c>
      <c r="C83" s="68">
        <v>-2810739.81</v>
      </c>
      <c r="D83" s="68">
        <v>-5757611.3499999996</v>
      </c>
      <c r="E83" s="68">
        <v>0</v>
      </c>
      <c r="F83" s="68">
        <v>-2810739.81</v>
      </c>
    </row>
    <row r="84" spans="1:6" hidden="1" x14ac:dyDescent="0.2">
      <c r="B84" t="s">
        <v>77</v>
      </c>
      <c r="C84" s="68">
        <v>23859653.859999999</v>
      </c>
      <c r="D84" s="68">
        <v>22071450.390000001</v>
      </c>
      <c r="E84" s="68">
        <v>-1315499.6000000001</v>
      </c>
      <c r="F84" s="68">
        <v>22544154.260000002</v>
      </c>
    </row>
    <row r="85" spans="1:6" hidden="1" x14ac:dyDescent="0.2">
      <c r="B85" t="s">
        <v>78</v>
      </c>
      <c r="C85" s="68">
        <v>9465989.4800000004</v>
      </c>
      <c r="D85" s="68">
        <v>18931979</v>
      </c>
      <c r="E85" s="68">
        <v>0</v>
      </c>
      <c r="F85" s="68">
        <v>9465989.4800000004</v>
      </c>
    </row>
    <row r="86" spans="1:6" hidden="1" x14ac:dyDescent="0.2">
      <c r="B86" t="s">
        <v>79</v>
      </c>
      <c r="C86" s="68">
        <v>73807.5</v>
      </c>
      <c r="D86" s="68">
        <v>147615</v>
      </c>
      <c r="E86" s="68">
        <v>0</v>
      </c>
      <c r="F86" s="68">
        <v>73807.5</v>
      </c>
    </row>
    <row r="87" spans="1:6" hidden="1" x14ac:dyDescent="0.2">
      <c r="B87" t="s">
        <v>80</v>
      </c>
      <c r="C87" s="68">
        <v>-349158.52</v>
      </c>
      <c r="D87" s="68">
        <v>-698317</v>
      </c>
      <c r="E87" s="68">
        <v>0</v>
      </c>
      <c r="F87" s="68">
        <v>-349158.52</v>
      </c>
    </row>
    <row r="88" spans="1:6" hidden="1" x14ac:dyDescent="0.2">
      <c r="B88" t="s">
        <v>81</v>
      </c>
      <c r="C88" s="68">
        <v>-73807.5</v>
      </c>
      <c r="D88" s="68">
        <v>-147615</v>
      </c>
      <c r="E88" s="68">
        <v>0</v>
      </c>
      <c r="F88" s="68">
        <v>-73807.5</v>
      </c>
    </row>
    <row r="89" spans="1:6" hidden="1" x14ac:dyDescent="0.2">
      <c r="B89" t="s">
        <v>82</v>
      </c>
      <c r="C89" s="68">
        <v>-9465989.4800000004</v>
      </c>
      <c r="D89" s="68">
        <v>-18931979</v>
      </c>
      <c r="E89" s="68">
        <v>0</v>
      </c>
      <c r="F89" s="68">
        <v>-9465989.4800000004</v>
      </c>
    </row>
    <row r="90" spans="1:6" hidden="1" x14ac:dyDescent="0.2">
      <c r="B90" t="s">
        <v>83</v>
      </c>
      <c r="C90" s="68">
        <v>349158.52</v>
      </c>
      <c r="D90" s="68">
        <v>698317</v>
      </c>
      <c r="E90" s="68">
        <v>0</v>
      </c>
      <c r="F90" s="68">
        <v>349158.52</v>
      </c>
    </row>
    <row r="91" spans="1:6" hidden="1" x14ac:dyDescent="0.2">
      <c r="B91" t="s">
        <v>84</v>
      </c>
      <c r="C91" s="68">
        <v>5641503.21</v>
      </c>
      <c r="D91" s="68">
        <v>-243497.2</v>
      </c>
      <c r="E91" s="68">
        <v>0</v>
      </c>
      <c r="F91" s="68">
        <v>5641503.21</v>
      </c>
    </row>
    <row r="92" spans="1:6" hidden="1" x14ac:dyDescent="0.2">
      <c r="B92" t="s">
        <v>85</v>
      </c>
      <c r="C92" s="68">
        <v>-5641503.21</v>
      </c>
      <c r="D92" s="68">
        <v>243497.2</v>
      </c>
      <c r="E92" s="68">
        <v>0</v>
      </c>
      <c r="F92" s="68">
        <v>-5641503.21</v>
      </c>
    </row>
    <row r="93" spans="1:6" hidden="1" x14ac:dyDescent="0.2">
      <c r="A93" t="s">
        <v>86</v>
      </c>
      <c r="C93" s="68">
        <v>-1822228.56</v>
      </c>
      <c r="D93" s="68">
        <v>-4518436.37</v>
      </c>
      <c r="E93" s="68">
        <v>-648818.04</v>
      </c>
      <c r="F93" s="68">
        <v>-2471046.6</v>
      </c>
    </row>
    <row r="94" spans="1:6" hidden="1" x14ac:dyDescent="0.2">
      <c r="A94" t="s">
        <v>87</v>
      </c>
    </row>
    <row r="95" spans="1:6" hidden="1" x14ac:dyDescent="0.2">
      <c r="A95" t="s">
        <v>88</v>
      </c>
      <c r="B95" t="s">
        <v>89</v>
      </c>
      <c r="C95" s="68">
        <v>261933.06</v>
      </c>
      <c r="D95" s="68">
        <v>523866.12</v>
      </c>
      <c r="E95" s="68">
        <v>0</v>
      </c>
      <c r="F95" s="68">
        <v>261933.06</v>
      </c>
    </row>
    <row r="96" spans="1:6" hidden="1" x14ac:dyDescent="0.2">
      <c r="A96" t="s">
        <v>90</v>
      </c>
      <c r="B96" t="s">
        <v>91</v>
      </c>
      <c r="C96" s="68">
        <v>175710.24</v>
      </c>
      <c r="D96" s="68">
        <v>351420.48</v>
      </c>
      <c r="E96" s="68">
        <v>0</v>
      </c>
      <c r="F96" s="68">
        <v>175710.24</v>
      </c>
    </row>
    <row r="97" spans="1:6" hidden="1" x14ac:dyDescent="0.2">
      <c r="A97" t="s">
        <v>92</v>
      </c>
      <c r="B97" t="s">
        <v>93</v>
      </c>
      <c r="C97" s="68">
        <v>9985876.9800000004</v>
      </c>
      <c r="D97" s="68">
        <v>0</v>
      </c>
      <c r="E97" s="68">
        <v>0</v>
      </c>
      <c r="F97" s="68">
        <v>9985876.9800000004</v>
      </c>
    </row>
    <row r="98" spans="1:6" hidden="1" x14ac:dyDescent="0.2">
      <c r="A98" t="s">
        <v>94</v>
      </c>
      <c r="B98" t="s">
        <v>95</v>
      </c>
      <c r="C98" s="68">
        <v>-19890849.989999998</v>
      </c>
      <c r="D98" s="68">
        <v>0</v>
      </c>
      <c r="E98" s="68">
        <v>0</v>
      </c>
      <c r="F98" s="68">
        <v>-19890849.989999998</v>
      </c>
    </row>
    <row r="99" spans="1:6" hidden="1" x14ac:dyDescent="0.2">
      <c r="A99" t="s">
        <v>96</v>
      </c>
      <c r="B99" t="s">
        <v>97</v>
      </c>
      <c r="C99" s="68">
        <v>-1500000</v>
      </c>
      <c r="D99" s="68">
        <v>0</v>
      </c>
      <c r="E99" s="68">
        <v>410938</v>
      </c>
      <c r="F99" s="68">
        <v>-1089062</v>
      </c>
    </row>
    <row r="100" spans="1:6" hidden="1" x14ac:dyDescent="0.2">
      <c r="A100" t="s">
        <v>163</v>
      </c>
      <c r="B100" t="s">
        <v>164</v>
      </c>
      <c r="C100" s="68">
        <v>2473456.42</v>
      </c>
      <c r="D100" s="68">
        <v>0</v>
      </c>
      <c r="E100" s="68">
        <v>-167715.04999999999</v>
      </c>
      <c r="F100" s="68">
        <v>2305741.37</v>
      </c>
    </row>
    <row r="101" spans="1:6" hidden="1" x14ac:dyDescent="0.2">
      <c r="B101" t="s">
        <v>237</v>
      </c>
      <c r="C101" s="68">
        <v>-4217382.68</v>
      </c>
      <c r="D101" s="68">
        <v>0</v>
      </c>
      <c r="E101" s="68">
        <v>-1395237.5</v>
      </c>
      <c r="F101" s="68">
        <v>-5612620.1799999997</v>
      </c>
    </row>
    <row r="102" spans="1:6" hidden="1" x14ac:dyDescent="0.2">
      <c r="A102" t="s">
        <v>163</v>
      </c>
      <c r="B102" t="s">
        <v>238</v>
      </c>
      <c r="C102" s="68">
        <v>-8312584.5</v>
      </c>
      <c r="D102" s="68">
        <v>8662750</v>
      </c>
      <c r="E102" s="68">
        <v>205279364</v>
      </c>
      <c r="F102" s="68">
        <v>196966779.5</v>
      </c>
    </row>
    <row r="103" spans="1:6" hidden="1" x14ac:dyDescent="0.2">
      <c r="B103" t="s">
        <v>307</v>
      </c>
      <c r="C103" s="68">
        <v>0</v>
      </c>
      <c r="D103" s="68">
        <v>0</v>
      </c>
      <c r="E103" s="68">
        <v>213926</v>
      </c>
      <c r="F103" s="68">
        <v>213926</v>
      </c>
    </row>
    <row r="104" spans="1:6" hidden="1" x14ac:dyDescent="0.2">
      <c r="A104" t="s">
        <v>92</v>
      </c>
      <c r="B104" t="s">
        <v>286</v>
      </c>
      <c r="C104" s="68">
        <v>-20665916.260000002</v>
      </c>
      <c r="D104" s="68">
        <v>-20665916.260000002</v>
      </c>
      <c r="E104" s="68">
        <v>0</v>
      </c>
      <c r="F104" s="68">
        <v>-20665916.260000002</v>
      </c>
    </row>
    <row r="105" spans="1:6" hidden="1" x14ac:dyDescent="0.2">
      <c r="A105" t="s">
        <v>92</v>
      </c>
      <c r="B105" t="s">
        <v>287</v>
      </c>
      <c r="C105" s="68">
        <v>15000000</v>
      </c>
      <c r="D105" s="68">
        <v>15000000</v>
      </c>
      <c r="E105" s="68">
        <v>0</v>
      </c>
      <c r="F105" s="68">
        <v>15000000</v>
      </c>
    </row>
    <row r="106" spans="1:6" hidden="1" x14ac:dyDescent="0.2">
      <c r="A106" t="s">
        <v>94</v>
      </c>
      <c r="B106" t="s">
        <v>288</v>
      </c>
      <c r="C106" s="68">
        <v>40445049.380000003</v>
      </c>
      <c r="D106" s="68">
        <v>40445049.380000003</v>
      </c>
      <c r="E106" s="68">
        <v>0</v>
      </c>
      <c r="F106" s="68">
        <v>40445049.380000003</v>
      </c>
    </row>
    <row r="107" spans="1:6" hidden="1" x14ac:dyDescent="0.2">
      <c r="A107" t="s">
        <v>94</v>
      </c>
      <c r="B107" t="s">
        <v>289</v>
      </c>
      <c r="C107" s="68">
        <v>-25800000</v>
      </c>
      <c r="D107" s="68">
        <v>-25800000</v>
      </c>
      <c r="E107" s="68">
        <v>0</v>
      </c>
      <c r="F107" s="68">
        <v>-25800000</v>
      </c>
    </row>
    <row r="108" spans="1:6" hidden="1" x14ac:dyDescent="0.2">
      <c r="A108" t="s">
        <v>96</v>
      </c>
      <c r="B108" t="s">
        <v>290</v>
      </c>
      <c r="C108" s="68">
        <v>3000000</v>
      </c>
      <c r="D108" s="68">
        <v>3000000</v>
      </c>
      <c r="E108" s="68">
        <v>0</v>
      </c>
      <c r="F108" s="68">
        <v>3000000</v>
      </c>
    </row>
    <row r="109" spans="1:6" hidden="1" x14ac:dyDescent="0.2">
      <c r="A109" t="s">
        <v>96</v>
      </c>
      <c r="B109" t="s">
        <v>291</v>
      </c>
      <c r="C109" s="68">
        <v>-3000000</v>
      </c>
      <c r="D109" s="68">
        <v>-3000000</v>
      </c>
      <c r="E109" s="68">
        <v>0</v>
      </c>
      <c r="F109" s="68">
        <v>-3000000</v>
      </c>
    </row>
    <row r="110" spans="1:6" hidden="1" x14ac:dyDescent="0.2">
      <c r="B110" t="s">
        <v>98</v>
      </c>
      <c r="C110" s="68">
        <v>27214981.84</v>
      </c>
      <c r="D110" s="68">
        <v>8341148.5800000001</v>
      </c>
      <c r="E110" s="68">
        <v>-296743530.98000002</v>
      </c>
      <c r="F110" s="68">
        <v>-269528549.13999999</v>
      </c>
    </row>
    <row r="111" spans="1:6" hidden="1" x14ac:dyDescent="0.2">
      <c r="B111" t="s">
        <v>99</v>
      </c>
      <c r="C111" s="68">
        <v>575659.27</v>
      </c>
      <c r="D111" s="68">
        <v>14535368.01</v>
      </c>
      <c r="E111" s="68">
        <v>-482877778.94999999</v>
      </c>
      <c r="F111" s="68">
        <v>-482302119.68000001</v>
      </c>
    </row>
    <row r="112" spans="1:6" hidden="1" x14ac:dyDescent="0.2">
      <c r="B112" t="s">
        <v>100</v>
      </c>
      <c r="C112" s="68">
        <v>6183625.0899999999</v>
      </c>
      <c r="D112" s="68">
        <v>9919034.0399999991</v>
      </c>
      <c r="E112" s="68">
        <v>-762913.51</v>
      </c>
      <c r="F112" s="68">
        <v>5420711.5800000001</v>
      </c>
    </row>
    <row r="113" spans="1:6" hidden="1" x14ac:dyDescent="0.2">
      <c r="B113" t="s">
        <v>101</v>
      </c>
      <c r="C113" s="68">
        <v>-91582172.109999999</v>
      </c>
      <c r="D113" s="68">
        <v>-94768084.790000007</v>
      </c>
      <c r="E113" s="68">
        <v>588215353.57000005</v>
      </c>
      <c r="F113" s="68">
        <v>496633181.45999998</v>
      </c>
    </row>
    <row r="114" spans="1:6" hidden="1" x14ac:dyDescent="0.2">
      <c r="B114" t="s">
        <v>102</v>
      </c>
      <c r="C114" s="68">
        <v>-192170.67</v>
      </c>
      <c r="D114" s="68">
        <v>-380850.74</v>
      </c>
      <c r="E114" s="68">
        <v>-7185.7</v>
      </c>
      <c r="F114" s="68">
        <v>-199356.37</v>
      </c>
    </row>
    <row r="115" spans="1:6" hidden="1" x14ac:dyDescent="0.2">
      <c r="B115" t="s">
        <v>292</v>
      </c>
      <c r="C115" s="68">
        <v>-15000000</v>
      </c>
      <c r="D115" s="68">
        <v>-15000000</v>
      </c>
      <c r="E115" s="68">
        <v>0</v>
      </c>
      <c r="F115" s="68">
        <v>-15000000</v>
      </c>
    </row>
    <row r="116" spans="1:6" hidden="1" x14ac:dyDescent="0.2">
      <c r="B116" t="s">
        <v>293</v>
      </c>
      <c r="C116" s="68">
        <v>3000000</v>
      </c>
      <c r="D116" s="68">
        <v>3000000</v>
      </c>
      <c r="E116" s="68">
        <v>0</v>
      </c>
      <c r="F116" s="68">
        <v>3000000</v>
      </c>
    </row>
    <row r="117" spans="1:6" hidden="1" x14ac:dyDescent="0.2">
      <c r="B117" t="s">
        <v>294</v>
      </c>
      <c r="C117" s="68">
        <v>25800000</v>
      </c>
      <c r="D117" s="68">
        <v>25800000</v>
      </c>
      <c r="E117" s="68">
        <v>0</v>
      </c>
      <c r="F117" s="68">
        <v>25800000</v>
      </c>
    </row>
    <row r="118" spans="1:6" hidden="1" x14ac:dyDescent="0.2">
      <c r="A118" t="s">
        <v>103</v>
      </c>
      <c r="C118" s="68">
        <v>-56044783.93</v>
      </c>
      <c r="D118" s="68">
        <v>-30036215.18</v>
      </c>
      <c r="E118" s="68">
        <v>12165219.880000001</v>
      </c>
      <c r="F118" s="68">
        <v>-43879564.049999997</v>
      </c>
    </row>
    <row r="119" spans="1:6" hidden="1" x14ac:dyDescent="0.2">
      <c r="A119" t="s">
        <v>104</v>
      </c>
    </row>
    <row r="120" spans="1:6" hidden="1" x14ac:dyDescent="0.2">
      <c r="A120" t="s">
        <v>105</v>
      </c>
      <c r="B120" t="s">
        <v>106</v>
      </c>
      <c r="C120" s="68">
        <v>76040.52</v>
      </c>
      <c r="D120" s="68">
        <v>152081.04</v>
      </c>
      <c r="E120" s="68">
        <v>0</v>
      </c>
      <c r="F120" s="68">
        <v>76040.52</v>
      </c>
    </row>
    <row r="121" spans="1:6" hidden="1" x14ac:dyDescent="0.2">
      <c r="A121" t="s">
        <v>107</v>
      </c>
      <c r="B121" t="s">
        <v>108</v>
      </c>
      <c r="C121" s="68">
        <v>13551.54</v>
      </c>
      <c r="D121" s="68">
        <v>27103.08</v>
      </c>
      <c r="E121" s="68">
        <v>0</v>
      </c>
      <c r="F121" s="68">
        <v>13551.54</v>
      </c>
    </row>
    <row r="122" spans="1:6" hidden="1" x14ac:dyDescent="0.2">
      <c r="A122" t="s">
        <v>193</v>
      </c>
      <c r="B122" t="s">
        <v>295</v>
      </c>
      <c r="C122" s="68">
        <v>15000000</v>
      </c>
      <c r="D122" s="68">
        <v>15000000</v>
      </c>
      <c r="E122" s="68">
        <v>0</v>
      </c>
      <c r="F122" s="68">
        <v>15000000</v>
      </c>
    </row>
    <row r="123" spans="1:6" hidden="1" x14ac:dyDescent="0.2">
      <c r="B123" t="s">
        <v>109</v>
      </c>
      <c r="C123" s="68">
        <v>317755.71000000002</v>
      </c>
      <c r="D123" s="68">
        <v>582365.32999999996</v>
      </c>
      <c r="E123" s="68">
        <v>-216120.63</v>
      </c>
      <c r="F123" s="68">
        <v>101635.08</v>
      </c>
    </row>
    <row r="124" spans="1:6" hidden="1" x14ac:dyDescent="0.2">
      <c r="B124" t="s">
        <v>165</v>
      </c>
      <c r="C124" s="68">
        <v>-12244733.58</v>
      </c>
      <c r="D124" s="68">
        <v>-8976782.4100000001</v>
      </c>
      <c r="E124" s="68">
        <v>-4376777.92</v>
      </c>
      <c r="F124" s="68">
        <v>-16621511.5</v>
      </c>
    </row>
    <row r="125" spans="1:6" hidden="1" x14ac:dyDescent="0.2">
      <c r="A125" t="s">
        <v>110</v>
      </c>
      <c r="C125" s="68">
        <v>3162614.19</v>
      </c>
      <c r="D125" s="68">
        <v>6784767.04</v>
      </c>
      <c r="E125" s="68">
        <v>-4592898.55</v>
      </c>
      <c r="F125" s="68">
        <v>-1430284.36</v>
      </c>
    </row>
    <row r="126" spans="1:6" hidden="1" x14ac:dyDescent="0.2">
      <c r="A126" t="s">
        <v>111</v>
      </c>
      <c r="C126" s="68">
        <v>54462770.340000004</v>
      </c>
      <c r="D126" s="68">
        <v>149939659.90000001</v>
      </c>
      <c r="E126" s="68">
        <v>6384553.5800000001</v>
      </c>
      <c r="F126" s="68">
        <v>60847323.920000002</v>
      </c>
    </row>
    <row r="127" spans="1:6" hidden="1" x14ac:dyDescent="0.2">
      <c r="A127" t="s">
        <v>112</v>
      </c>
      <c r="C127" s="68">
        <v>4402344.63</v>
      </c>
      <c r="D127" s="68">
        <v>11489171.51</v>
      </c>
      <c r="E127" s="68">
        <v>591367.66</v>
      </c>
      <c r="F127" s="68">
        <v>4993712.29</v>
      </c>
    </row>
    <row r="128" spans="1:6" hidden="1" x14ac:dyDescent="0.2">
      <c r="A128" t="s">
        <v>113</v>
      </c>
      <c r="C128" s="68">
        <v>50060425.710000001</v>
      </c>
      <c r="D128" s="68">
        <v>138450488.38999999</v>
      </c>
      <c r="E128" s="68">
        <v>5793185.9199999999</v>
      </c>
      <c r="F128" s="68">
        <v>55853611.630000003</v>
      </c>
    </row>
    <row r="129" spans="1:6" hidden="1" x14ac:dyDescent="0.2">
      <c r="A129" t="s">
        <v>114</v>
      </c>
      <c r="C129">
        <v>1</v>
      </c>
      <c r="D129">
        <v>1</v>
      </c>
      <c r="E129">
        <v>1</v>
      </c>
      <c r="F129">
        <v>1</v>
      </c>
    </row>
    <row r="130" spans="1:6" hidden="1" x14ac:dyDescent="0.2">
      <c r="A130" t="s">
        <v>115</v>
      </c>
      <c r="C130" s="68">
        <v>50060425.710000001</v>
      </c>
      <c r="D130" s="68">
        <v>138450488.38999999</v>
      </c>
      <c r="E130" s="68">
        <v>5793185.9199999999</v>
      </c>
      <c r="F130" s="68">
        <v>55853611.630000003</v>
      </c>
    </row>
    <row r="131" spans="1:6" hidden="1" x14ac:dyDescent="0.2">
      <c r="A131" t="s">
        <v>116</v>
      </c>
      <c r="C131" s="69">
        <v>0.35</v>
      </c>
      <c r="D131" s="69">
        <v>0.35</v>
      </c>
      <c r="E131" s="69">
        <v>0.35</v>
      </c>
      <c r="F131" s="69">
        <v>0.35</v>
      </c>
    </row>
    <row r="132" spans="1:6" hidden="1" x14ac:dyDescent="0.2">
      <c r="A132" t="s">
        <v>117</v>
      </c>
      <c r="C132" s="68">
        <v>17521149</v>
      </c>
      <c r="D132" s="68">
        <v>48457670.939999998</v>
      </c>
      <c r="E132" s="68">
        <v>2027615.07</v>
      </c>
      <c r="F132" s="68">
        <v>19548764.07</v>
      </c>
    </row>
    <row r="133" spans="1:6" x14ac:dyDescent="0.2">
      <c r="A133" t="s">
        <v>12</v>
      </c>
      <c r="C133" s="68">
        <v>112574518.26000001</v>
      </c>
      <c r="D133" s="68">
        <v>203358955.09999999</v>
      </c>
      <c r="E133" s="68">
        <v>0</v>
      </c>
      <c r="F133" s="68">
        <v>112574518.26000001</v>
      </c>
    </row>
    <row r="134" spans="1:6" x14ac:dyDescent="0.2">
      <c r="A134" t="s">
        <v>13</v>
      </c>
    </row>
    <row r="135" spans="1:6" x14ac:dyDescent="0.2">
      <c r="A135" t="s">
        <v>16</v>
      </c>
      <c r="B135" t="s">
        <v>17</v>
      </c>
      <c r="C135" s="68">
        <v>0</v>
      </c>
      <c r="D135" s="68">
        <v>20793</v>
      </c>
      <c r="E135" s="68">
        <v>0</v>
      </c>
      <c r="F135" s="68">
        <v>0</v>
      </c>
    </row>
    <row r="136" spans="1:6" x14ac:dyDescent="0.2">
      <c r="A136" t="s">
        <v>16</v>
      </c>
      <c r="B136" t="s">
        <v>18</v>
      </c>
      <c r="C136" s="68">
        <v>0</v>
      </c>
      <c r="D136" s="68">
        <v>45239</v>
      </c>
      <c r="E136" s="68">
        <v>0</v>
      </c>
      <c r="F136" s="68">
        <v>0</v>
      </c>
    </row>
    <row r="137" spans="1:6" x14ac:dyDescent="0.2">
      <c r="A137" t="s">
        <v>19</v>
      </c>
      <c r="B137" t="s">
        <v>20</v>
      </c>
      <c r="C137" s="68">
        <v>64843.839999999997</v>
      </c>
      <c r="D137" s="68">
        <v>218288.95</v>
      </c>
      <c r="E137" s="68">
        <v>0</v>
      </c>
      <c r="F137" s="68">
        <v>64843.839999999997</v>
      </c>
    </row>
    <row r="138" spans="1:6" x14ac:dyDescent="0.2">
      <c r="A138" t="s">
        <v>21</v>
      </c>
      <c r="B138" t="s">
        <v>22</v>
      </c>
      <c r="C138" s="68">
        <v>-38089.019999999997</v>
      </c>
      <c r="D138" s="68">
        <v>-76178.039999999994</v>
      </c>
      <c r="E138" s="68">
        <v>-2</v>
      </c>
      <c r="F138" s="68">
        <v>-38091.019999999997</v>
      </c>
    </row>
    <row r="139" spans="1:6" x14ac:dyDescent="0.2">
      <c r="A139" t="s">
        <v>23</v>
      </c>
      <c r="B139" t="s">
        <v>24</v>
      </c>
      <c r="C139" s="68">
        <v>0</v>
      </c>
      <c r="D139" s="68">
        <v>1250</v>
      </c>
      <c r="E139" s="68">
        <v>0</v>
      </c>
      <c r="F139" s="68">
        <v>0</v>
      </c>
    </row>
    <row r="140" spans="1:6" x14ac:dyDescent="0.2">
      <c r="A140" t="s">
        <v>19</v>
      </c>
      <c r="B140" t="s">
        <v>25</v>
      </c>
      <c r="C140" s="68">
        <v>116181.3</v>
      </c>
      <c r="D140" s="68">
        <v>176589.51</v>
      </c>
      <c r="E140" s="68">
        <v>445329.17</v>
      </c>
      <c r="F140" s="68">
        <v>561510.47</v>
      </c>
    </row>
    <row r="141" spans="1:6" x14ac:dyDescent="0.2">
      <c r="A141" t="s">
        <v>16</v>
      </c>
      <c r="B141" t="s">
        <v>131</v>
      </c>
      <c r="C141" s="68">
        <v>0</v>
      </c>
      <c r="D141" s="68">
        <v>17583</v>
      </c>
      <c r="E141" s="68">
        <v>0</v>
      </c>
      <c r="F141" s="68">
        <v>0</v>
      </c>
    </row>
    <row r="142" spans="1:6" x14ac:dyDescent="0.2">
      <c r="B142" t="s">
        <v>209</v>
      </c>
      <c r="C142" s="68">
        <v>0</v>
      </c>
      <c r="D142" s="68">
        <v>81641</v>
      </c>
      <c r="E142" s="68">
        <v>0</v>
      </c>
      <c r="F142" s="68">
        <v>0</v>
      </c>
    </row>
    <row r="143" spans="1:6" x14ac:dyDescent="0.2">
      <c r="A143" t="s">
        <v>118</v>
      </c>
      <c r="B143" t="s">
        <v>119</v>
      </c>
      <c r="C143" s="68">
        <v>9517224.4299999997</v>
      </c>
      <c r="D143" s="68">
        <v>18494929.190000001</v>
      </c>
      <c r="E143" s="68">
        <v>0</v>
      </c>
      <c r="F143" s="68">
        <v>9517224.4299999997</v>
      </c>
    </row>
    <row r="144" spans="1:6" x14ac:dyDescent="0.2">
      <c r="A144" t="s">
        <v>26</v>
      </c>
      <c r="C144" s="68">
        <v>9660160.5500000007</v>
      </c>
      <c r="D144" s="68">
        <v>18980135.609999999</v>
      </c>
      <c r="E144" s="68">
        <v>445327.17</v>
      </c>
      <c r="F144" s="68">
        <v>10105487.720000001</v>
      </c>
    </row>
    <row r="145" spans="1:6" x14ac:dyDescent="0.2">
      <c r="A145" t="s">
        <v>27</v>
      </c>
    </row>
    <row r="146" spans="1:6" x14ac:dyDescent="0.2">
      <c r="A146" t="s">
        <v>28</v>
      </c>
      <c r="B146" t="s">
        <v>245</v>
      </c>
      <c r="C146" s="68">
        <v>-537122.93999999994</v>
      </c>
      <c r="D146" s="68">
        <v>-532928.73</v>
      </c>
      <c r="E146" s="68">
        <v>0</v>
      </c>
      <c r="F146" s="68">
        <v>-537122.93999999994</v>
      </c>
    </row>
    <row r="147" spans="1:6" x14ac:dyDescent="0.2">
      <c r="A147" t="s">
        <v>30</v>
      </c>
      <c r="B147" t="s">
        <v>31</v>
      </c>
      <c r="C147" s="68">
        <v>-3755966.48</v>
      </c>
      <c r="D147" s="68">
        <v>-7511933</v>
      </c>
      <c r="E147" s="68">
        <v>0</v>
      </c>
      <c r="F147" s="68">
        <v>-3755966.48</v>
      </c>
    </row>
    <row r="148" spans="1:6" x14ac:dyDescent="0.2">
      <c r="A148" t="s">
        <v>32</v>
      </c>
      <c r="B148" t="s">
        <v>33</v>
      </c>
      <c r="C148" s="68">
        <v>230374.35</v>
      </c>
      <c r="D148" s="68">
        <v>311272.71999999997</v>
      </c>
      <c r="E148" s="68">
        <v>0</v>
      </c>
      <c r="F148" s="68">
        <v>230374.35</v>
      </c>
    </row>
    <row r="149" spans="1:6" x14ac:dyDescent="0.2">
      <c r="A149" t="s">
        <v>34</v>
      </c>
      <c r="B149" t="s">
        <v>35</v>
      </c>
      <c r="C149" s="68">
        <v>21114</v>
      </c>
      <c r="D149" s="68">
        <v>25078</v>
      </c>
      <c r="E149" s="68">
        <v>0</v>
      </c>
      <c r="F149" s="68">
        <v>21114</v>
      </c>
    </row>
    <row r="150" spans="1:6" x14ac:dyDescent="0.2">
      <c r="A150" t="s">
        <v>36</v>
      </c>
      <c r="B150" t="s">
        <v>37</v>
      </c>
      <c r="C150" s="68">
        <v>0</v>
      </c>
      <c r="D150" s="68">
        <v>80669.039999999994</v>
      </c>
      <c r="E150" s="68">
        <v>0</v>
      </c>
      <c r="F150" s="68">
        <v>0</v>
      </c>
    </row>
    <row r="151" spans="1:6" x14ac:dyDescent="0.2">
      <c r="A151" t="s">
        <v>38</v>
      </c>
      <c r="B151" t="s">
        <v>39</v>
      </c>
      <c r="C151" s="68">
        <v>0</v>
      </c>
      <c r="D151" s="68">
        <v>9131.68</v>
      </c>
      <c r="E151" s="68">
        <v>0</v>
      </c>
      <c r="F151" s="68">
        <v>0</v>
      </c>
    </row>
    <row r="152" spans="1:6" x14ac:dyDescent="0.2">
      <c r="A152" t="s">
        <v>40</v>
      </c>
      <c r="B152" t="s">
        <v>41</v>
      </c>
      <c r="C152" s="68">
        <v>72360.72</v>
      </c>
      <c r="D152" s="68">
        <v>144721.44</v>
      </c>
      <c r="E152" s="68">
        <v>0</v>
      </c>
      <c r="F152" s="68">
        <v>72360.72</v>
      </c>
    </row>
    <row r="153" spans="1:6" x14ac:dyDescent="0.2">
      <c r="A153" t="s">
        <v>42</v>
      </c>
      <c r="B153" t="s">
        <v>43</v>
      </c>
      <c r="C153" s="68">
        <v>5100000</v>
      </c>
      <c r="D153" s="68">
        <v>6100000</v>
      </c>
      <c r="E153" s="68">
        <v>0</v>
      </c>
      <c r="F153" s="68">
        <v>5100000</v>
      </c>
    </row>
    <row r="154" spans="1:6" x14ac:dyDescent="0.2">
      <c r="A154" t="s">
        <v>42</v>
      </c>
      <c r="B154" t="s">
        <v>279</v>
      </c>
      <c r="C154" s="68">
        <v>-4000000</v>
      </c>
      <c r="D154" s="68">
        <v>-4000000</v>
      </c>
      <c r="E154" s="68">
        <v>0</v>
      </c>
      <c r="F154" s="68">
        <v>-4000000</v>
      </c>
    </row>
    <row r="155" spans="1:6" x14ac:dyDescent="0.2">
      <c r="A155" t="s">
        <v>44</v>
      </c>
      <c r="B155" t="s">
        <v>45</v>
      </c>
      <c r="C155" s="68">
        <v>0</v>
      </c>
      <c r="D155" s="68">
        <v>35784836.640000001</v>
      </c>
      <c r="E155" s="68">
        <v>0</v>
      </c>
      <c r="F155" s="68">
        <v>0</v>
      </c>
    </row>
    <row r="156" spans="1:6" x14ac:dyDescent="0.2">
      <c r="A156" t="s">
        <v>46</v>
      </c>
      <c r="B156" t="s">
        <v>47</v>
      </c>
      <c r="C156" s="68">
        <v>0</v>
      </c>
      <c r="D156" s="68">
        <v>71300617.530000001</v>
      </c>
      <c r="E156" s="68">
        <v>0</v>
      </c>
      <c r="F156" s="68">
        <v>0</v>
      </c>
    </row>
    <row r="157" spans="1:6" x14ac:dyDescent="0.2">
      <c r="A157" t="s">
        <v>48</v>
      </c>
      <c r="B157" t="s">
        <v>49</v>
      </c>
      <c r="C157" s="68">
        <v>0</v>
      </c>
      <c r="D157" s="68">
        <v>19738273.57</v>
      </c>
      <c r="E157" s="68">
        <v>0</v>
      </c>
      <c r="F157" s="68">
        <v>0</v>
      </c>
    </row>
    <row r="158" spans="1:6" x14ac:dyDescent="0.2">
      <c r="A158" t="s">
        <v>34</v>
      </c>
      <c r="B158" t="s">
        <v>50</v>
      </c>
      <c r="C158" s="68">
        <v>49416</v>
      </c>
      <c r="D158" s="68">
        <v>96257</v>
      </c>
      <c r="E158" s="68">
        <v>0</v>
      </c>
      <c r="F158" s="68">
        <v>49416</v>
      </c>
    </row>
    <row r="159" spans="1:6" x14ac:dyDescent="0.2">
      <c r="A159" t="s">
        <v>36</v>
      </c>
      <c r="B159" t="s">
        <v>51</v>
      </c>
      <c r="C159" s="68">
        <v>0</v>
      </c>
      <c r="D159" s="68">
        <v>10845.57</v>
      </c>
      <c r="E159" s="68">
        <v>0</v>
      </c>
      <c r="F159" s="68">
        <v>0</v>
      </c>
    </row>
    <row r="160" spans="1:6" x14ac:dyDescent="0.2">
      <c r="A160" t="s">
        <v>52</v>
      </c>
      <c r="B160" t="s">
        <v>210</v>
      </c>
      <c r="C160" s="68">
        <v>0</v>
      </c>
      <c r="D160" s="68">
        <v>2674225.86</v>
      </c>
      <c r="E160" s="68">
        <v>0</v>
      </c>
      <c r="F160" s="68">
        <v>0</v>
      </c>
    </row>
    <row r="161" spans="1:6" x14ac:dyDescent="0.2">
      <c r="A161" t="s">
        <v>52</v>
      </c>
      <c r="B161" t="s">
        <v>53</v>
      </c>
      <c r="C161" s="68">
        <v>0</v>
      </c>
      <c r="D161" s="68">
        <v>689335.15</v>
      </c>
      <c r="E161" s="68">
        <v>0</v>
      </c>
      <c r="F161" s="68">
        <v>0</v>
      </c>
    </row>
    <row r="162" spans="1:6" x14ac:dyDescent="0.2">
      <c r="A162" t="s">
        <v>52</v>
      </c>
      <c r="B162" t="s">
        <v>54</v>
      </c>
      <c r="C162" s="68">
        <v>-13728.17</v>
      </c>
      <c r="D162" s="68">
        <v>-11926.84</v>
      </c>
      <c r="E162" s="68">
        <v>0</v>
      </c>
      <c r="F162" s="68">
        <v>-13728.17</v>
      </c>
    </row>
    <row r="163" spans="1:6" x14ac:dyDescent="0.2">
      <c r="A163" t="s">
        <v>55</v>
      </c>
      <c r="B163" t="s">
        <v>56</v>
      </c>
      <c r="C163" s="68">
        <v>-255185.97</v>
      </c>
      <c r="D163" s="68">
        <v>-156922.32999999999</v>
      </c>
      <c r="E163" s="68">
        <v>0</v>
      </c>
      <c r="F163" s="68">
        <v>-255185.97</v>
      </c>
    </row>
    <row r="164" spans="1:6" x14ac:dyDescent="0.2">
      <c r="A164" t="s">
        <v>55</v>
      </c>
      <c r="B164" t="s">
        <v>57</v>
      </c>
      <c r="C164" s="68">
        <v>65337.88</v>
      </c>
      <c r="D164" s="68">
        <v>308402.89</v>
      </c>
      <c r="E164" s="68">
        <v>0</v>
      </c>
      <c r="F164" s="68">
        <v>65337.88</v>
      </c>
    </row>
    <row r="165" spans="1:6" x14ac:dyDescent="0.2">
      <c r="A165" t="s">
        <v>58</v>
      </c>
      <c r="B165" t="s">
        <v>59</v>
      </c>
      <c r="C165" s="68">
        <v>310600.3</v>
      </c>
      <c r="D165" s="68">
        <v>609200.30000000005</v>
      </c>
      <c r="E165" s="68">
        <v>-301800</v>
      </c>
      <c r="F165" s="68">
        <v>8800.2999999999993</v>
      </c>
    </row>
    <row r="166" spans="1:6" x14ac:dyDescent="0.2">
      <c r="A166" t="s">
        <v>60</v>
      </c>
      <c r="B166" t="s">
        <v>61</v>
      </c>
      <c r="C166" s="68">
        <v>658072.15</v>
      </c>
      <c r="D166" s="68">
        <v>1310222.92</v>
      </c>
      <c r="E166" s="68">
        <v>0</v>
      </c>
      <c r="F166" s="68">
        <v>658072.15</v>
      </c>
    </row>
    <row r="167" spans="1:6" x14ac:dyDescent="0.2">
      <c r="A167" t="s">
        <v>62</v>
      </c>
      <c r="B167" t="s">
        <v>63</v>
      </c>
      <c r="C167" s="68">
        <v>-33860.019999999997</v>
      </c>
      <c r="D167" s="68">
        <v>-17878</v>
      </c>
      <c r="E167" s="68">
        <v>0</v>
      </c>
      <c r="F167" s="68">
        <v>-33860.019999999997</v>
      </c>
    </row>
    <row r="168" spans="1:6" x14ac:dyDescent="0.2">
      <c r="A168" t="s">
        <v>64</v>
      </c>
      <c r="B168" t="s">
        <v>65</v>
      </c>
      <c r="C168" s="68">
        <v>-2300129</v>
      </c>
      <c r="D168" s="68">
        <v>-2164371</v>
      </c>
      <c r="E168" s="68">
        <v>0</v>
      </c>
      <c r="F168" s="68">
        <v>-2300129</v>
      </c>
    </row>
    <row r="169" spans="1:6" x14ac:dyDescent="0.2">
      <c r="A169" t="s">
        <v>66</v>
      </c>
      <c r="B169" t="s">
        <v>67</v>
      </c>
      <c r="C169" s="68">
        <v>-128134.04</v>
      </c>
      <c r="D169" s="68">
        <v>-266038.2</v>
      </c>
      <c r="E169" s="68">
        <v>0</v>
      </c>
      <c r="F169" s="68">
        <v>-128134.04</v>
      </c>
    </row>
    <row r="170" spans="1:6" x14ac:dyDescent="0.2">
      <c r="A170" t="s">
        <v>68</v>
      </c>
      <c r="B170" t="s">
        <v>153</v>
      </c>
      <c r="C170" s="68">
        <v>7991.53</v>
      </c>
      <c r="D170" s="68">
        <v>2250.11</v>
      </c>
      <c r="E170" s="68">
        <v>0</v>
      </c>
      <c r="F170" s="68">
        <v>7991.53</v>
      </c>
    </row>
    <row r="171" spans="1:6" x14ac:dyDescent="0.2">
      <c r="A171" t="s">
        <v>68</v>
      </c>
      <c r="B171" t="s">
        <v>154</v>
      </c>
      <c r="C171" s="68">
        <v>129941.4</v>
      </c>
      <c r="D171" s="68">
        <v>68491.31</v>
      </c>
      <c r="E171" s="68">
        <v>0</v>
      </c>
      <c r="F171" s="68">
        <v>129941.4</v>
      </c>
    </row>
    <row r="172" spans="1:6" x14ac:dyDescent="0.2">
      <c r="A172" t="s">
        <v>69</v>
      </c>
      <c r="B172" t="s">
        <v>155</v>
      </c>
      <c r="C172" s="68">
        <v>-200842.61</v>
      </c>
      <c r="D172" s="68">
        <v>50392.91</v>
      </c>
      <c r="E172" s="68">
        <v>-343.88</v>
      </c>
      <c r="F172" s="68">
        <v>-201186.49</v>
      </c>
    </row>
    <row r="173" spans="1:6" x14ac:dyDescent="0.2">
      <c r="A173" t="s">
        <v>305</v>
      </c>
      <c r="B173" t="s">
        <v>306</v>
      </c>
      <c r="C173" s="68">
        <v>-353703.84</v>
      </c>
      <c r="D173" s="68">
        <v>-353703.84</v>
      </c>
      <c r="E173" s="68">
        <v>0</v>
      </c>
      <c r="F173" s="68">
        <v>-353703.84</v>
      </c>
    </row>
    <row r="174" spans="1:6" x14ac:dyDescent="0.2">
      <c r="A174" t="s">
        <v>212</v>
      </c>
      <c r="B174" t="s">
        <v>213</v>
      </c>
      <c r="C174" s="68">
        <v>-9724.7000000000007</v>
      </c>
      <c r="D174" s="68">
        <v>-17201.919999999998</v>
      </c>
      <c r="E174" s="68">
        <v>0</v>
      </c>
      <c r="F174" s="68">
        <v>-9724.7000000000007</v>
      </c>
    </row>
    <row r="175" spans="1:6" x14ac:dyDescent="0.2">
      <c r="A175" t="s">
        <v>70</v>
      </c>
      <c r="B175" t="s">
        <v>214</v>
      </c>
      <c r="C175" s="68">
        <v>3615694.24</v>
      </c>
      <c r="D175" s="68">
        <v>390453.26</v>
      </c>
      <c r="E175" s="68">
        <v>0</v>
      </c>
      <c r="F175" s="68">
        <v>3615694.24</v>
      </c>
    </row>
    <row r="176" spans="1:6" x14ac:dyDescent="0.2">
      <c r="A176" t="s">
        <v>70</v>
      </c>
      <c r="B176" t="s">
        <v>215</v>
      </c>
      <c r="C176" s="68">
        <v>156989.04</v>
      </c>
      <c r="D176" s="68">
        <v>310968.56</v>
      </c>
      <c r="E176" s="68">
        <v>0</v>
      </c>
      <c r="F176" s="68">
        <v>156989.04</v>
      </c>
    </row>
    <row r="177" spans="1:6" x14ac:dyDescent="0.2">
      <c r="A177" t="s">
        <v>34</v>
      </c>
      <c r="B177" t="s">
        <v>71</v>
      </c>
      <c r="C177" s="68">
        <v>16662</v>
      </c>
      <c r="D177" s="68">
        <v>32831</v>
      </c>
      <c r="E177" s="68">
        <v>0</v>
      </c>
      <c r="F177" s="68">
        <v>16662</v>
      </c>
    </row>
    <row r="178" spans="1:6" x14ac:dyDescent="0.2">
      <c r="A178" t="s">
        <v>36</v>
      </c>
      <c r="B178" t="s">
        <v>72</v>
      </c>
      <c r="C178" s="68">
        <v>67164.78</v>
      </c>
      <c r="D178" s="68">
        <v>133431.54</v>
      </c>
      <c r="E178" s="68">
        <v>0</v>
      </c>
      <c r="F178" s="68">
        <v>67164.78</v>
      </c>
    </row>
    <row r="179" spans="1:6" x14ac:dyDescent="0.2">
      <c r="A179" t="s">
        <v>216</v>
      </c>
      <c r="B179" t="s">
        <v>217</v>
      </c>
      <c r="C179" s="68">
        <v>0</v>
      </c>
      <c r="D179" s="68">
        <v>940262.23</v>
      </c>
      <c r="E179" s="68">
        <v>0</v>
      </c>
      <c r="F179" s="68">
        <v>0</v>
      </c>
    </row>
    <row r="180" spans="1:6" x14ac:dyDescent="0.2">
      <c r="A180" t="s">
        <v>156</v>
      </c>
      <c r="B180" t="s">
        <v>246</v>
      </c>
      <c r="C180" s="68">
        <v>1135275.02</v>
      </c>
      <c r="D180" s="68">
        <v>1638986.4</v>
      </c>
      <c r="E180" s="68">
        <v>0</v>
      </c>
      <c r="F180" s="68">
        <v>1135275.02</v>
      </c>
    </row>
    <row r="181" spans="1:6" x14ac:dyDescent="0.2">
      <c r="A181" t="s">
        <v>158</v>
      </c>
      <c r="B181" t="s">
        <v>159</v>
      </c>
      <c r="C181" s="68">
        <v>133521.72</v>
      </c>
      <c r="D181" s="68">
        <v>200282.58</v>
      </c>
      <c r="E181" s="68">
        <v>0</v>
      </c>
      <c r="F181" s="68">
        <v>133521.72</v>
      </c>
    </row>
    <row r="182" spans="1:6" x14ac:dyDescent="0.2">
      <c r="B182" t="s">
        <v>219</v>
      </c>
      <c r="C182" s="68">
        <v>-218781</v>
      </c>
      <c r="D182" s="68">
        <v>-745737</v>
      </c>
      <c r="E182" s="68">
        <v>0</v>
      </c>
      <c r="F182" s="68">
        <v>-218781</v>
      </c>
    </row>
    <row r="183" spans="1:6" x14ac:dyDescent="0.2">
      <c r="B183" t="s">
        <v>220</v>
      </c>
      <c r="C183" s="68">
        <v>1395715.14</v>
      </c>
      <c r="D183" s="68">
        <v>5035863.51</v>
      </c>
      <c r="E183" s="68">
        <v>0</v>
      </c>
      <c r="F183" s="68">
        <v>1395715.14</v>
      </c>
    </row>
    <row r="184" spans="1:6" x14ac:dyDescent="0.2">
      <c r="B184" t="s">
        <v>221</v>
      </c>
      <c r="C184" s="68">
        <v>-872213.22</v>
      </c>
      <c r="D184" s="68">
        <v>-3523798.76</v>
      </c>
      <c r="E184" s="68">
        <v>0</v>
      </c>
      <c r="F184" s="68">
        <v>-872213.22</v>
      </c>
    </row>
    <row r="185" spans="1:6" x14ac:dyDescent="0.2">
      <c r="B185" t="s">
        <v>161</v>
      </c>
      <c r="C185" s="68">
        <v>0</v>
      </c>
      <c r="D185" s="68">
        <v>0</v>
      </c>
      <c r="E185" s="68">
        <v>-92564</v>
      </c>
      <c r="F185" s="68">
        <v>-92564</v>
      </c>
    </row>
    <row r="186" spans="1:6" x14ac:dyDescent="0.2">
      <c r="B186" t="s">
        <v>222</v>
      </c>
      <c r="C186" s="68">
        <v>-178468.54</v>
      </c>
      <c r="D186" s="68">
        <v>-367687.82</v>
      </c>
      <c r="E186" s="68">
        <v>0</v>
      </c>
      <c r="F186" s="68">
        <v>-178468.54</v>
      </c>
    </row>
    <row r="187" spans="1:6" x14ac:dyDescent="0.2">
      <c r="B187" t="s">
        <v>223</v>
      </c>
      <c r="C187" s="68">
        <v>-333800.06</v>
      </c>
      <c r="D187" s="68">
        <v>-615002.68000000005</v>
      </c>
      <c r="E187" s="68">
        <v>0</v>
      </c>
      <c r="F187" s="68">
        <v>-333800.06</v>
      </c>
    </row>
    <row r="188" spans="1:6" x14ac:dyDescent="0.2">
      <c r="B188" t="s">
        <v>224</v>
      </c>
      <c r="C188" s="68">
        <v>-616534</v>
      </c>
      <c r="D188" s="68">
        <v>-871734</v>
      </c>
      <c r="E188" s="68">
        <v>0</v>
      </c>
      <c r="F188" s="68">
        <v>-616534</v>
      </c>
    </row>
    <row r="189" spans="1:6" x14ac:dyDescent="0.2">
      <c r="B189" t="s">
        <v>225</v>
      </c>
      <c r="C189" s="68">
        <v>957393.02</v>
      </c>
      <c r="D189" s="68">
        <v>2929278.97</v>
      </c>
      <c r="E189" s="68">
        <v>0</v>
      </c>
      <c r="F189" s="68">
        <v>957393.02</v>
      </c>
    </row>
    <row r="190" spans="1:6" x14ac:dyDescent="0.2">
      <c r="B190" t="s">
        <v>226</v>
      </c>
      <c r="C190" s="68">
        <v>-1391120.77</v>
      </c>
      <c r="D190" s="68">
        <v>-2332880.2799999998</v>
      </c>
      <c r="E190" s="68">
        <v>0</v>
      </c>
      <c r="F190" s="68">
        <v>-1391120.77</v>
      </c>
    </row>
    <row r="191" spans="1:6" x14ac:dyDescent="0.2">
      <c r="B191" t="s">
        <v>227</v>
      </c>
      <c r="C191" s="68">
        <v>-667978.74</v>
      </c>
      <c r="D191" s="68">
        <v>-1159118.1200000001</v>
      </c>
      <c r="E191" s="68">
        <v>0</v>
      </c>
      <c r="F191" s="68">
        <v>-667978.74</v>
      </c>
    </row>
    <row r="192" spans="1:6" x14ac:dyDescent="0.2">
      <c r="B192" t="s">
        <v>228</v>
      </c>
      <c r="C192" s="68">
        <v>-792001</v>
      </c>
      <c r="D192" s="68">
        <v>-1388828</v>
      </c>
      <c r="E192" s="68">
        <v>0</v>
      </c>
      <c r="F192" s="68">
        <v>-792001</v>
      </c>
    </row>
    <row r="193" spans="1:6" x14ac:dyDescent="0.2">
      <c r="B193" t="s">
        <v>229</v>
      </c>
      <c r="C193" s="68">
        <v>5883750.3600000003</v>
      </c>
      <c r="D193" s="68">
        <v>-126126556.12</v>
      </c>
      <c r="E193" s="68">
        <v>0</v>
      </c>
      <c r="F193" s="68">
        <v>5883750.3600000003</v>
      </c>
    </row>
    <row r="194" spans="1:6" x14ac:dyDescent="0.2">
      <c r="B194" t="s">
        <v>230</v>
      </c>
      <c r="C194" s="68">
        <v>-996314.07</v>
      </c>
      <c r="D194" s="68">
        <v>-1000312.09</v>
      </c>
      <c r="E194" s="68">
        <v>0</v>
      </c>
      <c r="F194" s="68">
        <v>-996314.07</v>
      </c>
    </row>
    <row r="195" spans="1:6" x14ac:dyDescent="0.2">
      <c r="B195" t="s">
        <v>231</v>
      </c>
      <c r="C195" s="68">
        <v>-1882357.85</v>
      </c>
      <c r="D195" s="68">
        <v>-3429891.34</v>
      </c>
      <c r="E195" s="68">
        <v>0</v>
      </c>
      <c r="F195" s="68">
        <v>-1882357.85</v>
      </c>
    </row>
    <row r="196" spans="1:6" x14ac:dyDescent="0.2">
      <c r="B196" t="s">
        <v>280</v>
      </c>
      <c r="C196" s="68">
        <v>-905573.45</v>
      </c>
      <c r="D196" s="68">
        <v>-905573.45</v>
      </c>
      <c r="E196" s="68">
        <v>0</v>
      </c>
      <c r="F196" s="68">
        <v>-905573.45</v>
      </c>
    </row>
    <row r="197" spans="1:6" x14ac:dyDescent="0.2">
      <c r="B197" t="s">
        <v>232</v>
      </c>
      <c r="C197" s="68">
        <v>-207750</v>
      </c>
      <c r="D197" s="68">
        <v>0</v>
      </c>
      <c r="E197" s="68">
        <v>0</v>
      </c>
      <c r="F197" s="68">
        <v>-207750</v>
      </c>
    </row>
    <row r="198" spans="1:6" x14ac:dyDescent="0.2">
      <c r="B198" t="s">
        <v>233</v>
      </c>
      <c r="C198" s="68">
        <v>385870.33</v>
      </c>
      <c r="D198" s="68">
        <v>-301324.68</v>
      </c>
      <c r="E198" s="68">
        <v>0</v>
      </c>
      <c r="F198" s="68">
        <v>385870.33</v>
      </c>
    </row>
    <row r="199" spans="1:6" x14ac:dyDescent="0.2">
      <c r="B199" t="s">
        <v>234</v>
      </c>
      <c r="C199" s="68">
        <v>-202731.6</v>
      </c>
      <c r="D199" s="68">
        <v>-635554.6</v>
      </c>
      <c r="E199" s="68">
        <v>0</v>
      </c>
      <c r="F199" s="68">
        <v>-202731.6</v>
      </c>
    </row>
    <row r="200" spans="1:6" x14ac:dyDescent="0.2">
      <c r="B200" t="s">
        <v>235</v>
      </c>
      <c r="C200" s="68">
        <v>3165977.48</v>
      </c>
      <c r="D200" s="68">
        <v>0</v>
      </c>
      <c r="E200" s="68">
        <v>0</v>
      </c>
      <c r="F200" s="68">
        <v>3165977.48</v>
      </c>
    </row>
    <row r="201" spans="1:6" x14ac:dyDescent="0.2">
      <c r="B201" t="s">
        <v>236</v>
      </c>
      <c r="C201" s="68">
        <v>211684.8</v>
      </c>
      <c r="D201" s="68">
        <v>-4022010.6</v>
      </c>
      <c r="E201" s="68">
        <v>0</v>
      </c>
      <c r="F201" s="68">
        <v>211684.8</v>
      </c>
    </row>
    <row r="202" spans="1:6" x14ac:dyDescent="0.2">
      <c r="A202" t="s">
        <v>73</v>
      </c>
      <c r="C202" s="68">
        <v>2916884.19</v>
      </c>
      <c r="D202" s="68">
        <v>-11532330.710000001</v>
      </c>
      <c r="E202" s="68">
        <v>-394707.88</v>
      </c>
      <c r="F202" s="68">
        <v>2522176.31</v>
      </c>
    </row>
    <row r="203" spans="1:6" x14ac:dyDescent="0.2">
      <c r="A203" t="s">
        <v>74</v>
      </c>
    </row>
    <row r="204" spans="1:6" x14ac:dyDescent="0.2">
      <c r="B204" t="s">
        <v>162</v>
      </c>
      <c r="C204" s="68">
        <v>-24103579.559999999</v>
      </c>
      <c r="D204" s="68">
        <v>-23436898</v>
      </c>
      <c r="E204" s="68">
        <v>666681.56000000006</v>
      </c>
      <c r="F204" s="68">
        <v>-23436898</v>
      </c>
    </row>
    <row r="205" spans="1:6" x14ac:dyDescent="0.2">
      <c r="B205" t="s">
        <v>75</v>
      </c>
      <c r="C205" s="68">
        <v>1232436.95</v>
      </c>
      <c r="D205" s="68">
        <v>2604622.59</v>
      </c>
      <c r="E205" s="68">
        <v>0</v>
      </c>
      <c r="F205" s="68">
        <v>1232436.95</v>
      </c>
    </row>
    <row r="206" spans="1:6" x14ac:dyDescent="0.2">
      <c r="B206" t="s">
        <v>76</v>
      </c>
      <c r="C206" s="68">
        <v>-2810739.81</v>
      </c>
      <c r="D206" s="68">
        <v>-5757611.3499999996</v>
      </c>
      <c r="E206" s="68">
        <v>0</v>
      </c>
      <c r="F206" s="68">
        <v>-2810739.81</v>
      </c>
    </row>
    <row r="207" spans="1:6" x14ac:dyDescent="0.2">
      <c r="B207" t="s">
        <v>77</v>
      </c>
      <c r="C207" s="68">
        <v>23859653.859999999</v>
      </c>
      <c r="D207" s="68">
        <v>22071450.390000001</v>
      </c>
      <c r="E207" s="68">
        <v>-1315499.6000000001</v>
      </c>
      <c r="F207" s="68">
        <v>22544154.260000002</v>
      </c>
    </row>
    <row r="208" spans="1:6" x14ac:dyDescent="0.2">
      <c r="B208" t="s">
        <v>78</v>
      </c>
      <c r="C208" s="68">
        <v>9465989.4800000004</v>
      </c>
      <c r="D208" s="68">
        <v>18931979</v>
      </c>
      <c r="E208" s="68">
        <v>0</v>
      </c>
      <c r="F208" s="68">
        <v>9465989.4800000004</v>
      </c>
    </row>
    <row r="209" spans="1:6" x14ac:dyDescent="0.2">
      <c r="B209" t="s">
        <v>79</v>
      </c>
      <c r="C209" s="68">
        <v>73807.5</v>
      </c>
      <c r="D209" s="68">
        <v>147615</v>
      </c>
      <c r="E209" s="68">
        <v>0</v>
      </c>
      <c r="F209" s="68">
        <v>73807.5</v>
      </c>
    </row>
    <row r="210" spans="1:6" x14ac:dyDescent="0.2">
      <c r="B210" t="s">
        <v>80</v>
      </c>
      <c r="C210" s="68">
        <v>-349158.52</v>
      </c>
      <c r="D210" s="68">
        <v>-698317</v>
      </c>
      <c r="E210" s="68">
        <v>0</v>
      </c>
      <c r="F210" s="68">
        <v>-349158.52</v>
      </c>
    </row>
    <row r="211" spans="1:6" x14ac:dyDescent="0.2">
      <c r="B211" t="s">
        <v>81</v>
      </c>
      <c r="C211" s="68">
        <v>-73807.5</v>
      </c>
      <c r="D211" s="68">
        <v>-147615</v>
      </c>
      <c r="E211" s="68">
        <v>0</v>
      </c>
      <c r="F211" s="68">
        <v>-73807.5</v>
      </c>
    </row>
    <row r="212" spans="1:6" x14ac:dyDescent="0.2">
      <c r="B212" t="s">
        <v>82</v>
      </c>
      <c r="C212" s="68">
        <v>-9465989.4800000004</v>
      </c>
      <c r="D212" s="68">
        <v>-18931979</v>
      </c>
      <c r="E212" s="68">
        <v>0</v>
      </c>
      <c r="F212" s="68">
        <v>-9465989.4800000004</v>
      </c>
    </row>
    <row r="213" spans="1:6" x14ac:dyDescent="0.2">
      <c r="B213" t="s">
        <v>83</v>
      </c>
      <c r="C213" s="68">
        <v>349158.52</v>
      </c>
      <c r="D213" s="68">
        <v>698317</v>
      </c>
      <c r="E213" s="68">
        <v>0</v>
      </c>
      <c r="F213" s="68">
        <v>349158.52</v>
      </c>
    </row>
    <row r="214" spans="1:6" x14ac:dyDescent="0.2">
      <c r="B214" t="s">
        <v>84</v>
      </c>
      <c r="C214" s="68">
        <v>5641503.21</v>
      </c>
      <c r="D214" s="68">
        <v>-243497.2</v>
      </c>
      <c r="E214" s="68">
        <v>0</v>
      </c>
      <c r="F214" s="68">
        <v>5641503.21</v>
      </c>
    </row>
    <row r="215" spans="1:6" x14ac:dyDescent="0.2">
      <c r="B215" t="s">
        <v>85</v>
      </c>
      <c r="C215" s="68">
        <v>-5641503.21</v>
      </c>
      <c r="D215" s="68">
        <v>243497.2</v>
      </c>
      <c r="E215" s="68">
        <v>0</v>
      </c>
      <c r="F215" s="68">
        <v>-5641503.21</v>
      </c>
    </row>
    <row r="216" spans="1:6" x14ac:dyDescent="0.2">
      <c r="A216" t="s">
        <v>86</v>
      </c>
      <c r="C216" s="68">
        <v>-1822228.56</v>
      </c>
      <c r="D216" s="68">
        <v>-4518436.37</v>
      </c>
      <c r="E216" s="68">
        <v>-648818.04</v>
      </c>
      <c r="F216" s="68">
        <v>-2471046.6</v>
      </c>
    </row>
    <row r="217" spans="1:6" x14ac:dyDescent="0.2">
      <c r="A217" t="s">
        <v>87</v>
      </c>
    </row>
    <row r="218" spans="1:6" x14ac:dyDescent="0.2">
      <c r="A218" t="s">
        <v>88</v>
      </c>
      <c r="B218" t="s">
        <v>89</v>
      </c>
      <c r="C218" s="68">
        <v>261933.06</v>
      </c>
      <c r="D218" s="68">
        <v>523866.12</v>
      </c>
      <c r="E218" s="68">
        <v>0</v>
      </c>
      <c r="F218" s="68">
        <v>261933.06</v>
      </c>
    </row>
    <row r="219" spans="1:6" x14ac:dyDescent="0.2">
      <c r="A219" t="s">
        <v>90</v>
      </c>
      <c r="B219" t="s">
        <v>91</v>
      </c>
      <c r="C219" s="68">
        <v>175710.24</v>
      </c>
      <c r="D219" s="68">
        <v>351420.48</v>
      </c>
      <c r="E219" s="68">
        <v>0</v>
      </c>
      <c r="F219" s="68">
        <v>175710.24</v>
      </c>
    </row>
    <row r="220" spans="1:6" x14ac:dyDescent="0.2">
      <c r="A220" t="s">
        <v>92</v>
      </c>
      <c r="B220" t="s">
        <v>93</v>
      </c>
      <c r="C220" s="68">
        <v>9985876.9800000004</v>
      </c>
      <c r="D220" s="68">
        <v>0</v>
      </c>
      <c r="E220" s="68">
        <v>0</v>
      </c>
      <c r="F220" s="68">
        <v>9985876.9800000004</v>
      </c>
    </row>
    <row r="221" spans="1:6" x14ac:dyDescent="0.2">
      <c r="A221" t="s">
        <v>94</v>
      </c>
      <c r="B221" t="s">
        <v>95</v>
      </c>
      <c r="C221" s="68">
        <v>-19890849.989999998</v>
      </c>
      <c r="D221" s="68">
        <v>0</v>
      </c>
      <c r="E221" s="68">
        <v>0</v>
      </c>
      <c r="F221" s="68">
        <v>-19890849.989999998</v>
      </c>
    </row>
    <row r="222" spans="1:6" x14ac:dyDescent="0.2">
      <c r="A222" t="s">
        <v>96</v>
      </c>
      <c r="B222" t="s">
        <v>97</v>
      </c>
      <c r="C222" s="68">
        <v>-1500000</v>
      </c>
      <c r="D222" s="68">
        <v>0</v>
      </c>
      <c r="E222" s="68">
        <v>410938</v>
      </c>
      <c r="F222" s="68">
        <v>-1089062</v>
      </c>
    </row>
    <row r="223" spans="1:6" x14ac:dyDescent="0.2">
      <c r="A223" t="s">
        <v>163</v>
      </c>
      <c r="B223" t="s">
        <v>164</v>
      </c>
      <c r="C223" s="68">
        <v>2473456.42</v>
      </c>
      <c r="D223" s="68">
        <v>0</v>
      </c>
      <c r="E223" s="68">
        <v>-167715.04999999999</v>
      </c>
      <c r="F223" s="68">
        <v>2305741.37</v>
      </c>
    </row>
    <row r="224" spans="1:6" x14ac:dyDescent="0.2">
      <c r="B224" t="s">
        <v>237</v>
      </c>
      <c r="C224" s="68">
        <v>-4217382.68</v>
      </c>
      <c r="D224" s="68">
        <v>0</v>
      </c>
      <c r="E224" s="68">
        <v>-1395237.5</v>
      </c>
      <c r="F224" s="68">
        <v>-5612620.1799999997</v>
      </c>
    </row>
    <row r="225" spans="1:6" x14ac:dyDescent="0.2">
      <c r="A225" t="s">
        <v>163</v>
      </c>
      <c r="B225" t="s">
        <v>238</v>
      </c>
      <c r="C225" s="68">
        <v>-8312584.5</v>
      </c>
      <c r="D225" s="68">
        <v>8662750</v>
      </c>
      <c r="E225" s="68">
        <v>205279364</v>
      </c>
      <c r="F225" s="68">
        <v>196966779.5</v>
      </c>
    </row>
    <row r="226" spans="1:6" x14ac:dyDescent="0.2">
      <c r="A226" t="s">
        <v>163</v>
      </c>
      <c r="B226" t="s">
        <v>243</v>
      </c>
      <c r="C226" s="68">
        <v>0</v>
      </c>
      <c r="D226" s="68">
        <v>0</v>
      </c>
      <c r="E226" s="68">
        <v>5093051</v>
      </c>
      <c r="F226" s="68">
        <v>5093051</v>
      </c>
    </row>
    <row r="227" spans="1:6" x14ac:dyDescent="0.2">
      <c r="B227" t="s">
        <v>307</v>
      </c>
      <c r="C227" s="68">
        <v>0</v>
      </c>
      <c r="D227" s="68">
        <v>0</v>
      </c>
      <c r="E227" s="68">
        <v>213926</v>
      </c>
      <c r="F227" s="68">
        <v>213926</v>
      </c>
    </row>
    <row r="228" spans="1:6" x14ac:dyDescent="0.2">
      <c r="B228" t="s">
        <v>308</v>
      </c>
      <c r="C228" s="68">
        <v>0</v>
      </c>
      <c r="D228" s="68">
        <v>0</v>
      </c>
      <c r="E228" s="68">
        <v>204201</v>
      </c>
      <c r="F228" s="68">
        <v>204201</v>
      </c>
    </row>
    <row r="229" spans="1:6" x14ac:dyDescent="0.2">
      <c r="A229" t="s">
        <v>92</v>
      </c>
      <c r="B229" t="s">
        <v>286</v>
      </c>
      <c r="C229" s="68">
        <v>-20665916.260000002</v>
      </c>
      <c r="D229" s="68">
        <v>-20665916.260000002</v>
      </c>
      <c r="E229" s="68">
        <v>0</v>
      </c>
      <c r="F229" s="68">
        <v>-20665916.260000002</v>
      </c>
    </row>
    <row r="230" spans="1:6" x14ac:dyDescent="0.2">
      <c r="A230" t="s">
        <v>92</v>
      </c>
      <c r="B230" t="s">
        <v>296</v>
      </c>
      <c r="C230" s="68">
        <v>15000000</v>
      </c>
      <c r="D230" s="68">
        <v>15000000</v>
      </c>
      <c r="E230" s="68">
        <v>0</v>
      </c>
      <c r="F230" s="68">
        <v>15000000</v>
      </c>
    </row>
    <row r="231" spans="1:6" x14ac:dyDescent="0.2">
      <c r="A231" t="s">
        <v>94</v>
      </c>
      <c r="B231" t="s">
        <v>288</v>
      </c>
      <c r="C231" s="68">
        <v>40445049.380000003</v>
      </c>
      <c r="D231" s="68">
        <v>40445049.380000003</v>
      </c>
      <c r="E231" s="68">
        <v>0</v>
      </c>
      <c r="F231" s="68">
        <v>40445049.380000003</v>
      </c>
    </row>
    <row r="232" spans="1:6" x14ac:dyDescent="0.2">
      <c r="A232" t="s">
        <v>94</v>
      </c>
      <c r="B232" t="s">
        <v>297</v>
      </c>
      <c r="C232" s="68">
        <v>-25800000</v>
      </c>
      <c r="D232" s="68">
        <v>-25800000</v>
      </c>
      <c r="E232" s="68">
        <v>0</v>
      </c>
      <c r="F232" s="68">
        <v>-25800000</v>
      </c>
    </row>
    <row r="233" spans="1:6" x14ac:dyDescent="0.2">
      <c r="A233" t="s">
        <v>96</v>
      </c>
      <c r="B233" t="s">
        <v>290</v>
      </c>
      <c r="C233" s="68">
        <v>3000000</v>
      </c>
      <c r="D233" s="68">
        <v>3000000</v>
      </c>
      <c r="E233" s="68">
        <v>0</v>
      </c>
      <c r="F233" s="68">
        <v>3000000</v>
      </c>
    </row>
    <row r="234" spans="1:6" x14ac:dyDescent="0.2">
      <c r="A234" t="s">
        <v>96</v>
      </c>
      <c r="B234" t="s">
        <v>298</v>
      </c>
      <c r="C234" s="68">
        <v>-3000000</v>
      </c>
      <c r="D234" s="68">
        <v>-3000000</v>
      </c>
      <c r="E234" s="68">
        <v>0</v>
      </c>
      <c r="F234" s="68">
        <v>-3000000</v>
      </c>
    </row>
    <row r="235" spans="1:6" x14ac:dyDescent="0.2">
      <c r="B235" t="s">
        <v>120</v>
      </c>
      <c r="C235" s="68">
        <v>27214981.84</v>
      </c>
      <c r="D235" s="68">
        <v>8341148.5800000001</v>
      </c>
      <c r="E235" s="68">
        <v>-296743530.98000002</v>
      </c>
      <c r="F235" s="68">
        <v>-269528549.13999999</v>
      </c>
    </row>
    <row r="236" spans="1:6" x14ac:dyDescent="0.2">
      <c r="B236" t="s">
        <v>121</v>
      </c>
      <c r="C236" s="68">
        <v>-84318989.939999998</v>
      </c>
      <c r="D236" s="68">
        <v>-71782782.569999993</v>
      </c>
      <c r="E236" s="68">
        <v>37970369.490000002</v>
      </c>
      <c r="F236" s="68">
        <v>-46348620.450000003</v>
      </c>
    </row>
    <row r="237" spans="1:6" x14ac:dyDescent="0.2">
      <c r="B237" t="s">
        <v>122</v>
      </c>
      <c r="C237" s="68">
        <v>6183625.0899999999</v>
      </c>
      <c r="D237" s="68">
        <v>9919034.0399999991</v>
      </c>
      <c r="E237" s="68">
        <v>-762913.51</v>
      </c>
      <c r="F237" s="68">
        <v>5420711.5800000001</v>
      </c>
    </row>
    <row r="238" spans="1:6" x14ac:dyDescent="0.2">
      <c r="B238" t="s">
        <v>123</v>
      </c>
      <c r="C238" s="68">
        <v>-8078691.1500000004</v>
      </c>
      <c r="D238" s="68">
        <v>-11264900.189999999</v>
      </c>
      <c r="E238" s="68">
        <v>63850895.539999999</v>
      </c>
      <c r="F238" s="68">
        <v>55772204.390000001</v>
      </c>
    </row>
    <row r="239" spans="1:6" x14ac:dyDescent="0.2">
      <c r="B239" t="s">
        <v>124</v>
      </c>
      <c r="C239" s="68">
        <v>-191780.83</v>
      </c>
      <c r="D239" s="68">
        <v>-380462.05</v>
      </c>
      <c r="E239" s="68">
        <v>-1248.3</v>
      </c>
      <c r="F239" s="68">
        <v>-193029.13</v>
      </c>
    </row>
    <row r="240" spans="1:6" x14ac:dyDescent="0.2">
      <c r="B240" t="s">
        <v>299</v>
      </c>
      <c r="C240" s="68">
        <v>-15000000</v>
      </c>
      <c r="D240" s="68">
        <v>-15000000</v>
      </c>
      <c r="E240" s="68">
        <v>0</v>
      </c>
      <c r="F240" s="68">
        <v>-15000000</v>
      </c>
    </row>
    <row r="241" spans="1:6" x14ac:dyDescent="0.2">
      <c r="B241" t="s">
        <v>300</v>
      </c>
      <c r="C241" s="68">
        <v>3000000</v>
      </c>
      <c r="D241" s="68">
        <v>3000000</v>
      </c>
      <c r="E241" s="68">
        <v>0</v>
      </c>
      <c r="F241" s="68">
        <v>3000000</v>
      </c>
    </row>
    <row r="242" spans="1:6" x14ac:dyDescent="0.2">
      <c r="B242" t="s">
        <v>301</v>
      </c>
      <c r="C242" s="68">
        <v>25800000</v>
      </c>
      <c r="D242" s="68">
        <v>25800000</v>
      </c>
      <c r="E242" s="68">
        <v>0</v>
      </c>
      <c r="F242" s="68">
        <v>25800000</v>
      </c>
    </row>
    <row r="243" spans="1:6" x14ac:dyDescent="0.2">
      <c r="A243" t="s">
        <v>103</v>
      </c>
      <c r="C243" s="68">
        <v>-57435562.340000004</v>
      </c>
      <c r="D243" s="68">
        <v>-32850792.469999999</v>
      </c>
      <c r="E243" s="68">
        <v>13952099.689999999</v>
      </c>
      <c r="F243" s="68">
        <v>-43483462.649999999</v>
      </c>
    </row>
    <row r="244" spans="1:6" x14ac:dyDescent="0.2">
      <c r="A244" t="s">
        <v>104</v>
      </c>
    </row>
    <row r="245" spans="1:6" x14ac:dyDescent="0.2">
      <c r="A245" t="s">
        <v>105</v>
      </c>
      <c r="B245" t="s">
        <v>106</v>
      </c>
      <c r="C245" s="68">
        <v>76040.52</v>
      </c>
      <c r="D245" s="68">
        <v>152081.04</v>
      </c>
      <c r="E245" s="68">
        <v>0</v>
      </c>
      <c r="F245" s="68">
        <v>76040.52</v>
      </c>
    </row>
    <row r="246" spans="1:6" x14ac:dyDescent="0.2">
      <c r="A246" t="s">
        <v>107</v>
      </c>
      <c r="B246" t="s">
        <v>108</v>
      </c>
      <c r="C246" s="68">
        <v>13551.54</v>
      </c>
      <c r="D246" s="68">
        <v>27103.08</v>
      </c>
      <c r="E246" s="68">
        <v>0</v>
      </c>
      <c r="F246" s="68">
        <v>13551.54</v>
      </c>
    </row>
    <row r="247" spans="1:6" x14ac:dyDescent="0.2">
      <c r="A247" t="s">
        <v>193</v>
      </c>
      <c r="B247" t="s">
        <v>302</v>
      </c>
      <c r="C247" s="68">
        <v>15000000</v>
      </c>
      <c r="D247" s="68">
        <v>15000000</v>
      </c>
      <c r="E247" s="68">
        <v>0</v>
      </c>
      <c r="F247" s="68">
        <v>15000000</v>
      </c>
    </row>
    <row r="248" spans="1:6" x14ac:dyDescent="0.2">
      <c r="B248" t="s">
        <v>125</v>
      </c>
      <c r="C248" s="68">
        <v>317755.71000000002</v>
      </c>
      <c r="D248" s="68">
        <v>582365.32999999996</v>
      </c>
      <c r="E248" s="68">
        <v>-216120.63</v>
      </c>
      <c r="F248" s="68">
        <v>101635.08</v>
      </c>
    </row>
    <row r="249" spans="1:6" x14ac:dyDescent="0.2">
      <c r="B249" t="s">
        <v>167</v>
      </c>
      <c r="C249" s="68">
        <v>-12244733.58</v>
      </c>
      <c r="D249" s="68">
        <v>-8976782.4100000001</v>
      </c>
      <c r="E249" s="68">
        <v>-4376777.92</v>
      </c>
      <c r="F249" s="68">
        <v>-16621511.5</v>
      </c>
    </row>
    <row r="250" spans="1:6" x14ac:dyDescent="0.2">
      <c r="A250" t="s">
        <v>110</v>
      </c>
      <c r="C250" s="68">
        <v>3162614.19</v>
      </c>
      <c r="D250" s="68">
        <v>6784767.04</v>
      </c>
      <c r="E250" s="68">
        <v>-4592898.55</v>
      </c>
      <c r="F250" s="68">
        <v>-1430284.36</v>
      </c>
    </row>
    <row r="251" spans="1:6" x14ac:dyDescent="0.2">
      <c r="A251" t="s">
        <v>111</v>
      </c>
      <c r="C251" s="68">
        <v>69056386.290000007</v>
      </c>
      <c r="D251" s="68">
        <v>180222298.19999999</v>
      </c>
      <c r="E251" s="68">
        <v>8761002.3900000006</v>
      </c>
      <c r="F251" s="68">
        <v>77817388.680000007</v>
      </c>
    </row>
    <row r="252" spans="1:6" x14ac:dyDescent="0.2">
      <c r="A252" t="s">
        <v>112</v>
      </c>
      <c r="C252" s="68">
        <v>0</v>
      </c>
      <c r="D252" s="68">
        <v>0</v>
      </c>
      <c r="E252" s="68">
        <v>0</v>
      </c>
      <c r="F252" s="68">
        <v>0</v>
      </c>
    </row>
    <row r="253" spans="1:6" x14ac:dyDescent="0.2">
      <c r="A253" t="s">
        <v>113</v>
      </c>
      <c r="C253" s="68">
        <v>69056386.290000007</v>
      </c>
      <c r="D253" s="68">
        <v>180222298.19999999</v>
      </c>
      <c r="E253" s="68">
        <v>8761002.3900000006</v>
      </c>
      <c r="F253" s="68">
        <v>77817388.680000007</v>
      </c>
    </row>
    <row r="254" spans="1:6" x14ac:dyDescent="0.2">
      <c r="A254" t="s">
        <v>114</v>
      </c>
      <c r="C254">
        <v>1</v>
      </c>
      <c r="D254">
        <v>1</v>
      </c>
      <c r="E254">
        <v>1</v>
      </c>
      <c r="F254">
        <v>1</v>
      </c>
    </row>
    <row r="255" spans="1:6" x14ac:dyDescent="0.2">
      <c r="A255" t="s">
        <v>115</v>
      </c>
      <c r="C255" s="68">
        <v>69056386.290000007</v>
      </c>
      <c r="D255" s="68">
        <v>180222298.19999999</v>
      </c>
      <c r="E255" s="68">
        <v>8761002.3900000006</v>
      </c>
      <c r="F255" s="68">
        <v>77817388.680000007</v>
      </c>
    </row>
    <row r="256" spans="1:6" x14ac:dyDescent="0.2">
      <c r="A256" t="s">
        <v>116</v>
      </c>
      <c r="C256" s="69">
        <v>6.3750000000000001E-2</v>
      </c>
      <c r="D256" s="69">
        <v>6.3750000000000001E-2</v>
      </c>
      <c r="E256" s="69">
        <v>6.7500000000000004E-2</v>
      </c>
      <c r="F256" s="69">
        <v>6.4172000000000007E-2</v>
      </c>
    </row>
    <row r="257" spans="1:6" x14ac:dyDescent="0.2">
      <c r="A257" t="s">
        <v>117</v>
      </c>
      <c r="C257" s="68">
        <v>4402344.63</v>
      </c>
      <c r="D257" s="68">
        <v>11489171.51</v>
      </c>
      <c r="E257" s="68">
        <v>591367.66</v>
      </c>
      <c r="F257" s="68">
        <v>4993712.29</v>
      </c>
    </row>
    <row r="258" spans="1:6" x14ac:dyDescent="0.2">
      <c r="A258" t="s">
        <v>126</v>
      </c>
    </row>
    <row r="259" spans="1:6" x14ac:dyDescent="0.2">
      <c r="A259" t="s">
        <v>127</v>
      </c>
      <c r="C259" s="68">
        <v>17521149</v>
      </c>
      <c r="D259" s="68">
        <v>48457670.939999998</v>
      </c>
      <c r="E259" s="68">
        <v>2027615.08</v>
      </c>
      <c r="F259" s="68">
        <v>19548764.079999998</v>
      </c>
    </row>
    <row r="260" spans="1:6" x14ac:dyDescent="0.2">
      <c r="A260" t="s">
        <v>128</v>
      </c>
      <c r="C260" s="68">
        <v>4402344.63</v>
      </c>
      <c r="D260" s="68">
        <v>11489171.51</v>
      </c>
      <c r="E260" s="68">
        <v>591367.66</v>
      </c>
      <c r="F260" s="68">
        <v>4993712.29</v>
      </c>
    </row>
    <row r="261" spans="1:6" x14ac:dyDescent="0.2">
      <c r="A261" t="s">
        <v>129</v>
      </c>
      <c r="C261" s="68">
        <v>21923493.629999999</v>
      </c>
      <c r="D261" s="68">
        <v>59946842.450000003</v>
      </c>
      <c r="E261" s="68">
        <v>2618982.7400000002</v>
      </c>
      <c r="F261" s="68">
        <v>24542476.370000001</v>
      </c>
    </row>
    <row r="262" spans="1:6" x14ac:dyDescent="0.2">
      <c r="A262" t="s">
        <v>130</v>
      </c>
      <c r="B262" s="70">
        <v>42963.500474537039</v>
      </c>
      <c r="C262">
        <v>268</v>
      </c>
    </row>
  </sheetData>
  <pageMargins left="0.7" right="0.7" top="1.25" bottom="0.5" header="0.3" footer="0.3"/>
  <pageSetup scale="78" fitToHeight="0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F216"/>
  <sheetViews>
    <sheetView topLeftCell="BWU211" workbookViewId="0">
      <selection activeCell="A9" sqref="A9"/>
    </sheetView>
  </sheetViews>
  <sheetFormatPr defaultColWidth="9.28515625" defaultRowHeight="15" x14ac:dyDescent="0.25"/>
  <cols>
    <col min="1" max="1" width="43.7109375" style="47" bestFit="1" customWidth="1"/>
    <col min="2" max="2" width="45.7109375" style="47" bestFit="1" customWidth="1"/>
    <col min="3" max="4" width="16.7109375" style="47" bestFit="1" customWidth="1"/>
    <col min="5" max="5" width="14.28515625" style="47" bestFit="1" customWidth="1"/>
    <col min="6" max="6" width="15.28515625" style="47" bestFit="1" customWidth="1"/>
    <col min="7" max="16384" width="9.28515625" style="47"/>
  </cols>
  <sheetData>
    <row r="1" spans="1:6" x14ac:dyDescent="0.25">
      <c r="A1" s="47" t="s">
        <v>4</v>
      </c>
    </row>
    <row r="3" spans="1:6" x14ac:dyDescent="0.25">
      <c r="A3" s="47" t="s">
        <v>208</v>
      </c>
    </row>
    <row r="4" spans="1:6" x14ac:dyDescent="0.25">
      <c r="A4" s="47" t="s">
        <v>5</v>
      </c>
    </row>
    <row r="5" spans="1:6" x14ac:dyDescent="0.25">
      <c r="A5" s="103" t="s">
        <v>6</v>
      </c>
    </row>
    <row r="6" spans="1:6" x14ac:dyDescent="0.25">
      <c r="A6" s="103" t="s">
        <v>171</v>
      </c>
    </row>
    <row r="7" spans="1:6" x14ac:dyDescent="0.25">
      <c r="A7" s="47" t="s">
        <v>7</v>
      </c>
    </row>
    <row r="8" spans="1:6" x14ac:dyDescent="0.25">
      <c r="C8" s="47" t="s">
        <v>8</v>
      </c>
      <c r="D8" s="47" t="s">
        <v>9</v>
      </c>
      <c r="E8" s="47" t="s">
        <v>8</v>
      </c>
      <c r="F8" s="47" t="s">
        <v>8</v>
      </c>
    </row>
    <row r="9" spans="1:6" x14ac:dyDescent="0.25">
      <c r="C9" s="47" t="s">
        <v>10</v>
      </c>
      <c r="D9" s="47" t="s">
        <v>10</v>
      </c>
      <c r="E9" s="47" t="s">
        <v>3</v>
      </c>
      <c r="F9" s="47" t="s">
        <v>11</v>
      </c>
    </row>
    <row r="10" spans="1:6" x14ac:dyDescent="0.25">
      <c r="A10" s="47" t="s">
        <v>12</v>
      </c>
      <c r="C10" s="48">
        <v>0</v>
      </c>
      <c r="D10" s="48">
        <v>149346936.55000001</v>
      </c>
      <c r="E10" s="48">
        <v>0</v>
      </c>
      <c r="F10" s="48">
        <v>0</v>
      </c>
    </row>
    <row r="11" spans="1:6" x14ac:dyDescent="0.25">
      <c r="A11" s="47" t="s">
        <v>13</v>
      </c>
    </row>
    <row r="12" spans="1:6" x14ac:dyDescent="0.25">
      <c r="A12" s="47" t="s">
        <v>14</v>
      </c>
      <c r="B12" s="47" t="s">
        <v>15</v>
      </c>
      <c r="C12" s="48">
        <v>0</v>
      </c>
      <c r="D12" s="48">
        <v>-4733670</v>
      </c>
      <c r="E12" s="48">
        <v>0</v>
      </c>
      <c r="F12" s="48">
        <v>0</v>
      </c>
    </row>
    <row r="13" spans="1:6" x14ac:dyDescent="0.25">
      <c r="A13" s="47" t="s">
        <v>16</v>
      </c>
      <c r="B13" s="47" t="s">
        <v>17</v>
      </c>
      <c r="C13" s="48">
        <v>0</v>
      </c>
      <c r="D13" s="48">
        <v>60224</v>
      </c>
      <c r="E13" s="48">
        <v>0</v>
      </c>
      <c r="F13" s="48">
        <v>0</v>
      </c>
    </row>
    <row r="14" spans="1:6" x14ac:dyDescent="0.25">
      <c r="A14" s="47" t="s">
        <v>16</v>
      </c>
      <c r="B14" s="47" t="s">
        <v>18</v>
      </c>
      <c r="C14" s="48">
        <v>0</v>
      </c>
      <c r="D14" s="48">
        <v>135062</v>
      </c>
      <c r="E14" s="48">
        <v>0</v>
      </c>
      <c r="F14" s="48">
        <v>0</v>
      </c>
    </row>
    <row r="15" spans="1:6" x14ac:dyDescent="0.25">
      <c r="A15" s="47" t="s">
        <v>19</v>
      </c>
      <c r="B15" s="47" t="s">
        <v>20</v>
      </c>
      <c r="C15" s="48">
        <v>0</v>
      </c>
      <c r="D15" s="48">
        <v>235021.9</v>
      </c>
      <c r="E15" s="48">
        <v>0</v>
      </c>
      <c r="F15" s="48">
        <v>0</v>
      </c>
    </row>
    <row r="16" spans="1:6" x14ac:dyDescent="0.25">
      <c r="A16" s="47" t="s">
        <v>21</v>
      </c>
      <c r="B16" s="47" t="s">
        <v>22</v>
      </c>
      <c r="C16" s="48">
        <v>0</v>
      </c>
      <c r="D16" s="48">
        <v>-76176</v>
      </c>
      <c r="E16" s="48">
        <v>0</v>
      </c>
      <c r="F16" s="48">
        <v>0</v>
      </c>
    </row>
    <row r="17" spans="1:6" x14ac:dyDescent="0.25">
      <c r="A17" s="47" t="s">
        <v>23</v>
      </c>
      <c r="B17" s="47" t="s">
        <v>24</v>
      </c>
      <c r="C17" s="48">
        <v>0</v>
      </c>
      <c r="D17" s="48">
        <v>142</v>
      </c>
      <c r="E17" s="48">
        <v>0</v>
      </c>
      <c r="F17" s="48">
        <v>0</v>
      </c>
    </row>
    <row r="18" spans="1:6" x14ac:dyDescent="0.25">
      <c r="A18" s="47" t="s">
        <v>19</v>
      </c>
      <c r="B18" s="47" t="s">
        <v>25</v>
      </c>
      <c r="C18" s="48">
        <v>0</v>
      </c>
      <c r="D18" s="48">
        <v>-60027.07</v>
      </c>
      <c r="E18" s="48">
        <v>0</v>
      </c>
      <c r="F18" s="48">
        <v>0</v>
      </c>
    </row>
    <row r="19" spans="1:6" x14ac:dyDescent="0.25">
      <c r="A19" s="47" t="s">
        <v>16</v>
      </c>
      <c r="B19" s="47" t="s">
        <v>131</v>
      </c>
      <c r="C19" s="48">
        <v>0</v>
      </c>
      <c r="D19" s="48">
        <v>52000</v>
      </c>
      <c r="E19" s="48">
        <v>0</v>
      </c>
      <c r="F19" s="48">
        <v>0</v>
      </c>
    </row>
    <row r="20" spans="1:6" x14ac:dyDescent="0.25">
      <c r="B20" s="47" t="s">
        <v>209</v>
      </c>
      <c r="C20" s="48">
        <v>0</v>
      </c>
      <c r="D20" s="48">
        <v>-81641</v>
      </c>
      <c r="E20" s="48">
        <v>0</v>
      </c>
      <c r="F20" s="48">
        <v>0</v>
      </c>
    </row>
    <row r="21" spans="1:6" x14ac:dyDescent="0.25">
      <c r="A21" s="47" t="s">
        <v>26</v>
      </c>
      <c r="C21" s="48">
        <v>0</v>
      </c>
      <c r="D21" s="48">
        <v>-4469064.17</v>
      </c>
      <c r="E21" s="48">
        <v>0</v>
      </c>
      <c r="F21" s="48">
        <v>0</v>
      </c>
    </row>
    <row r="22" spans="1:6" x14ac:dyDescent="0.25">
      <c r="A22" s="47" t="s">
        <v>27</v>
      </c>
    </row>
    <row r="23" spans="1:6" x14ac:dyDescent="0.25">
      <c r="A23" s="47" t="s">
        <v>28</v>
      </c>
      <c r="B23" s="47" t="s">
        <v>29</v>
      </c>
      <c r="C23" s="48">
        <v>0</v>
      </c>
      <c r="D23" s="48">
        <v>13695.23</v>
      </c>
      <c r="E23" s="48">
        <v>0</v>
      </c>
      <c r="F23" s="48">
        <v>0</v>
      </c>
    </row>
    <row r="24" spans="1:6" x14ac:dyDescent="0.25">
      <c r="A24" s="47" t="s">
        <v>30</v>
      </c>
      <c r="B24" s="47" t="s">
        <v>31</v>
      </c>
      <c r="C24" s="48">
        <v>0</v>
      </c>
      <c r="D24" s="48">
        <v>-13160065</v>
      </c>
      <c r="E24" s="48">
        <v>0</v>
      </c>
      <c r="F24" s="48">
        <v>0</v>
      </c>
    </row>
    <row r="25" spans="1:6" x14ac:dyDescent="0.25">
      <c r="A25" s="47" t="s">
        <v>32</v>
      </c>
      <c r="B25" s="47" t="s">
        <v>33</v>
      </c>
      <c r="C25" s="48">
        <v>0</v>
      </c>
      <c r="D25" s="48">
        <v>-90740.98</v>
      </c>
      <c r="E25" s="48">
        <v>0</v>
      </c>
      <c r="F25" s="48">
        <v>0</v>
      </c>
    </row>
    <row r="26" spans="1:6" x14ac:dyDescent="0.25">
      <c r="A26" s="47" t="s">
        <v>34</v>
      </c>
      <c r="B26" s="47" t="s">
        <v>35</v>
      </c>
      <c r="C26" s="48">
        <v>0</v>
      </c>
      <c r="D26" s="48">
        <v>-1850</v>
      </c>
      <c r="E26" s="48">
        <v>0</v>
      </c>
      <c r="F26" s="48">
        <v>0</v>
      </c>
    </row>
    <row r="27" spans="1:6" x14ac:dyDescent="0.25">
      <c r="A27" s="47" t="s">
        <v>36</v>
      </c>
      <c r="B27" s="47" t="s">
        <v>37</v>
      </c>
      <c r="C27" s="48">
        <v>0</v>
      </c>
      <c r="D27" s="48">
        <v>-64348.49</v>
      </c>
      <c r="E27" s="48">
        <v>0</v>
      </c>
      <c r="F27" s="48">
        <v>0</v>
      </c>
    </row>
    <row r="28" spans="1:6" x14ac:dyDescent="0.25">
      <c r="A28" s="47" t="s">
        <v>38</v>
      </c>
      <c r="B28" s="47" t="s">
        <v>39</v>
      </c>
      <c r="C28" s="48">
        <v>0</v>
      </c>
      <c r="D28" s="48">
        <v>31633.32</v>
      </c>
      <c r="E28" s="48">
        <v>0</v>
      </c>
      <c r="F28" s="48">
        <v>0</v>
      </c>
    </row>
    <row r="29" spans="1:6" x14ac:dyDescent="0.25">
      <c r="A29" s="47" t="s">
        <v>40</v>
      </c>
      <c r="B29" s="47" t="s">
        <v>41</v>
      </c>
      <c r="C29" s="48">
        <v>0</v>
      </c>
      <c r="D29" s="48">
        <v>144721.44</v>
      </c>
      <c r="E29" s="48">
        <v>0</v>
      </c>
      <c r="F29" s="48">
        <v>0</v>
      </c>
    </row>
    <row r="30" spans="1:6" x14ac:dyDescent="0.25">
      <c r="A30" s="47" t="s">
        <v>42</v>
      </c>
      <c r="B30" s="47" t="s">
        <v>43</v>
      </c>
      <c r="C30" s="48">
        <v>0</v>
      </c>
      <c r="D30" s="48">
        <v>350000</v>
      </c>
      <c r="E30" s="48">
        <v>0</v>
      </c>
      <c r="F30" s="48">
        <v>0</v>
      </c>
    </row>
    <row r="31" spans="1:6" x14ac:dyDescent="0.25">
      <c r="A31" s="47" t="s">
        <v>44</v>
      </c>
      <c r="B31" s="47" t="s">
        <v>45</v>
      </c>
      <c r="C31" s="48">
        <v>0</v>
      </c>
      <c r="D31" s="48">
        <v>-2426123.8199999998</v>
      </c>
      <c r="E31" s="48">
        <v>0</v>
      </c>
      <c r="F31" s="48">
        <v>0</v>
      </c>
    </row>
    <row r="32" spans="1:6" x14ac:dyDescent="0.25">
      <c r="A32" s="47" t="s">
        <v>46</v>
      </c>
      <c r="B32" s="47" t="s">
        <v>47</v>
      </c>
      <c r="C32" s="48">
        <v>0</v>
      </c>
      <c r="D32" s="48">
        <v>-4005952.38</v>
      </c>
      <c r="E32" s="48">
        <v>0</v>
      </c>
      <c r="F32" s="48">
        <v>0</v>
      </c>
    </row>
    <row r="33" spans="1:6" x14ac:dyDescent="0.25">
      <c r="A33" s="47" t="s">
        <v>48</v>
      </c>
      <c r="B33" s="47" t="s">
        <v>49</v>
      </c>
      <c r="C33" s="48">
        <v>0</v>
      </c>
      <c r="D33" s="48">
        <v>-12091954.029999999</v>
      </c>
      <c r="E33" s="48">
        <v>0</v>
      </c>
      <c r="F33" s="48">
        <v>0</v>
      </c>
    </row>
    <row r="34" spans="1:6" x14ac:dyDescent="0.25">
      <c r="A34" s="47" t="s">
        <v>34</v>
      </c>
      <c r="B34" s="47" t="s">
        <v>50</v>
      </c>
      <c r="C34" s="48">
        <v>0</v>
      </c>
      <c r="D34" s="48">
        <v>85128</v>
      </c>
      <c r="E34" s="48">
        <v>0</v>
      </c>
      <c r="F34" s="48">
        <v>0</v>
      </c>
    </row>
    <row r="35" spans="1:6" x14ac:dyDescent="0.25">
      <c r="A35" s="47" t="s">
        <v>36</v>
      </c>
      <c r="B35" s="47" t="s">
        <v>51</v>
      </c>
      <c r="C35" s="48">
        <v>0</v>
      </c>
      <c r="D35" s="48">
        <v>-7275.48</v>
      </c>
      <c r="E35" s="48">
        <v>0</v>
      </c>
      <c r="F35" s="48">
        <v>0</v>
      </c>
    </row>
    <row r="36" spans="1:6" x14ac:dyDescent="0.25">
      <c r="A36" s="47" t="s">
        <v>52</v>
      </c>
      <c r="B36" s="47" t="s">
        <v>53</v>
      </c>
      <c r="C36" s="48">
        <v>0</v>
      </c>
      <c r="D36" s="48">
        <v>-51571.43</v>
      </c>
      <c r="E36" s="48">
        <v>0</v>
      </c>
      <c r="F36" s="48">
        <v>0</v>
      </c>
    </row>
    <row r="37" spans="1:6" x14ac:dyDescent="0.25">
      <c r="A37" s="47" t="s">
        <v>52</v>
      </c>
      <c r="B37" s="47" t="s">
        <v>54</v>
      </c>
      <c r="C37" s="48">
        <v>0</v>
      </c>
      <c r="D37" s="48">
        <v>-9290.4500000000007</v>
      </c>
      <c r="E37" s="48">
        <v>0</v>
      </c>
      <c r="F37" s="48">
        <v>0</v>
      </c>
    </row>
    <row r="38" spans="1:6" x14ac:dyDescent="0.25">
      <c r="A38" s="47" t="s">
        <v>42</v>
      </c>
      <c r="B38" s="47" t="s">
        <v>211</v>
      </c>
      <c r="C38" s="48">
        <v>0</v>
      </c>
      <c r="D38" s="48">
        <v>457532.68</v>
      </c>
      <c r="E38" s="48">
        <v>0</v>
      </c>
      <c r="F38" s="48">
        <v>0</v>
      </c>
    </row>
    <row r="39" spans="1:6" x14ac:dyDescent="0.25">
      <c r="A39" s="47" t="s">
        <v>55</v>
      </c>
      <c r="B39" s="47" t="s">
        <v>56</v>
      </c>
      <c r="C39" s="48">
        <v>0</v>
      </c>
      <c r="D39" s="48">
        <v>237602.66</v>
      </c>
      <c r="E39" s="48">
        <v>0</v>
      </c>
      <c r="F39" s="48">
        <v>0</v>
      </c>
    </row>
    <row r="40" spans="1:6" x14ac:dyDescent="0.25">
      <c r="A40" s="47" t="s">
        <v>55</v>
      </c>
      <c r="B40" s="47" t="s">
        <v>57</v>
      </c>
      <c r="C40" s="48">
        <v>0</v>
      </c>
      <c r="D40" s="48">
        <v>133986.07</v>
      </c>
      <c r="E40" s="48">
        <v>0</v>
      </c>
      <c r="F40" s="48">
        <v>0</v>
      </c>
    </row>
    <row r="41" spans="1:6" x14ac:dyDescent="0.25">
      <c r="A41" s="47" t="s">
        <v>58</v>
      </c>
      <c r="B41" s="47" t="s">
        <v>59</v>
      </c>
      <c r="C41" s="48">
        <v>0</v>
      </c>
      <c r="D41" s="48">
        <v>-430900</v>
      </c>
      <c r="E41" s="48">
        <v>0</v>
      </c>
      <c r="F41" s="48">
        <v>0</v>
      </c>
    </row>
    <row r="42" spans="1:6" x14ac:dyDescent="0.25">
      <c r="A42" s="47" t="s">
        <v>60</v>
      </c>
      <c r="B42" s="47" t="s">
        <v>61</v>
      </c>
      <c r="C42" s="48">
        <v>0</v>
      </c>
      <c r="D42" s="48">
        <v>1316933.6499999999</v>
      </c>
      <c r="E42" s="48">
        <v>0</v>
      </c>
      <c r="F42" s="48">
        <v>0</v>
      </c>
    </row>
    <row r="43" spans="1:6" x14ac:dyDescent="0.25">
      <c r="A43" s="47" t="s">
        <v>62</v>
      </c>
      <c r="B43" s="47" t="s">
        <v>63</v>
      </c>
      <c r="C43" s="48">
        <v>0</v>
      </c>
      <c r="D43" s="48">
        <v>89985.919999999998</v>
      </c>
      <c r="E43" s="48">
        <v>0</v>
      </c>
      <c r="F43" s="48">
        <v>0</v>
      </c>
    </row>
    <row r="44" spans="1:6" x14ac:dyDescent="0.25">
      <c r="A44" s="47" t="s">
        <v>64</v>
      </c>
      <c r="B44" s="47" t="s">
        <v>65</v>
      </c>
      <c r="C44" s="48">
        <v>0</v>
      </c>
      <c r="D44" s="48">
        <v>-1101869</v>
      </c>
      <c r="E44" s="48">
        <v>0</v>
      </c>
      <c r="F44" s="48">
        <v>0</v>
      </c>
    </row>
    <row r="45" spans="1:6" x14ac:dyDescent="0.25">
      <c r="A45" s="47" t="s">
        <v>66</v>
      </c>
      <c r="B45" s="47" t="s">
        <v>67</v>
      </c>
      <c r="C45" s="48">
        <v>0</v>
      </c>
      <c r="D45" s="48">
        <v>-37422.980000000003</v>
      </c>
      <c r="E45" s="48">
        <v>0</v>
      </c>
      <c r="F45" s="48">
        <v>0</v>
      </c>
    </row>
    <row r="46" spans="1:6" x14ac:dyDescent="0.25">
      <c r="A46" s="47" t="s">
        <v>68</v>
      </c>
      <c r="B46" s="47" t="s">
        <v>153</v>
      </c>
      <c r="C46" s="48">
        <v>0</v>
      </c>
      <c r="D46" s="48">
        <v>-196980.25</v>
      </c>
      <c r="E46" s="48">
        <v>0</v>
      </c>
      <c r="F46" s="48">
        <v>0</v>
      </c>
    </row>
    <row r="47" spans="1:6" x14ac:dyDescent="0.25">
      <c r="A47" s="47" t="s">
        <v>68</v>
      </c>
      <c r="B47" s="47" t="s">
        <v>154</v>
      </c>
      <c r="C47" s="48">
        <v>0</v>
      </c>
      <c r="D47" s="48">
        <v>-18543.990000000002</v>
      </c>
      <c r="E47" s="48">
        <v>0</v>
      </c>
      <c r="F47" s="48">
        <v>0</v>
      </c>
    </row>
    <row r="48" spans="1:6" x14ac:dyDescent="0.25">
      <c r="A48" s="47" t="s">
        <v>69</v>
      </c>
      <c r="B48" s="47" t="s">
        <v>155</v>
      </c>
      <c r="C48" s="48">
        <v>0</v>
      </c>
      <c r="D48" s="48">
        <v>-422811.98</v>
      </c>
      <c r="E48" s="48">
        <v>0</v>
      </c>
      <c r="F48" s="48">
        <v>0</v>
      </c>
    </row>
    <row r="49" spans="1:6" x14ac:dyDescent="0.25">
      <c r="A49" s="47" t="s">
        <v>70</v>
      </c>
      <c r="B49" s="47" t="s">
        <v>214</v>
      </c>
      <c r="C49" s="48">
        <v>0</v>
      </c>
      <c r="D49" s="48">
        <v>-947638.05</v>
      </c>
      <c r="E49" s="48">
        <v>0</v>
      </c>
      <c r="F49" s="48">
        <v>0</v>
      </c>
    </row>
    <row r="50" spans="1:6" x14ac:dyDescent="0.25">
      <c r="A50" s="47" t="s">
        <v>70</v>
      </c>
      <c r="B50" s="47" t="s">
        <v>215</v>
      </c>
      <c r="C50" s="48">
        <v>0</v>
      </c>
      <c r="D50" s="48">
        <v>248389.27</v>
      </c>
      <c r="E50" s="48">
        <v>0</v>
      </c>
      <c r="F50" s="48">
        <v>0</v>
      </c>
    </row>
    <row r="51" spans="1:6" x14ac:dyDescent="0.25">
      <c r="A51" s="47" t="s">
        <v>34</v>
      </c>
      <c r="B51" s="47" t="s">
        <v>71</v>
      </c>
      <c r="C51" s="48">
        <v>0</v>
      </c>
      <c r="D51" s="48">
        <v>20079</v>
      </c>
      <c r="E51" s="48">
        <v>0</v>
      </c>
      <c r="F51" s="48">
        <v>0</v>
      </c>
    </row>
    <row r="52" spans="1:6" x14ac:dyDescent="0.25">
      <c r="A52" s="47" t="s">
        <v>36</v>
      </c>
      <c r="B52" s="47" t="s">
        <v>72</v>
      </c>
      <c r="C52" s="48">
        <v>0</v>
      </c>
      <c r="D52" s="48">
        <v>108608.39</v>
      </c>
      <c r="E52" s="48">
        <v>0</v>
      </c>
      <c r="F52" s="48">
        <v>0</v>
      </c>
    </row>
    <row r="53" spans="1:6" x14ac:dyDescent="0.25">
      <c r="A53" s="47" t="s">
        <v>156</v>
      </c>
      <c r="B53" s="47" t="s">
        <v>246</v>
      </c>
      <c r="C53" s="48">
        <v>0</v>
      </c>
      <c r="D53" s="48">
        <v>-1962552.54</v>
      </c>
      <c r="E53" s="48">
        <v>0</v>
      </c>
      <c r="F53" s="48">
        <v>0</v>
      </c>
    </row>
    <row r="54" spans="1:6" x14ac:dyDescent="0.25">
      <c r="A54" s="47" t="s">
        <v>160</v>
      </c>
      <c r="B54" s="47" t="s">
        <v>218</v>
      </c>
      <c r="C54" s="48">
        <v>0</v>
      </c>
      <c r="D54" s="48">
        <v>2500000</v>
      </c>
      <c r="E54" s="48">
        <v>0</v>
      </c>
      <c r="F54" s="48">
        <v>0</v>
      </c>
    </row>
    <row r="55" spans="1:6" x14ac:dyDescent="0.25">
      <c r="B55" s="47" t="s">
        <v>219</v>
      </c>
      <c r="C55" s="48">
        <v>0</v>
      </c>
      <c r="D55" s="48">
        <v>-2010676</v>
      </c>
      <c r="E55" s="48">
        <v>0</v>
      </c>
      <c r="F55" s="48">
        <v>0</v>
      </c>
    </row>
    <row r="56" spans="1:6" x14ac:dyDescent="0.25">
      <c r="B56" s="47" t="s">
        <v>220</v>
      </c>
      <c r="C56" s="48">
        <v>0</v>
      </c>
      <c r="D56" s="48">
        <v>-4872823.01</v>
      </c>
      <c r="E56" s="48">
        <v>0</v>
      </c>
      <c r="F56" s="48">
        <v>0</v>
      </c>
    </row>
    <row r="57" spans="1:6" x14ac:dyDescent="0.25">
      <c r="B57" s="47" t="s">
        <v>221</v>
      </c>
      <c r="C57" s="48">
        <v>0</v>
      </c>
      <c r="D57" s="48">
        <v>-7193912.5</v>
      </c>
      <c r="E57" s="48">
        <v>0</v>
      </c>
      <c r="F57" s="48">
        <v>0</v>
      </c>
    </row>
    <row r="58" spans="1:6" x14ac:dyDescent="0.25">
      <c r="B58" s="47" t="s">
        <v>222</v>
      </c>
      <c r="C58" s="48">
        <v>0</v>
      </c>
      <c r="D58" s="48">
        <v>-363094.64</v>
      </c>
      <c r="E58" s="48">
        <v>0</v>
      </c>
      <c r="F58" s="48">
        <v>0</v>
      </c>
    </row>
    <row r="59" spans="1:6" x14ac:dyDescent="0.25">
      <c r="B59" s="47" t="s">
        <v>223</v>
      </c>
      <c r="C59" s="48">
        <v>0</v>
      </c>
      <c r="D59" s="48">
        <v>-57181.02</v>
      </c>
      <c r="E59" s="48">
        <v>0</v>
      </c>
      <c r="F59" s="48">
        <v>0</v>
      </c>
    </row>
    <row r="60" spans="1:6" x14ac:dyDescent="0.25">
      <c r="B60" s="47" t="s">
        <v>224</v>
      </c>
      <c r="C60" s="48">
        <v>0</v>
      </c>
      <c r="D60" s="48">
        <v>-60122</v>
      </c>
      <c r="E60" s="48">
        <v>0</v>
      </c>
      <c r="F60" s="48">
        <v>0</v>
      </c>
    </row>
    <row r="61" spans="1:6" x14ac:dyDescent="0.25">
      <c r="B61" s="47" t="s">
        <v>225</v>
      </c>
      <c r="C61" s="48">
        <v>0</v>
      </c>
      <c r="D61" s="48">
        <v>-23360.04</v>
      </c>
      <c r="E61" s="48">
        <v>0</v>
      </c>
      <c r="F61" s="48">
        <v>0</v>
      </c>
    </row>
    <row r="62" spans="1:6" x14ac:dyDescent="0.25">
      <c r="B62" s="47" t="s">
        <v>227</v>
      </c>
      <c r="C62" s="48">
        <v>0</v>
      </c>
      <c r="D62" s="48">
        <v>-118416.5</v>
      </c>
      <c r="E62" s="48">
        <v>0</v>
      </c>
      <c r="F62" s="48">
        <v>0</v>
      </c>
    </row>
    <row r="63" spans="1:6" x14ac:dyDescent="0.25">
      <c r="B63" s="47" t="s">
        <v>228</v>
      </c>
      <c r="C63" s="48">
        <v>0</v>
      </c>
      <c r="D63" s="48">
        <v>-121882</v>
      </c>
      <c r="E63" s="48">
        <v>0</v>
      </c>
      <c r="F63" s="48">
        <v>0</v>
      </c>
    </row>
    <row r="64" spans="1:6" x14ac:dyDescent="0.25">
      <c r="A64" s="47" t="s">
        <v>73</v>
      </c>
      <c r="C64" s="48">
        <v>0</v>
      </c>
      <c r="D64" s="48">
        <v>-46111062.93</v>
      </c>
      <c r="E64" s="48">
        <v>0</v>
      </c>
      <c r="F64" s="48">
        <v>0</v>
      </c>
    </row>
    <row r="65" spans="1:6" x14ac:dyDescent="0.25">
      <c r="A65" s="47" t="s">
        <v>74</v>
      </c>
    </row>
    <row r="66" spans="1:6" x14ac:dyDescent="0.25">
      <c r="B66" s="47" t="s">
        <v>162</v>
      </c>
      <c r="C66" s="48">
        <v>0</v>
      </c>
      <c r="D66" s="48">
        <v>0.63</v>
      </c>
      <c r="E66" s="48">
        <v>0</v>
      </c>
      <c r="F66" s="48">
        <v>0</v>
      </c>
    </row>
    <row r="67" spans="1:6" x14ac:dyDescent="0.25">
      <c r="B67" s="47" t="s">
        <v>75</v>
      </c>
      <c r="C67" s="48">
        <v>0</v>
      </c>
      <c r="D67" s="48">
        <v>4520318.05</v>
      </c>
      <c r="E67" s="48">
        <v>0</v>
      </c>
      <c r="F67" s="48">
        <v>0</v>
      </c>
    </row>
    <row r="68" spans="1:6" x14ac:dyDescent="0.25">
      <c r="B68" s="47" t="s">
        <v>76</v>
      </c>
      <c r="C68" s="48">
        <v>0</v>
      </c>
      <c r="D68" s="48">
        <v>-7563503.0499999998</v>
      </c>
      <c r="E68" s="48">
        <v>0</v>
      </c>
      <c r="F68" s="48">
        <v>0</v>
      </c>
    </row>
    <row r="69" spans="1:6" x14ac:dyDescent="0.25">
      <c r="B69" s="47" t="s">
        <v>77</v>
      </c>
      <c r="C69" s="48">
        <v>0</v>
      </c>
      <c r="D69" s="48">
        <v>1203358.31</v>
      </c>
      <c r="E69" s="48">
        <v>0</v>
      </c>
      <c r="F69" s="48">
        <v>0</v>
      </c>
    </row>
    <row r="70" spans="1:6" x14ac:dyDescent="0.25">
      <c r="B70" s="47" t="s">
        <v>78</v>
      </c>
      <c r="C70" s="48">
        <v>0</v>
      </c>
      <c r="D70" s="48">
        <v>1598516</v>
      </c>
      <c r="E70" s="48">
        <v>0</v>
      </c>
      <c r="F70" s="48">
        <v>0</v>
      </c>
    </row>
    <row r="71" spans="1:6" x14ac:dyDescent="0.25">
      <c r="B71" s="47" t="s">
        <v>79</v>
      </c>
      <c r="C71" s="48">
        <v>0</v>
      </c>
      <c r="D71" s="48">
        <v>198840</v>
      </c>
      <c r="E71" s="48">
        <v>0</v>
      </c>
      <c r="F71" s="48">
        <v>0</v>
      </c>
    </row>
    <row r="72" spans="1:6" x14ac:dyDescent="0.25">
      <c r="B72" s="47" t="s">
        <v>80</v>
      </c>
      <c r="C72" s="48">
        <v>0</v>
      </c>
      <c r="D72" s="48">
        <v>904419</v>
      </c>
      <c r="E72" s="48">
        <v>0</v>
      </c>
      <c r="F72" s="48">
        <v>0</v>
      </c>
    </row>
    <row r="73" spans="1:6" x14ac:dyDescent="0.25">
      <c r="B73" s="47" t="s">
        <v>81</v>
      </c>
      <c r="C73" s="48">
        <v>0</v>
      </c>
      <c r="D73" s="48">
        <v>-198840</v>
      </c>
      <c r="E73" s="48">
        <v>0</v>
      </c>
      <c r="F73" s="48">
        <v>0</v>
      </c>
    </row>
    <row r="74" spans="1:6" x14ac:dyDescent="0.25">
      <c r="B74" s="47" t="s">
        <v>82</v>
      </c>
      <c r="C74" s="48">
        <v>0</v>
      </c>
      <c r="D74" s="48">
        <v>-1598516</v>
      </c>
      <c r="E74" s="48">
        <v>0</v>
      </c>
      <c r="F74" s="48">
        <v>0</v>
      </c>
    </row>
    <row r="75" spans="1:6" x14ac:dyDescent="0.25">
      <c r="B75" s="47" t="s">
        <v>83</v>
      </c>
      <c r="C75" s="48">
        <v>0</v>
      </c>
      <c r="D75" s="48">
        <v>-904419</v>
      </c>
      <c r="E75" s="48">
        <v>0</v>
      </c>
      <c r="F75" s="48">
        <v>0</v>
      </c>
    </row>
    <row r="76" spans="1:6" x14ac:dyDescent="0.25">
      <c r="B76" s="47" t="s">
        <v>84</v>
      </c>
      <c r="C76" s="48">
        <v>0</v>
      </c>
      <c r="D76" s="48">
        <v>2085510.96</v>
      </c>
      <c r="E76" s="48">
        <v>0</v>
      </c>
      <c r="F76" s="48">
        <v>0</v>
      </c>
    </row>
    <row r="77" spans="1:6" x14ac:dyDescent="0.25">
      <c r="B77" s="47" t="s">
        <v>85</v>
      </c>
      <c r="C77" s="48">
        <v>0</v>
      </c>
      <c r="D77" s="48">
        <v>-2085510.96</v>
      </c>
      <c r="E77" s="48">
        <v>0</v>
      </c>
      <c r="F77" s="48">
        <v>0</v>
      </c>
    </row>
    <row r="78" spans="1:6" x14ac:dyDescent="0.25">
      <c r="A78" s="47" t="s">
        <v>86</v>
      </c>
      <c r="C78" s="48">
        <v>0</v>
      </c>
      <c r="D78" s="48">
        <v>-1839826.06</v>
      </c>
      <c r="E78" s="48">
        <v>0</v>
      </c>
      <c r="F78" s="48">
        <v>0</v>
      </c>
    </row>
    <row r="79" spans="1:6" x14ac:dyDescent="0.25">
      <c r="A79" s="47" t="s">
        <v>87</v>
      </c>
    </row>
    <row r="80" spans="1:6" x14ac:dyDescent="0.25">
      <c r="A80" s="47" t="s">
        <v>88</v>
      </c>
      <c r="B80" s="47" t="s">
        <v>89</v>
      </c>
      <c r="C80" s="48">
        <v>0</v>
      </c>
      <c r="D80" s="48">
        <v>523866.12</v>
      </c>
      <c r="E80" s="48">
        <v>0</v>
      </c>
      <c r="F80" s="48">
        <v>0</v>
      </c>
    </row>
    <row r="81" spans="1:6" x14ac:dyDescent="0.25">
      <c r="A81" s="47" t="s">
        <v>90</v>
      </c>
      <c r="B81" s="47" t="s">
        <v>91</v>
      </c>
      <c r="C81" s="48">
        <v>0</v>
      </c>
      <c r="D81" s="48">
        <v>351420.48</v>
      </c>
      <c r="E81" s="48">
        <v>0</v>
      </c>
      <c r="F81" s="48">
        <v>0</v>
      </c>
    </row>
    <row r="82" spans="1:6" x14ac:dyDescent="0.25">
      <c r="A82" s="47" t="s">
        <v>92</v>
      </c>
      <c r="B82" s="47" t="s">
        <v>93</v>
      </c>
      <c r="C82" s="48">
        <v>4930358.1399999997</v>
      </c>
      <c r="D82" s="48">
        <v>-5583718.3799999999</v>
      </c>
      <c r="E82" s="48">
        <v>0</v>
      </c>
      <c r="F82" s="48">
        <v>4930358.1399999997</v>
      </c>
    </row>
    <row r="83" spans="1:6" x14ac:dyDescent="0.25">
      <c r="A83" s="47" t="s">
        <v>94</v>
      </c>
      <c r="B83" s="47" t="s">
        <v>95</v>
      </c>
      <c r="C83" s="48">
        <v>-13789578.74</v>
      </c>
      <c r="D83" s="48">
        <v>9389047.0700000003</v>
      </c>
      <c r="E83" s="48">
        <v>0</v>
      </c>
      <c r="F83" s="48">
        <v>-13789578.74</v>
      </c>
    </row>
    <row r="84" spans="1:6" x14ac:dyDescent="0.25">
      <c r="A84" s="47" t="s">
        <v>96</v>
      </c>
      <c r="B84" s="47" t="s">
        <v>97</v>
      </c>
      <c r="C84" s="48">
        <v>-3587128.12</v>
      </c>
      <c r="D84" s="48">
        <v>-587128.12</v>
      </c>
      <c r="E84" s="48">
        <v>0</v>
      </c>
      <c r="F84" s="48">
        <v>-3587128.12</v>
      </c>
    </row>
    <row r="85" spans="1:6" x14ac:dyDescent="0.25">
      <c r="A85" s="47" t="s">
        <v>163</v>
      </c>
      <c r="B85" s="47" t="s">
        <v>164</v>
      </c>
      <c r="C85" s="48">
        <v>0</v>
      </c>
      <c r="D85" s="48">
        <v>167715.04999999999</v>
      </c>
      <c r="E85" s="48">
        <v>0</v>
      </c>
      <c r="F85" s="48">
        <v>0</v>
      </c>
    </row>
    <row r="86" spans="1:6" x14ac:dyDescent="0.25">
      <c r="B86" s="47" t="s">
        <v>237</v>
      </c>
      <c r="C86" s="48">
        <v>0</v>
      </c>
      <c r="D86" s="48">
        <v>1395237.5</v>
      </c>
      <c r="E86" s="48">
        <v>0</v>
      </c>
      <c r="F86" s="48">
        <v>0</v>
      </c>
    </row>
    <row r="87" spans="1:6" x14ac:dyDescent="0.25">
      <c r="A87" s="47" t="s">
        <v>163</v>
      </c>
      <c r="B87" s="47" t="s">
        <v>238</v>
      </c>
      <c r="C87" s="48">
        <v>0</v>
      </c>
      <c r="D87" s="48">
        <v>35670950</v>
      </c>
      <c r="E87" s="48">
        <v>0</v>
      </c>
      <c r="F87" s="48">
        <v>0</v>
      </c>
    </row>
    <row r="88" spans="1:6" x14ac:dyDescent="0.25">
      <c r="B88" s="47" t="s">
        <v>98</v>
      </c>
      <c r="C88" s="48">
        <v>-4930358.1399999997</v>
      </c>
      <c r="D88" s="48">
        <v>-41497667.969999999</v>
      </c>
      <c r="E88" s="48">
        <v>0</v>
      </c>
      <c r="F88" s="48">
        <v>-4930358.1399999997</v>
      </c>
    </row>
    <row r="89" spans="1:6" x14ac:dyDescent="0.25">
      <c r="B89" s="47" t="s">
        <v>99</v>
      </c>
      <c r="C89" s="48">
        <v>0</v>
      </c>
      <c r="D89" s="48">
        <v>21390235.18</v>
      </c>
      <c r="E89" s="48">
        <v>0</v>
      </c>
      <c r="F89" s="48">
        <v>0</v>
      </c>
    </row>
    <row r="90" spans="1:6" x14ac:dyDescent="0.25">
      <c r="B90" s="47" t="s">
        <v>100</v>
      </c>
      <c r="C90" s="48">
        <v>0</v>
      </c>
      <c r="D90" s="48">
        <v>7828319.3099999996</v>
      </c>
      <c r="E90" s="48">
        <v>0</v>
      </c>
      <c r="F90" s="48">
        <v>0</v>
      </c>
    </row>
    <row r="91" spans="1:6" x14ac:dyDescent="0.25">
      <c r="B91" s="47" t="s">
        <v>101</v>
      </c>
      <c r="C91" s="48">
        <v>17376706.859999999</v>
      </c>
      <c r="D91" s="48">
        <v>11685448.810000001</v>
      </c>
      <c r="E91" s="48">
        <v>0</v>
      </c>
      <c r="F91" s="48">
        <v>17376706.859999999</v>
      </c>
    </row>
    <row r="92" spans="1:6" x14ac:dyDescent="0.25">
      <c r="B92" s="47" t="s">
        <v>102</v>
      </c>
      <c r="C92" s="48">
        <v>0</v>
      </c>
      <c r="D92" s="48">
        <v>-592853.74</v>
      </c>
      <c r="E92" s="48">
        <v>0</v>
      </c>
      <c r="F92" s="48">
        <v>0</v>
      </c>
    </row>
    <row r="93" spans="1:6" x14ac:dyDescent="0.25">
      <c r="A93" s="47" t="s">
        <v>103</v>
      </c>
      <c r="C93" s="48">
        <v>0</v>
      </c>
      <c r="D93" s="48">
        <v>40140871.310000002</v>
      </c>
      <c r="E93" s="48">
        <v>0</v>
      </c>
      <c r="F93" s="48">
        <v>0</v>
      </c>
    </row>
    <row r="94" spans="1:6" x14ac:dyDescent="0.25">
      <c r="A94" s="47" t="s">
        <v>104</v>
      </c>
    </row>
    <row r="95" spans="1:6" x14ac:dyDescent="0.25">
      <c r="A95" s="47" t="s">
        <v>105</v>
      </c>
      <c r="B95" s="47" t="s">
        <v>106</v>
      </c>
      <c r="C95" s="48">
        <v>0</v>
      </c>
      <c r="D95" s="48">
        <v>152081.04</v>
      </c>
      <c r="E95" s="48">
        <v>0</v>
      </c>
      <c r="F95" s="48">
        <v>0</v>
      </c>
    </row>
    <row r="96" spans="1:6" x14ac:dyDescent="0.25">
      <c r="A96" s="47" t="s">
        <v>107</v>
      </c>
      <c r="B96" s="47" t="s">
        <v>108</v>
      </c>
      <c r="C96" s="48">
        <v>0</v>
      </c>
      <c r="D96" s="48">
        <v>27103.08</v>
      </c>
      <c r="E96" s="48">
        <v>0</v>
      </c>
      <c r="F96" s="48">
        <v>0</v>
      </c>
    </row>
    <row r="97" spans="1:6" x14ac:dyDescent="0.25">
      <c r="B97" s="47" t="s">
        <v>109</v>
      </c>
      <c r="C97" s="48">
        <v>0</v>
      </c>
      <c r="D97" s="48">
        <v>605585.96</v>
      </c>
      <c r="E97" s="48">
        <v>0</v>
      </c>
      <c r="F97" s="48">
        <v>0</v>
      </c>
    </row>
    <row r="98" spans="1:6" x14ac:dyDescent="0.25">
      <c r="B98" s="47" t="s">
        <v>165</v>
      </c>
      <c r="C98" s="48">
        <v>-8012780.1299999999</v>
      </c>
      <c r="D98" s="48">
        <v>-1668538.51</v>
      </c>
      <c r="E98" s="48">
        <v>0</v>
      </c>
      <c r="F98" s="48">
        <v>-8012780.1299999999</v>
      </c>
    </row>
    <row r="99" spans="1:6" x14ac:dyDescent="0.25">
      <c r="A99" s="47" t="s">
        <v>110</v>
      </c>
      <c r="C99" s="48">
        <v>-8012780.1299999999</v>
      </c>
      <c r="D99" s="48">
        <v>-883768.43</v>
      </c>
      <c r="E99" s="48">
        <v>0</v>
      </c>
      <c r="F99" s="48">
        <v>-8012780.1299999999</v>
      </c>
    </row>
    <row r="100" spans="1:6" x14ac:dyDescent="0.25">
      <c r="A100" s="47" t="s">
        <v>111</v>
      </c>
      <c r="C100" s="48">
        <v>-8012780.1299999999</v>
      </c>
      <c r="D100" s="48">
        <v>136184086.27000001</v>
      </c>
      <c r="E100" s="48">
        <v>0</v>
      </c>
      <c r="F100" s="48">
        <v>-8012780.1299999999</v>
      </c>
    </row>
    <row r="101" spans="1:6" x14ac:dyDescent="0.25">
      <c r="A101" s="47" t="s">
        <v>112</v>
      </c>
      <c r="C101" s="48">
        <v>-540862.66</v>
      </c>
      <c r="D101" s="48">
        <v>5217399.5</v>
      </c>
      <c r="E101" s="48">
        <v>0</v>
      </c>
      <c r="F101" s="48">
        <v>-540862.66</v>
      </c>
    </row>
    <row r="102" spans="1:6" x14ac:dyDescent="0.25">
      <c r="A102" s="47" t="s">
        <v>113</v>
      </c>
      <c r="C102" s="48">
        <v>-7471917.4699999997</v>
      </c>
      <c r="D102" s="48">
        <v>130966686.77</v>
      </c>
      <c r="E102" s="48">
        <v>0</v>
      </c>
      <c r="F102" s="48">
        <v>-7471917.4699999997</v>
      </c>
    </row>
    <row r="103" spans="1:6" x14ac:dyDescent="0.25">
      <c r="A103" s="47" t="s">
        <v>114</v>
      </c>
      <c r="C103" s="47">
        <v>1</v>
      </c>
      <c r="D103" s="47">
        <v>1</v>
      </c>
      <c r="E103" s="47">
        <v>1</v>
      </c>
      <c r="F103" s="47">
        <v>1</v>
      </c>
    </row>
    <row r="104" spans="1:6" x14ac:dyDescent="0.25">
      <c r="A104" s="47" t="s">
        <v>115</v>
      </c>
      <c r="C104" s="48">
        <v>-7471917.4699999997</v>
      </c>
      <c r="D104" s="48">
        <v>130966686.77</v>
      </c>
      <c r="E104" s="48">
        <v>0</v>
      </c>
      <c r="F104" s="48">
        <v>-7471917.4699999997</v>
      </c>
    </row>
    <row r="105" spans="1:6" x14ac:dyDescent="0.25">
      <c r="A105" s="47" t="s">
        <v>239</v>
      </c>
    </row>
    <row r="106" spans="1:6" x14ac:dyDescent="0.25">
      <c r="A106" s="47" t="s">
        <v>188</v>
      </c>
      <c r="B106" s="47" t="s">
        <v>240</v>
      </c>
      <c r="C106" s="48">
        <v>0</v>
      </c>
      <c r="D106" s="48">
        <v>-85123619.790000007</v>
      </c>
      <c r="E106" s="48">
        <v>0</v>
      </c>
      <c r="F106" s="48">
        <v>0</v>
      </c>
    </row>
    <row r="107" spans="1:6" x14ac:dyDescent="0.25">
      <c r="A107" s="47" t="s">
        <v>241</v>
      </c>
      <c r="C107" s="48">
        <v>0</v>
      </c>
      <c r="D107" s="48">
        <v>-85123619.790000007</v>
      </c>
      <c r="E107" s="48">
        <v>0</v>
      </c>
      <c r="F107" s="48">
        <v>0</v>
      </c>
    </row>
    <row r="108" spans="1:6" x14ac:dyDescent="0.25">
      <c r="A108" s="47" t="s">
        <v>242</v>
      </c>
      <c r="C108" s="48">
        <v>-7471917.4699999997</v>
      </c>
      <c r="D108" s="48">
        <v>45843066.979999997</v>
      </c>
      <c r="E108" s="48">
        <v>0</v>
      </c>
      <c r="F108" s="48">
        <v>-7471917.4699999997</v>
      </c>
    </row>
    <row r="109" spans="1:6" x14ac:dyDescent="0.25">
      <c r="A109" s="47" t="s">
        <v>116</v>
      </c>
      <c r="C109" s="55">
        <v>0.35</v>
      </c>
      <c r="D109" s="55">
        <v>0.35</v>
      </c>
      <c r="E109" s="55">
        <v>0.35</v>
      </c>
      <c r="F109" s="55">
        <v>0.35</v>
      </c>
    </row>
    <row r="110" spans="1:6" x14ac:dyDescent="0.25">
      <c r="A110" s="47" t="s">
        <v>117</v>
      </c>
      <c r="C110" s="48">
        <v>-2615171.11</v>
      </c>
      <c r="D110" s="48">
        <v>16045073.439999999</v>
      </c>
      <c r="E110" s="48">
        <v>0</v>
      </c>
      <c r="F110" s="48">
        <v>-2615171.11</v>
      </c>
    </row>
    <row r="111" spans="1:6" x14ac:dyDescent="0.25">
      <c r="A111" s="47" t="s">
        <v>12</v>
      </c>
      <c r="C111" s="48">
        <v>0</v>
      </c>
      <c r="D111" s="48">
        <v>149346936.55000001</v>
      </c>
      <c r="E111" s="48">
        <v>0</v>
      </c>
      <c r="F111" s="48">
        <v>0</v>
      </c>
    </row>
    <row r="112" spans="1:6" x14ac:dyDescent="0.25">
      <c r="A112" s="47" t="s">
        <v>13</v>
      </c>
    </row>
    <row r="113" spans="1:6" x14ac:dyDescent="0.25">
      <c r="A113" s="47" t="s">
        <v>16</v>
      </c>
      <c r="B113" s="47" t="s">
        <v>17</v>
      </c>
      <c r="C113" s="48">
        <v>0</v>
      </c>
      <c r="D113" s="48">
        <v>60224</v>
      </c>
      <c r="E113" s="48">
        <v>0</v>
      </c>
      <c r="F113" s="48">
        <v>0</v>
      </c>
    </row>
    <row r="114" spans="1:6" x14ac:dyDescent="0.25">
      <c r="A114" s="47" t="s">
        <v>16</v>
      </c>
      <c r="B114" s="47" t="s">
        <v>18</v>
      </c>
      <c r="C114" s="48">
        <v>0</v>
      </c>
      <c r="D114" s="48">
        <v>135062</v>
      </c>
      <c r="E114" s="48">
        <v>0</v>
      </c>
      <c r="F114" s="48">
        <v>0</v>
      </c>
    </row>
    <row r="115" spans="1:6" x14ac:dyDescent="0.25">
      <c r="A115" s="47" t="s">
        <v>19</v>
      </c>
      <c r="B115" s="47" t="s">
        <v>20</v>
      </c>
      <c r="C115" s="48">
        <v>0</v>
      </c>
      <c r="D115" s="48">
        <v>235021.9</v>
      </c>
      <c r="E115" s="48">
        <v>0</v>
      </c>
      <c r="F115" s="48">
        <v>0</v>
      </c>
    </row>
    <row r="116" spans="1:6" x14ac:dyDescent="0.25">
      <c r="A116" s="47" t="s">
        <v>21</v>
      </c>
      <c r="B116" s="47" t="s">
        <v>22</v>
      </c>
      <c r="C116" s="48">
        <v>0</v>
      </c>
      <c r="D116" s="48">
        <v>-76176</v>
      </c>
      <c r="E116" s="48">
        <v>0</v>
      </c>
      <c r="F116" s="48">
        <v>0</v>
      </c>
    </row>
    <row r="117" spans="1:6" x14ac:dyDescent="0.25">
      <c r="A117" s="47" t="s">
        <v>23</v>
      </c>
      <c r="B117" s="47" t="s">
        <v>24</v>
      </c>
      <c r="C117" s="48">
        <v>0</v>
      </c>
      <c r="D117" s="48">
        <v>142</v>
      </c>
      <c r="E117" s="48">
        <v>0</v>
      </c>
      <c r="F117" s="48">
        <v>0</v>
      </c>
    </row>
    <row r="118" spans="1:6" x14ac:dyDescent="0.25">
      <c r="A118" s="47" t="s">
        <v>19</v>
      </c>
      <c r="B118" s="47" t="s">
        <v>25</v>
      </c>
      <c r="C118" s="48">
        <v>0</v>
      </c>
      <c r="D118" s="48">
        <v>-60027.07</v>
      </c>
      <c r="E118" s="48">
        <v>0</v>
      </c>
      <c r="F118" s="48">
        <v>0</v>
      </c>
    </row>
    <row r="119" spans="1:6" x14ac:dyDescent="0.25">
      <c r="A119" s="47" t="s">
        <v>16</v>
      </c>
      <c r="B119" s="47" t="s">
        <v>131</v>
      </c>
      <c r="C119" s="48">
        <v>0</v>
      </c>
      <c r="D119" s="48">
        <v>52000</v>
      </c>
      <c r="E119" s="48">
        <v>0</v>
      </c>
      <c r="F119" s="48">
        <v>0</v>
      </c>
    </row>
    <row r="120" spans="1:6" x14ac:dyDescent="0.25">
      <c r="B120" s="47" t="s">
        <v>209</v>
      </c>
      <c r="C120" s="48">
        <v>0</v>
      </c>
      <c r="D120" s="48">
        <v>-81641</v>
      </c>
      <c r="E120" s="48">
        <v>0</v>
      </c>
      <c r="F120" s="48">
        <v>0</v>
      </c>
    </row>
    <row r="121" spans="1:6" x14ac:dyDescent="0.25">
      <c r="A121" s="47" t="s">
        <v>118</v>
      </c>
      <c r="B121" s="47" t="s">
        <v>119</v>
      </c>
      <c r="C121" s="48">
        <v>0</v>
      </c>
      <c r="D121" s="48">
        <v>16847660.109999999</v>
      </c>
      <c r="E121" s="48">
        <v>0</v>
      </c>
      <c r="F121" s="48">
        <v>0</v>
      </c>
    </row>
    <row r="122" spans="1:6" x14ac:dyDescent="0.25">
      <c r="A122" s="47" t="s">
        <v>26</v>
      </c>
      <c r="C122" s="48">
        <v>0</v>
      </c>
      <c r="D122" s="48">
        <v>17112265.940000001</v>
      </c>
      <c r="E122" s="48">
        <v>0</v>
      </c>
      <c r="F122" s="48">
        <v>0</v>
      </c>
    </row>
    <row r="123" spans="1:6" x14ac:dyDescent="0.25">
      <c r="A123" s="47" t="s">
        <v>27</v>
      </c>
    </row>
    <row r="124" spans="1:6" x14ac:dyDescent="0.25">
      <c r="A124" s="47" t="s">
        <v>28</v>
      </c>
      <c r="B124" s="47" t="s">
        <v>29</v>
      </c>
      <c r="C124" s="48">
        <v>0</v>
      </c>
      <c r="D124" s="48">
        <v>13695.23</v>
      </c>
      <c r="E124" s="48">
        <v>0</v>
      </c>
      <c r="F124" s="48">
        <v>0</v>
      </c>
    </row>
    <row r="125" spans="1:6" x14ac:dyDescent="0.25">
      <c r="A125" s="47" t="s">
        <v>30</v>
      </c>
      <c r="B125" s="47" t="s">
        <v>31</v>
      </c>
      <c r="C125" s="48">
        <v>0</v>
      </c>
      <c r="D125" s="48">
        <v>-13160065</v>
      </c>
      <c r="E125" s="48">
        <v>0</v>
      </c>
      <c r="F125" s="48">
        <v>0</v>
      </c>
    </row>
    <row r="126" spans="1:6" x14ac:dyDescent="0.25">
      <c r="A126" s="47" t="s">
        <v>32</v>
      </c>
      <c r="B126" s="47" t="s">
        <v>33</v>
      </c>
      <c r="C126" s="48">
        <v>0</v>
      </c>
      <c r="D126" s="48">
        <v>-90740.98</v>
      </c>
      <c r="E126" s="48">
        <v>0</v>
      </c>
      <c r="F126" s="48">
        <v>0</v>
      </c>
    </row>
    <row r="127" spans="1:6" x14ac:dyDescent="0.25">
      <c r="A127" s="47" t="s">
        <v>34</v>
      </c>
      <c r="B127" s="47" t="s">
        <v>35</v>
      </c>
      <c r="C127" s="48">
        <v>0</v>
      </c>
      <c r="D127" s="48">
        <v>-1850</v>
      </c>
      <c r="E127" s="48">
        <v>0</v>
      </c>
      <c r="F127" s="48">
        <v>0</v>
      </c>
    </row>
    <row r="128" spans="1:6" x14ac:dyDescent="0.25">
      <c r="A128" s="47" t="s">
        <v>36</v>
      </c>
      <c r="B128" s="47" t="s">
        <v>37</v>
      </c>
      <c r="C128" s="48">
        <v>0</v>
      </c>
      <c r="D128" s="48">
        <v>-64348.49</v>
      </c>
      <c r="E128" s="48">
        <v>0</v>
      </c>
      <c r="F128" s="48">
        <v>0</v>
      </c>
    </row>
    <row r="129" spans="1:6" x14ac:dyDescent="0.25">
      <c r="A129" s="47" t="s">
        <v>38</v>
      </c>
      <c r="B129" s="47" t="s">
        <v>39</v>
      </c>
      <c r="C129" s="48">
        <v>0</v>
      </c>
      <c r="D129" s="48">
        <v>31633.32</v>
      </c>
      <c r="E129" s="48">
        <v>0</v>
      </c>
      <c r="F129" s="48">
        <v>0</v>
      </c>
    </row>
    <row r="130" spans="1:6" x14ac:dyDescent="0.25">
      <c r="A130" s="47" t="s">
        <v>40</v>
      </c>
      <c r="B130" s="47" t="s">
        <v>41</v>
      </c>
      <c r="C130" s="48">
        <v>0</v>
      </c>
      <c r="D130" s="48">
        <v>144721.44</v>
      </c>
      <c r="E130" s="48">
        <v>0</v>
      </c>
      <c r="F130" s="48">
        <v>0</v>
      </c>
    </row>
    <row r="131" spans="1:6" x14ac:dyDescent="0.25">
      <c r="A131" s="47" t="s">
        <v>42</v>
      </c>
      <c r="B131" s="47" t="s">
        <v>43</v>
      </c>
      <c r="C131" s="48">
        <v>0</v>
      </c>
      <c r="D131" s="48">
        <v>350000</v>
      </c>
      <c r="E131" s="48">
        <v>0</v>
      </c>
      <c r="F131" s="48">
        <v>0</v>
      </c>
    </row>
    <row r="132" spans="1:6" x14ac:dyDescent="0.25">
      <c r="A132" s="47" t="s">
        <v>44</v>
      </c>
      <c r="B132" s="47" t="s">
        <v>45</v>
      </c>
      <c r="C132" s="48">
        <v>0</v>
      </c>
      <c r="D132" s="48">
        <v>-2426123.8199999998</v>
      </c>
      <c r="E132" s="48">
        <v>0</v>
      </c>
      <c r="F132" s="48">
        <v>0</v>
      </c>
    </row>
    <row r="133" spans="1:6" x14ac:dyDescent="0.25">
      <c r="A133" s="47" t="s">
        <v>46</v>
      </c>
      <c r="B133" s="47" t="s">
        <v>47</v>
      </c>
      <c r="C133" s="48">
        <v>0</v>
      </c>
      <c r="D133" s="48">
        <v>-4005952.38</v>
      </c>
      <c r="E133" s="48">
        <v>0</v>
      </c>
      <c r="F133" s="48">
        <v>0</v>
      </c>
    </row>
    <row r="134" spans="1:6" x14ac:dyDescent="0.25">
      <c r="A134" s="47" t="s">
        <v>48</v>
      </c>
      <c r="B134" s="47" t="s">
        <v>49</v>
      </c>
      <c r="C134" s="48">
        <v>0</v>
      </c>
      <c r="D134" s="48">
        <v>-12091954.029999999</v>
      </c>
      <c r="E134" s="48">
        <v>0</v>
      </c>
      <c r="F134" s="48">
        <v>0</v>
      </c>
    </row>
    <row r="135" spans="1:6" x14ac:dyDescent="0.25">
      <c r="A135" s="47" t="s">
        <v>34</v>
      </c>
      <c r="B135" s="47" t="s">
        <v>50</v>
      </c>
      <c r="C135" s="48">
        <v>0</v>
      </c>
      <c r="D135" s="48">
        <v>85128</v>
      </c>
      <c r="E135" s="48">
        <v>0</v>
      </c>
      <c r="F135" s="48">
        <v>0</v>
      </c>
    </row>
    <row r="136" spans="1:6" x14ac:dyDescent="0.25">
      <c r="A136" s="47" t="s">
        <v>36</v>
      </c>
      <c r="B136" s="47" t="s">
        <v>51</v>
      </c>
      <c r="C136" s="48">
        <v>0</v>
      </c>
      <c r="D136" s="48">
        <v>-7275.48</v>
      </c>
      <c r="E136" s="48">
        <v>0</v>
      </c>
      <c r="F136" s="48">
        <v>0</v>
      </c>
    </row>
    <row r="137" spans="1:6" x14ac:dyDescent="0.25">
      <c r="A137" s="47" t="s">
        <v>52</v>
      </c>
      <c r="B137" s="47" t="s">
        <v>53</v>
      </c>
      <c r="C137" s="48">
        <v>0</v>
      </c>
      <c r="D137" s="48">
        <v>-51571.43</v>
      </c>
      <c r="E137" s="48">
        <v>0</v>
      </c>
      <c r="F137" s="48">
        <v>0</v>
      </c>
    </row>
    <row r="138" spans="1:6" x14ac:dyDescent="0.25">
      <c r="A138" s="47" t="s">
        <v>52</v>
      </c>
      <c r="B138" s="47" t="s">
        <v>54</v>
      </c>
      <c r="C138" s="48">
        <v>0</v>
      </c>
      <c r="D138" s="48">
        <v>-9290.4500000000007</v>
      </c>
      <c r="E138" s="48">
        <v>0</v>
      </c>
      <c r="F138" s="48">
        <v>0</v>
      </c>
    </row>
    <row r="139" spans="1:6" x14ac:dyDescent="0.25">
      <c r="A139" s="47" t="s">
        <v>42</v>
      </c>
      <c r="B139" s="47" t="s">
        <v>211</v>
      </c>
      <c r="C139" s="48">
        <v>0</v>
      </c>
      <c r="D139" s="48">
        <v>457532.68</v>
      </c>
      <c r="E139" s="48">
        <v>0</v>
      </c>
      <c r="F139" s="48">
        <v>0</v>
      </c>
    </row>
    <row r="140" spans="1:6" x14ac:dyDescent="0.25">
      <c r="A140" s="47" t="s">
        <v>55</v>
      </c>
      <c r="B140" s="47" t="s">
        <v>56</v>
      </c>
      <c r="C140" s="48">
        <v>0</v>
      </c>
      <c r="D140" s="48">
        <v>237602.66</v>
      </c>
      <c r="E140" s="48">
        <v>0</v>
      </c>
      <c r="F140" s="48">
        <v>0</v>
      </c>
    </row>
    <row r="141" spans="1:6" x14ac:dyDescent="0.25">
      <c r="A141" s="47" t="s">
        <v>55</v>
      </c>
      <c r="B141" s="47" t="s">
        <v>57</v>
      </c>
      <c r="C141" s="48">
        <v>0</v>
      </c>
      <c r="D141" s="48">
        <v>133986.07</v>
      </c>
      <c r="E141" s="48">
        <v>0</v>
      </c>
      <c r="F141" s="48">
        <v>0</v>
      </c>
    </row>
    <row r="142" spans="1:6" x14ac:dyDescent="0.25">
      <c r="A142" s="47" t="s">
        <v>58</v>
      </c>
      <c r="B142" s="47" t="s">
        <v>59</v>
      </c>
      <c r="C142" s="48">
        <v>0</v>
      </c>
      <c r="D142" s="48">
        <v>-430900</v>
      </c>
      <c r="E142" s="48">
        <v>0</v>
      </c>
      <c r="F142" s="48">
        <v>0</v>
      </c>
    </row>
    <row r="143" spans="1:6" x14ac:dyDescent="0.25">
      <c r="A143" s="47" t="s">
        <v>60</v>
      </c>
      <c r="B143" s="47" t="s">
        <v>61</v>
      </c>
      <c r="C143" s="48">
        <v>0</v>
      </c>
      <c r="D143" s="48">
        <v>1316933.6499999999</v>
      </c>
      <c r="E143" s="48">
        <v>0</v>
      </c>
      <c r="F143" s="48">
        <v>0</v>
      </c>
    </row>
    <row r="144" spans="1:6" x14ac:dyDescent="0.25">
      <c r="A144" s="47" t="s">
        <v>62</v>
      </c>
      <c r="B144" s="47" t="s">
        <v>63</v>
      </c>
      <c r="C144" s="48">
        <v>0</v>
      </c>
      <c r="D144" s="48">
        <v>89985.919999999998</v>
      </c>
      <c r="E144" s="48">
        <v>0</v>
      </c>
      <c r="F144" s="48">
        <v>0</v>
      </c>
    </row>
    <row r="145" spans="1:6" x14ac:dyDescent="0.25">
      <c r="A145" s="47" t="s">
        <v>64</v>
      </c>
      <c r="B145" s="47" t="s">
        <v>65</v>
      </c>
      <c r="C145" s="48">
        <v>0</v>
      </c>
      <c r="D145" s="48">
        <v>-1101869</v>
      </c>
      <c r="E145" s="48">
        <v>0</v>
      </c>
      <c r="F145" s="48">
        <v>0</v>
      </c>
    </row>
    <row r="146" spans="1:6" x14ac:dyDescent="0.25">
      <c r="A146" s="47" t="s">
        <v>66</v>
      </c>
      <c r="B146" s="47" t="s">
        <v>67</v>
      </c>
      <c r="C146" s="48">
        <v>0</v>
      </c>
      <c r="D146" s="48">
        <v>-37422.980000000003</v>
      </c>
      <c r="E146" s="48">
        <v>0</v>
      </c>
      <c r="F146" s="48">
        <v>0</v>
      </c>
    </row>
    <row r="147" spans="1:6" x14ac:dyDescent="0.25">
      <c r="A147" s="47" t="s">
        <v>68</v>
      </c>
      <c r="B147" s="47" t="s">
        <v>153</v>
      </c>
      <c r="C147" s="48">
        <v>0</v>
      </c>
      <c r="D147" s="48">
        <v>-196980.25</v>
      </c>
      <c r="E147" s="48">
        <v>0</v>
      </c>
      <c r="F147" s="48">
        <v>0</v>
      </c>
    </row>
    <row r="148" spans="1:6" x14ac:dyDescent="0.25">
      <c r="A148" s="47" t="s">
        <v>68</v>
      </c>
      <c r="B148" s="47" t="s">
        <v>154</v>
      </c>
      <c r="C148" s="48">
        <v>0</v>
      </c>
      <c r="D148" s="48">
        <v>-18543.990000000002</v>
      </c>
      <c r="E148" s="48">
        <v>0</v>
      </c>
      <c r="F148" s="48">
        <v>0</v>
      </c>
    </row>
    <row r="149" spans="1:6" x14ac:dyDescent="0.25">
      <c r="A149" s="47" t="s">
        <v>69</v>
      </c>
      <c r="B149" s="47" t="s">
        <v>155</v>
      </c>
      <c r="C149" s="48">
        <v>0</v>
      </c>
      <c r="D149" s="48">
        <v>-422811.98</v>
      </c>
      <c r="E149" s="48">
        <v>0</v>
      </c>
      <c r="F149" s="48">
        <v>0</v>
      </c>
    </row>
    <row r="150" spans="1:6" x14ac:dyDescent="0.25">
      <c r="A150" s="47" t="s">
        <v>70</v>
      </c>
      <c r="B150" s="47" t="s">
        <v>214</v>
      </c>
      <c r="C150" s="48">
        <v>0</v>
      </c>
      <c r="D150" s="48">
        <v>-947638.05</v>
      </c>
      <c r="E150" s="48">
        <v>0</v>
      </c>
      <c r="F150" s="48">
        <v>0</v>
      </c>
    </row>
    <row r="151" spans="1:6" x14ac:dyDescent="0.25">
      <c r="A151" s="47" t="s">
        <v>70</v>
      </c>
      <c r="B151" s="47" t="s">
        <v>215</v>
      </c>
      <c r="C151" s="48">
        <v>0</v>
      </c>
      <c r="D151" s="48">
        <v>248389.27</v>
      </c>
      <c r="E151" s="48">
        <v>0</v>
      </c>
      <c r="F151" s="48">
        <v>0</v>
      </c>
    </row>
    <row r="152" spans="1:6" x14ac:dyDescent="0.25">
      <c r="A152" s="47" t="s">
        <v>34</v>
      </c>
      <c r="B152" s="47" t="s">
        <v>71</v>
      </c>
      <c r="C152" s="48">
        <v>0</v>
      </c>
      <c r="D152" s="48">
        <v>20079</v>
      </c>
      <c r="E152" s="48">
        <v>0</v>
      </c>
      <c r="F152" s="48">
        <v>0</v>
      </c>
    </row>
    <row r="153" spans="1:6" x14ac:dyDescent="0.25">
      <c r="A153" s="47" t="s">
        <v>36</v>
      </c>
      <c r="B153" s="47" t="s">
        <v>72</v>
      </c>
      <c r="C153" s="48">
        <v>0</v>
      </c>
      <c r="D153" s="48">
        <v>108608.39</v>
      </c>
      <c r="E153" s="48">
        <v>0</v>
      </c>
      <c r="F153" s="48">
        <v>0</v>
      </c>
    </row>
    <row r="154" spans="1:6" x14ac:dyDescent="0.25">
      <c r="A154" s="47" t="s">
        <v>156</v>
      </c>
      <c r="B154" s="47" t="s">
        <v>246</v>
      </c>
      <c r="C154" s="48">
        <v>0</v>
      </c>
      <c r="D154" s="48">
        <v>-1962552.54</v>
      </c>
      <c r="E154" s="48">
        <v>0</v>
      </c>
      <c r="F154" s="48">
        <v>0</v>
      </c>
    </row>
    <row r="155" spans="1:6" x14ac:dyDescent="0.25">
      <c r="A155" s="47" t="s">
        <v>160</v>
      </c>
      <c r="B155" s="47" t="s">
        <v>218</v>
      </c>
      <c r="C155" s="48">
        <v>0</v>
      </c>
      <c r="D155" s="48">
        <v>2500000</v>
      </c>
      <c r="E155" s="48">
        <v>0</v>
      </c>
      <c r="F155" s="48">
        <v>0</v>
      </c>
    </row>
    <row r="156" spans="1:6" x14ac:dyDescent="0.25">
      <c r="B156" s="47" t="s">
        <v>219</v>
      </c>
      <c r="C156" s="48">
        <v>0</v>
      </c>
      <c r="D156" s="48">
        <v>-2010676</v>
      </c>
      <c r="E156" s="48">
        <v>0</v>
      </c>
      <c r="F156" s="48">
        <v>0</v>
      </c>
    </row>
    <row r="157" spans="1:6" x14ac:dyDescent="0.25">
      <c r="B157" s="47" t="s">
        <v>220</v>
      </c>
      <c r="C157" s="48">
        <v>0</v>
      </c>
      <c r="D157" s="48">
        <v>-4872823.01</v>
      </c>
      <c r="E157" s="48">
        <v>0</v>
      </c>
      <c r="F157" s="48">
        <v>0</v>
      </c>
    </row>
    <row r="158" spans="1:6" x14ac:dyDescent="0.25">
      <c r="B158" s="47" t="s">
        <v>221</v>
      </c>
      <c r="C158" s="48">
        <v>0</v>
      </c>
      <c r="D158" s="48">
        <v>-7193912.5</v>
      </c>
      <c r="E158" s="48">
        <v>0</v>
      </c>
      <c r="F158" s="48">
        <v>0</v>
      </c>
    </row>
    <row r="159" spans="1:6" x14ac:dyDescent="0.25">
      <c r="B159" s="47" t="s">
        <v>222</v>
      </c>
      <c r="C159" s="48">
        <v>0</v>
      </c>
      <c r="D159" s="48">
        <v>-363094.64</v>
      </c>
      <c r="E159" s="48">
        <v>0</v>
      </c>
      <c r="F159" s="48">
        <v>0</v>
      </c>
    </row>
    <row r="160" spans="1:6" x14ac:dyDescent="0.25">
      <c r="B160" s="47" t="s">
        <v>223</v>
      </c>
      <c r="C160" s="48">
        <v>0</v>
      </c>
      <c r="D160" s="48">
        <v>-57181.02</v>
      </c>
      <c r="E160" s="48">
        <v>0</v>
      </c>
      <c r="F160" s="48">
        <v>0</v>
      </c>
    </row>
    <row r="161" spans="1:6" x14ac:dyDescent="0.25">
      <c r="B161" s="47" t="s">
        <v>224</v>
      </c>
      <c r="C161" s="48">
        <v>0</v>
      </c>
      <c r="D161" s="48">
        <v>-60122</v>
      </c>
      <c r="E161" s="48">
        <v>0</v>
      </c>
      <c r="F161" s="48">
        <v>0</v>
      </c>
    </row>
    <row r="162" spans="1:6" x14ac:dyDescent="0.25">
      <c r="B162" s="47" t="s">
        <v>225</v>
      </c>
      <c r="C162" s="48">
        <v>0</v>
      </c>
      <c r="D162" s="48">
        <v>-23360.04</v>
      </c>
      <c r="E162" s="48">
        <v>0</v>
      </c>
      <c r="F162" s="48">
        <v>0</v>
      </c>
    </row>
    <row r="163" spans="1:6" x14ac:dyDescent="0.25">
      <c r="B163" s="47" t="s">
        <v>227</v>
      </c>
      <c r="C163" s="48">
        <v>0</v>
      </c>
      <c r="D163" s="48">
        <v>-118416.5</v>
      </c>
      <c r="E163" s="48">
        <v>0</v>
      </c>
      <c r="F163" s="48">
        <v>0</v>
      </c>
    </row>
    <row r="164" spans="1:6" x14ac:dyDescent="0.25">
      <c r="B164" s="47" t="s">
        <v>228</v>
      </c>
      <c r="C164" s="48">
        <v>0</v>
      </c>
      <c r="D164" s="48">
        <v>-121882</v>
      </c>
      <c r="E164" s="48">
        <v>0</v>
      </c>
      <c r="F164" s="48">
        <v>0</v>
      </c>
    </row>
    <row r="165" spans="1:6" x14ac:dyDescent="0.25">
      <c r="A165" s="47" t="s">
        <v>73</v>
      </c>
      <c r="C165" s="48">
        <v>0</v>
      </c>
      <c r="D165" s="48">
        <v>-46111062.93</v>
      </c>
      <c r="E165" s="48">
        <v>0</v>
      </c>
      <c r="F165" s="48">
        <v>0</v>
      </c>
    </row>
    <row r="166" spans="1:6" x14ac:dyDescent="0.25">
      <c r="A166" s="47" t="s">
        <v>74</v>
      </c>
    </row>
    <row r="167" spans="1:6" x14ac:dyDescent="0.25">
      <c r="B167" s="47" t="s">
        <v>162</v>
      </c>
      <c r="C167" s="48">
        <v>0</v>
      </c>
      <c r="D167" s="48">
        <v>0.63</v>
      </c>
      <c r="E167" s="48">
        <v>0</v>
      </c>
      <c r="F167" s="48">
        <v>0</v>
      </c>
    </row>
    <row r="168" spans="1:6" x14ac:dyDescent="0.25">
      <c r="B168" s="47" t="s">
        <v>75</v>
      </c>
      <c r="C168" s="48">
        <v>0</v>
      </c>
      <c r="D168" s="48">
        <v>4520318.05</v>
      </c>
      <c r="E168" s="48">
        <v>0</v>
      </c>
      <c r="F168" s="48">
        <v>0</v>
      </c>
    </row>
    <row r="169" spans="1:6" x14ac:dyDescent="0.25">
      <c r="B169" s="47" t="s">
        <v>76</v>
      </c>
      <c r="C169" s="48">
        <v>0</v>
      </c>
      <c r="D169" s="48">
        <v>-7563503.0499999998</v>
      </c>
      <c r="E169" s="48">
        <v>0</v>
      </c>
      <c r="F169" s="48">
        <v>0</v>
      </c>
    </row>
    <row r="170" spans="1:6" x14ac:dyDescent="0.25">
      <c r="B170" s="47" t="s">
        <v>77</v>
      </c>
      <c r="C170" s="48">
        <v>0</v>
      </c>
      <c r="D170" s="48">
        <v>1203358.31</v>
      </c>
      <c r="E170" s="48">
        <v>0</v>
      </c>
      <c r="F170" s="48">
        <v>0</v>
      </c>
    </row>
    <row r="171" spans="1:6" x14ac:dyDescent="0.25">
      <c r="B171" s="47" t="s">
        <v>78</v>
      </c>
      <c r="C171" s="48">
        <v>0</v>
      </c>
      <c r="D171" s="48">
        <v>1598516</v>
      </c>
      <c r="E171" s="48">
        <v>0</v>
      </c>
      <c r="F171" s="48">
        <v>0</v>
      </c>
    </row>
    <row r="172" spans="1:6" x14ac:dyDescent="0.25">
      <c r="B172" s="47" t="s">
        <v>79</v>
      </c>
      <c r="C172" s="48">
        <v>0</v>
      </c>
      <c r="D172" s="48">
        <v>198840</v>
      </c>
      <c r="E172" s="48">
        <v>0</v>
      </c>
      <c r="F172" s="48">
        <v>0</v>
      </c>
    </row>
    <row r="173" spans="1:6" x14ac:dyDescent="0.25">
      <c r="B173" s="47" t="s">
        <v>80</v>
      </c>
      <c r="C173" s="48">
        <v>0</v>
      </c>
      <c r="D173" s="48">
        <v>904419</v>
      </c>
      <c r="E173" s="48">
        <v>0</v>
      </c>
      <c r="F173" s="48">
        <v>0</v>
      </c>
    </row>
    <row r="174" spans="1:6" x14ac:dyDescent="0.25">
      <c r="B174" s="47" t="s">
        <v>81</v>
      </c>
      <c r="C174" s="48">
        <v>0</v>
      </c>
      <c r="D174" s="48">
        <v>-198840</v>
      </c>
      <c r="E174" s="48">
        <v>0</v>
      </c>
      <c r="F174" s="48">
        <v>0</v>
      </c>
    </row>
    <row r="175" spans="1:6" x14ac:dyDescent="0.25">
      <c r="B175" s="47" t="s">
        <v>82</v>
      </c>
      <c r="C175" s="48">
        <v>0</v>
      </c>
      <c r="D175" s="48">
        <v>-1598516</v>
      </c>
      <c r="E175" s="48">
        <v>0</v>
      </c>
      <c r="F175" s="48">
        <v>0</v>
      </c>
    </row>
    <row r="176" spans="1:6" x14ac:dyDescent="0.25">
      <c r="B176" s="47" t="s">
        <v>83</v>
      </c>
      <c r="C176" s="48">
        <v>0</v>
      </c>
      <c r="D176" s="48">
        <v>-904419</v>
      </c>
      <c r="E176" s="48">
        <v>0</v>
      </c>
      <c r="F176" s="48">
        <v>0</v>
      </c>
    </row>
    <row r="177" spans="1:6" x14ac:dyDescent="0.25">
      <c r="B177" s="47" t="s">
        <v>84</v>
      </c>
      <c r="C177" s="48">
        <v>0</v>
      </c>
      <c r="D177" s="48">
        <v>2085510.96</v>
      </c>
      <c r="E177" s="48">
        <v>0</v>
      </c>
      <c r="F177" s="48">
        <v>0</v>
      </c>
    </row>
    <row r="178" spans="1:6" x14ac:dyDescent="0.25">
      <c r="B178" s="47" t="s">
        <v>85</v>
      </c>
      <c r="C178" s="48">
        <v>0</v>
      </c>
      <c r="D178" s="48">
        <v>-2085510.96</v>
      </c>
      <c r="E178" s="48">
        <v>0</v>
      </c>
      <c r="F178" s="48">
        <v>0</v>
      </c>
    </row>
    <row r="179" spans="1:6" x14ac:dyDescent="0.25">
      <c r="A179" s="47" t="s">
        <v>86</v>
      </c>
      <c r="C179" s="48">
        <v>0</v>
      </c>
      <c r="D179" s="48">
        <v>-1839826.06</v>
      </c>
      <c r="E179" s="48">
        <v>0</v>
      </c>
      <c r="F179" s="48">
        <v>0</v>
      </c>
    </row>
    <row r="180" spans="1:6" x14ac:dyDescent="0.25">
      <c r="A180" s="47" t="s">
        <v>87</v>
      </c>
    </row>
    <row r="181" spans="1:6" x14ac:dyDescent="0.25">
      <c r="A181" s="47" t="s">
        <v>88</v>
      </c>
      <c r="B181" s="47" t="s">
        <v>89</v>
      </c>
      <c r="C181" s="48">
        <v>0</v>
      </c>
      <c r="D181" s="48">
        <v>523866.12</v>
      </c>
      <c r="E181" s="48">
        <v>0</v>
      </c>
      <c r="F181" s="48">
        <v>0</v>
      </c>
    </row>
    <row r="182" spans="1:6" x14ac:dyDescent="0.25">
      <c r="A182" s="47" t="s">
        <v>90</v>
      </c>
      <c r="B182" s="47" t="s">
        <v>91</v>
      </c>
      <c r="C182" s="48">
        <v>0</v>
      </c>
      <c r="D182" s="48">
        <v>351420.48</v>
      </c>
      <c r="E182" s="48">
        <v>0</v>
      </c>
      <c r="F182" s="48">
        <v>0</v>
      </c>
    </row>
    <row r="183" spans="1:6" x14ac:dyDescent="0.25">
      <c r="A183" s="47" t="s">
        <v>92</v>
      </c>
      <c r="B183" s="47" t="s">
        <v>93</v>
      </c>
      <c r="C183" s="48">
        <v>4930358.1399999997</v>
      </c>
      <c r="D183" s="48">
        <v>-5583718.3799999999</v>
      </c>
      <c r="E183" s="48">
        <v>0</v>
      </c>
      <c r="F183" s="48">
        <v>4930358.1399999997</v>
      </c>
    </row>
    <row r="184" spans="1:6" x14ac:dyDescent="0.25">
      <c r="A184" s="47" t="s">
        <v>94</v>
      </c>
      <c r="B184" s="47" t="s">
        <v>95</v>
      </c>
      <c r="C184" s="48">
        <v>-13789578.74</v>
      </c>
      <c r="D184" s="48">
        <v>9389047.0700000003</v>
      </c>
      <c r="E184" s="48">
        <v>0</v>
      </c>
      <c r="F184" s="48">
        <v>-13789578.74</v>
      </c>
    </row>
    <row r="185" spans="1:6" x14ac:dyDescent="0.25">
      <c r="A185" s="47" t="s">
        <v>96</v>
      </c>
      <c r="B185" s="47" t="s">
        <v>97</v>
      </c>
      <c r="C185" s="48">
        <v>-3587128.12</v>
      </c>
      <c r="D185" s="48">
        <v>-587128.12</v>
      </c>
      <c r="E185" s="48">
        <v>0</v>
      </c>
      <c r="F185" s="48">
        <v>-3587128.12</v>
      </c>
    </row>
    <row r="186" spans="1:6" x14ac:dyDescent="0.25">
      <c r="A186" s="47" t="s">
        <v>163</v>
      </c>
      <c r="B186" s="47" t="s">
        <v>164</v>
      </c>
      <c r="C186" s="48">
        <v>0</v>
      </c>
      <c r="D186" s="48">
        <v>167715.04999999999</v>
      </c>
      <c r="E186" s="48">
        <v>0</v>
      </c>
      <c r="F186" s="48">
        <v>0</v>
      </c>
    </row>
    <row r="187" spans="1:6" x14ac:dyDescent="0.25">
      <c r="B187" s="47" t="s">
        <v>237</v>
      </c>
      <c r="C187" s="48">
        <v>0</v>
      </c>
      <c r="D187" s="48">
        <v>1395237.5</v>
      </c>
      <c r="E187" s="48">
        <v>0</v>
      </c>
      <c r="F187" s="48">
        <v>0</v>
      </c>
    </row>
    <row r="188" spans="1:6" x14ac:dyDescent="0.25">
      <c r="A188" s="47" t="s">
        <v>163</v>
      </c>
      <c r="B188" s="47" t="s">
        <v>238</v>
      </c>
      <c r="C188" s="48">
        <v>0</v>
      </c>
      <c r="D188" s="48">
        <v>35670950</v>
      </c>
      <c r="E188" s="48">
        <v>0</v>
      </c>
      <c r="F188" s="48">
        <v>0</v>
      </c>
    </row>
    <row r="189" spans="1:6" x14ac:dyDescent="0.25">
      <c r="B189" s="47" t="s">
        <v>120</v>
      </c>
      <c r="C189" s="48">
        <v>-4930358.1399999997</v>
      </c>
      <c r="D189" s="48">
        <v>-41497667.969999999</v>
      </c>
      <c r="E189" s="48">
        <v>0</v>
      </c>
      <c r="F189" s="48">
        <v>-4930358.1399999997</v>
      </c>
    </row>
    <row r="190" spans="1:6" x14ac:dyDescent="0.25">
      <c r="B190" s="47" t="s">
        <v>121</v>
      </c>
      <c r="C190" s="48">
        <v>0</v>
      </c>
      <c r="D190" s="48">
        <v>17338174.98</v>
      </c>
      <c r="E190" s="48">
        <v>0</v>
      </c>
      <c r="F190" s="48">
        <v>0</v>
      </c>
    </row>
    <row r="191" spans="1:6" x14ac:dyDescent="0.25">
      <c r="B191" s="47" t="s">
        <v>122</v>
      </c>
      <c r="C191" s="48">
        <v>0</v>
      </c>
      <c r="D191" s="48">
        <v>7828319.3099999996</v>
      </c>
      <c r="E191" s="48">
        <v>0</v>
      </c>
      <c r="F191" s="48">
        <v>0</v>
      </c>
    </row>
    <row r="192" spans="1:6" x14ac:dyDescent="0.25">
      <c r="B192" s="47" t="s">
        <v>123</v>
      </c>
      <c r="C192" s="48">
        <v>17376706.859999999</v>
      </c>
      <c r="D192" s="48">
        <v>11684028.289999999</v>
      </c>
      <c r="E192" s="48">
        <v>0</v>
      </c>
      <c r="F192" s="48">
        <v>17376706.859999999</v>
      </c>
    </row>
    <row r="193" spans="1:6" x14ac:dyDescent="0.25">
      <c r="B193" s="47" t="s">
        <v>124</v>
      </c>
      <c r="C193" s="48">
        <v>0</v>
      </c>
      <c r="D193" s="48">
        <v>-592856.18999999994</v>
      </c>
      <c r="E193" s="48">
        <v>0</v>
      </c>
      <c r="F193" s="48">
        <v>0</v>
      </c>
    </row>
    <row r="194" spans="1:6" x14ac:dyDescent="0.25">
      <c r="A194" s="47" t="s">
        <v>103</v>
      </c>
      <c r="C194" s="48">
        <v>0</v>
      </c>
      <c r="D194" s="48">
        <v>36087388.140000001</v>
      </c>
      <c r="E194" s="48">
        <v>0</v>
      </c>
      <c r="F194" s="48">
        <v>0</v>
      </c>
    </row>
    <row r="195" spans="1:6" x14ac:dyDescent="0.25">
      <c r="A195" s="47" t="s">
        <v>104</v>
      </c>
    </row>
    <row r="196" spans="1:6" x14ac:dyDescent="0.25">
      <c r="A196" s="47" t="s">
        <v>105</v>
      </c>
      <c r="B196" s="47" t="s">
        <v>106</v>
      </c>
      <c r="C196" s="48">
        <v>0</v>
      </c>
      <c r="D196" s="48">
        <v>152081.04</v>
      </c>
      <c r="E196" s="48">
        <v>0</v>
      </c>
      <c r="F196" s="48">
        <v>0</v>
      </c>
    </row>
    <row r="197" spans="1:6" x14ac:dyDescent="0.25">
      <c r="A197" s="47" t="s">
        <v>107</v>
      </c>
      <c r="B197" s="47" t="s">
        <v>108</v>
      </c>
      <c r="C197" s="48">
        <v>0</v>
      </c>
      <c r="D197" s="48">
        <v>27103.08</v>
      </c>
      <c r="E197" s="48">
        <v>0</v>
      </c>
      <c r="F197" s="48">
        <v>0</v>
      </c>
    </row>
    <row r="198" spans="1:6" x14ac:dyDescent="0.25">
      <c r="B198" s="47" t="s">
        <v>125</v>
      </c>
      <c r="C198" s="48">
        <v>0</v>
      </c>
      <c r="D198" s="48">
        <v>605585.96</v>
      </c>
      <c r="E198" s="48">
        <v>0</v>
      </c>
      <c r="F198" s="48">
        <v>0</v>
      </c>
    </row>
    <row r="199" spans="1:6" x14ac:dyDescent="0.25">
      <c r="B199" s="47" t="s">
        <v>167</v>
      </c>
      <c r="C199" s="48">
        <v>-8012780.1299999999</v>
      </c>
      <c r="D199" s="48">
        <v>-1668538.51</v>
      </c>
      <c r="E199" s="48">
        <v>0</v>
      </c>
      <c r="F199" s="48">
        <v>-8012780.1299999999</v>
      </c>
    </row>
    <row r="200" spans="1:6" x14ac:dyDescent="0.25">
      <c r="A200" s="47" t="s">
        <v>110</v>
      </c>
      <c r="C200" s="48">
        <v>-8012780.1299999999</v>
      </c>
      <c r="D200" s="48">
        <v>-883768.43</v>
      </c>
      <c r="E200" s="48">
        <v>0</v>
      </c>
      <c r="F200" s="48">
        <v>-8012780.1299999999</v>
      </c>
    </row>
    <row r="201" spans="1:6" x14ac:dyDescent="0.25">
      <c r="A201" s="47" t="s">
        <v>111</v>
      </c>
      <c r="C201" s="48">
        <v>-8012780.1299999999</v>
      </c>
      <c r="D201" s="48">
        <v>153711933.21000001</v>
      </c>
      <c r="E201" s="48">
        <v>0</v>
      </c>
      <c r="F201" s="48">
        <v>-8012780.1299999999</v>
      </c>
    </row>
    <row r="202" spans="1:6" x14ac:dyDescent="0.25">
      <c r="A202" s="47" t="s">
        <v>112</v>
      </c>
      <c r="C202" s="48">
        <v>0</v>
      </c>
      <c r="D202" s="48">
        <v>0</v>
      </c>
      <c r="E202" s="48">
        <v>0</v>
      </c>
      <c r="F202" s="48">
        <v>0</v>
      </c>
    </row>
    <row r="203" spans="1:6" x14ac:dyDescent="0.25">
      <c r="A203" s="47" t="s">
        <v>113</v>
      </c>
      <c r="C203" s="48">
        <v>-8012780.1299999999</v>
      </c>
      <c r="D203" s="48">
        <v>153711933.21000001</v>
      </c>
      <c r="E203" s="48">
        <v>0</v>
      </c>
      <c r="F203" s="48">
        <v>-8012780.1299999999</v>
      </c>
    </row>
    <row r="204" spans="1:6" x14ac:dyDescent="0.25">
      <c r="A204" s="47" t="s">
        <v>114</v>
      </c>
      <c r="C204" s="47">
        <v>1</v>
      </c>
      <c r="D204" s="47">
        <v>1</v>
      </c>
      <c r="E204" s="47">
        <v>1</v>
      </c>
      <c r="F204" s="47">
        <v>1</v>
      </c>
    </row>
    <row r="205" spans="1:6" x14ac:dyDescent="0.25">
      <c r="A205" s="47" t="s">
        <v>115</v>
      </c>
      <c r="C205" s="48">
        <v>-8012780.1299999999</v>
      </c>
      <c r="D205" s="48">
        <v>153711933.21000001</v>
      </c>
      <c r="E205" s="48">
        <v>0</v>
      </c>
      <c r="F205" s="48">
        <v>-8012780.1299999999</v>
      </c>
    </row>
    <row r="206" spans="1:6" x14ac:dyDescent="0.25">
      <c r="A206" s="47" t="s">
        <v>239</v>
      </c>
    </row>
    <row r="207" spans="1:6" x14ac:dyDescent="0.25">
      <c r="A207" s="47" t="s">
        <v>68</v>
      </c>
      <c r="B207" s="47" t="s">
        <v>244</v>
      </c>
      <c r="C207" s="48">
        <v>0</v>
      </c>
      <c r="D207" s="48">
        <v>-76417125.790000007</v>
      </c>
      <c r="E207" s="48">
        <v>0</v>
      </c>
      <c r="F207" s="48">
        <v>0</v>
      </c>
    </row>
    <row r="208" spans="1:6" x14ac:dyDescent="0.25">
      <c r="A208" s="47" t="s">
        <v>241</v>
      </c>
      <c r="C208" s="48">
        <v>0</v>
      </c>
      <c r="D208" s="48">
        <v>-76417125.790000007</v>
      </c>
      <c r="E208" s="48">
        <v>0</v>
      </c>
      <c r="F208" s="48">
        <v>0</v>
      </c>
    </row>
    <row r="209" spans="1:6" x14ac:dyDescent="0.25">
      <c r="A209" s="47" t="s">
        <v>242</v>
      </c>
      <c r="C209" s="48">
        <v>-8012780.1299999999</v>
      </c>
      <c r="D209" s="48">
        <v>77294807.420000002</v>
      </c>
      <c r="E209" s="48">
        <v>0</v>
      </c>
      <c r="F209" s="48">
        <v>-8012780.1299999999</v>
      </c>
    </row>
    <row r="210" spans="1:6" x14ac:dyDescent="0.25">
      <c r="A210" s="47" t="s">
        <v>116</v>
      </c>
      <c r="C210" s="55">
        <v>6.7500000000000004E-2</v>
      </c>
      <c r="D210" s="55">
        <v>6.7500000000000004E-2</v>
      </c>
      <c r="E210" s="55">
        <v>6.7500000000000004E-2</v>
      </c>
      <c r="F210" s="55">
        <v>6.7500000000000004E-2</v>
      </c>
    </row>
    <row r="211" spans="1:6" x14ac:dyDescent="0.25">
      <c r="A211" s="47" t="s">
        <v>117</v>
      </c>
      <c r="C211" s="48">
        <v>-540862.66</v>
      </c>
      <c r="D211" s="48">
        <v>5217399.5</v>
      </c>
      <c r="E211" s="48">
        <v>0</v>
      </c>
      <c r="F211" s="48">
        <v>-540862.66</v>
      </c>
    </row>
    <row r="212" spans="1:6" x14ac:dyDescent="0.25">
      <c r="A212" s="47" t="s">
        <v>126</v>
      </c>
    </row>
    <row r="213" spans="1:6" x14ac:dyDescent="0.25">
      <c r="A213" s="47" t="s">
        <v>127</v>
      </c>
      <c r="C213" s="48">
        <v>-2615171.12</v>
      </c>
      <c r="D213" s="48">
        <v>16045073.439999999</v>
      </c>
      <c r="E213" s="48">
        <v>0</v>
      </c>
      <c r="F213" s="48">
        <v>-2615171.12</v>
      </c>
    </row>
    <row r="214" spans="1:6" x14ac:dyDescent="0.25">
      <c r="A214" s="47" t="s">
        <v>128</v>
      </c>
      <c r="C214" s="48">
        <v>-540862.66</v>
      </c>
      <c r="D214" s="48">
        <v>5217399.5</v>
      </c>
      <c r="E214" s="48">
        <v>0</v>
      </c>
      <c r="F214" s="48">
        <v>-540862.66</v>
      </c>
    </row>
    <row r="215" spans="1:6" x14ac:dyDescent="0.25">
      <c r="A215" s="47" t="s">
        <v>129</v>
      </c>
      <c r="C215" s="48">
        <v>-3156033.78</v>
      </c>
      <c r="D215" s="48">
        <v>21262472.940000001</v>
      </c>
      <c r="E215" s="48">
        <v>0</v>
      </c>
      <c r="F215" s="48">
        <v>-3156033.78</v>
      </c>
    </row>
    <row r="216" spans="1:6" x14ac:dyDescent="0.25">
      <c r="A216" s="47" t="s">
        <v>130</v>
      </c>
      <c r="B216" s="56">
        <v>42530.577581018515</v>
      </c>
      <c r="C216" s="47">
        <v>740</v>
      </c>
    </row>
  </sheetData>
  <pageMargins left="0.7" right="0.7" top="1.25" bottom="0.5" header="0.3" footer="0.3"/>
  <pageSetup scale="81" fitToHeight="0" orientation="landscape" r:id="rId1"/>
  <headerFoot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F252"/>
  <sheetViews>
    <sheetView workbookViewId="0">
      <selection activeCell="A6" sqref="A5:A6"/>
    </sheetView>
  </sheetViews>
  <sheetFormatPr defaultColWidth="9.28515625" defaultRowHeight="15" x14ac:dyDescent="0.25"/>
  <cols>
    <col min="1" max="1" width="43.7109375" style="47" bestFit="1" customWidth="1"/>
    <col min="2" max="2" width="45.7109375" style="47" bestFit="1" customWidth="1"/>
    <col min="3" max="4" width="16.7109375" style="47" bestFit="1" customWidth="1"/>
    <col min="5" max="5" width="14.28515625" style="47" bestFit="1" customWidth="1"/>
    <col min="6" max="6" width="15.28515625" style="47" bestFit="1" customWidth="1"/>
    <col min="7" max="16384" width="9.28515625" style="47"/>
  </cols>
  <sheetData>
    <row r="1" spans="1:6" x14ac:dyDescent="0.25">
      <c r="A1" s="47" t="s">
        <v>4</v>
      </c>
    </row>
    <row r="3" spans="1:6" x14ac:dyDescent="0.25">
      <c r="A3" s="47" t="s">
        <v>208</v>
      </c>
    </row>
    <row r="4" spans="1:6" x14ac:dyDescent="0.25">
      <c r="A4" s="47" t="s">
        <v>5</v>
      </c>
    </row>
    <row r="5" spans="1:6" x14ac:dyDescent="0.25">
      <c r="A5" s="103" t="s">
        <v>172</v>
      </c>
    </row>
    <row r="6" spans="1:6" x14ac:dyDescent="0.25">
      <c r="A6" s="103" t="s">
        <v>171</v>
      </c>
    </row>
    <row r="7" spans="1:6" x14ac:dyDescent="0.25">
      <c r="A7" s="47" t="s">
        <v>7</v>
      </c>
    </row>
    <row r="8" spans="1:6" x14ac:dyDescent="0.25">
      <c r="C8" s="47" t="s">
        <v>8</v>
      </c>
      <c r="D8" s="47" t="s">
        <v>9</v>
      </c>
      <c r="E8" s="47" t="s">
        <v>8</v>
      </c>
      <c r="F8" s="47" t="s">
        <v>8</v>
      </c>
    </row>
    <row r="9" spans="1:6" x14ac:dyDescent="0.25">
      <c r="C9" s="47" t="s">
        <v>10</v>
      </c>
      <c r="D9" s="47" t="s">
        <v>10</v>
      </c>
      <c r="E9" s="47" t="s">
        <v>3</v>
      </c>
      <c r="F9" s="47" t="s">
        <v>11</v>
      </c>
    </row>
    <row r="10" spans="1:6" x14ac:dyDescent="0.25">
      <c r="A10" s="47" t="s">
        <v>12</v>
      </c>
      <c r="C10" s="48">
        <v>0</v>
      </c>
      <c r="D10" s="48">
        <v>161027398.78</v>
      </c>
      <c r="E10" s="48">
        <v>0</v>
      </c>
      <c r="F10" s="48">
        <v>0</v>
      </c>
    </row>
    <row r="11" spans="1:6" x14ac:dyDescent="0.25">
      <c r="A11" s="47" t="s">
        <v>13</v>
      </c>
    </row>
    <row r="12" spans="1:6" x14ac:dyDescent="0.25">
      <c r="A12" s="47" t="s">
        <v>173</v>
      </c>
      <c r="B12" s="47" t="s">
        <v>174</v>
      </c>
      <c r="C12" s="48">
        <v>0</v>
      </c>
      <c r="D12" s="48">
        <v>71978.64</v>
      </c>
      <c r="E12" s="48">
        <v>0</v>
      </c>
      <c r="F12" s="48">
        <v>0</v>
      </c>
    </row>
    <row r="13" spans="1:6" x14ac:dyDescent="0.25">
      <c r="A13" s="47" t="s">
        <v>173</v>
      </c>
      <c r="B13" s="47" t="s">
        <v>175</v>
      </c>
      <c r="C13" s="48">
        <v>0</v>
      </c>
      <c r="D13" s="48">
        <v>75570.87</v>
      </c>
      <c r="E13" s="48">
        <v>0</v>
      </c>
      <c r="F13" s="48">
        <v>0</v>
      </c>
    </row>
    <row r="14" spans="1:6" x14ac:dyDescent="0.25">
      <c r="A14" s="47" t="s">
        <v>173</v>
      </c>
      <c r="B14" s="47" t="s">
        <v>176</v>
      </c>
      <c r="C14" s="48">
        <v>0</v>
      </c>
      <c r="D14" s="48">
        <v>1934.85</v>
      </c>
      <c r="E14" s="48">
        <v>0</v>
      </c>
      <c r="F14" s="48">
        <v>0</v>
      </c>
    </row>
    <row r="15" spans="1:6" x14ac:dyDescent="0.25">
      <c r="A15" s="47" t="s">
        <v>173</v>
      </c>
      <c r="B15" s="47" t="s">
        <v>177</v>
      </c>
      <c r="C15" s="48">
        <v>0</v>
      </c>
      <c r="D15" s="48">
        <v>32000</v>
      </c>
      <c r="E15" s="48">
        <v>0</v>
      </c>
      <c r="F15" s="48">
        <v>0</v>
      </c>
    </row>
    <row r="16" spans="1:6" x14ac:dyDescent="0.25">
      <c r="A16" s="47" t="s">
        <v>14</v>
      </c>
      <c r="B16" s="47" t="s">
        <v>15</v>
      </c>
      <c r="C16" s="48">
        <v>0</v>
      </c>
      <c r="D16" s="48">
        <v>-4733670</v>
      </c>
      <c r="E16" s="48">
        <v>0</v>
      </c>
      <c r="F16" s="48">
        <v>0</v>
      </c>
    </row>
    <row r="17" spans="1:6" x14ac:dyDescent="0.25">
      <c r="A17" s="47" t="s">
        <v>178</v>
      </c>
      <c r="B17" s="47" t="s">
        <v>179</v>
      </c>
      <c r="C17" s="48">
        <v>0</v>
      </c>
      <c r="D17" s="48">
        <v>-60224</v>
      </c>
      <c r="E17" s="48">
        <v>0</v>
      </c>
      <c r="F17" s="48">
        <v>0</v>
      </c>
    </row>
    <row r="18" spans="1:6" x14ac:dyDescent="0.25">
      <c r="A18" s="47" t="s">
        <v>16</v>
      </c>
      <c r="B18" s="47" t="s">
        <v>17</v>
      </c>
      <c r="C18" s="48">
        <v>0</v>
      </c>
      <c r="D18" s="48">
        <v>60224</v>
      </c>
      <c r="E18" s="48">
        <v>0</v>
      </c>
      <c r="F18" s="48">
        <v>0</v>
      </c>
    </row>
    <row r="19" spans="1:6" x14ac:dyDescent="0.25">
      <c r="A19" s="47" t="s">
        <v>178</v>
      </c>
      <c r="B19" s="47" t="s">
        <v>180</v>
      </c>
      <c r="C19" s="48">
        <v>0</v>
      </c>
      <c r="D19" s="48">
        <v>-135062</v>
      </c>
      <c r="E19" s="48">
        <v>0</v>
      </c>
      <c r="F19" s="48">
        <v>0</v>
      </c>
    </row>
    <row r="20" spans="1:6" x14ac:dyDescent="0.25">
      <c r="A20" s="47" t="s">
        <v>16</v>
      </c>
      <c r="B20" s="47" t="s">
        <v>18</v>
      </c>
      <c r="C20" s="48">
        <v>0</v>
      </c>
      <c r="D20" s="48">
        <v>135062</v>
      </c>
      <c r="E20" s="48">
        <v>0</v>
      </c>
      <c r="F20" s="48">
        <v>0</v>
      </c>
    </row>
    <row r="21" spans="1:6" x14ac:dyDescent="0.25">
      <c r="A21" s="47" t="s">
        <v>19</v>
      </c>
      <c r="B21" s="47" t="s">
        <v>20</v>
      </c>
      <c r="C21" s="48">
        <v>0</v>
      </c>
      <c r="D21" s="48">
        <v>235021.9</v>
      </c>
      <c r="E21" s="48">
        <v>0</v>
      </c>
      <c r="F21" s="48">
        <v>0</v>
      </c>
    </row>
    <row r="22" spans="1:6" x14ac:dyDescent="0.25">
      <c r="A22" s="47" t="s">
        <v>21</v>
      </c>
      <c r="B22" s="47" t="s">
        <v>22</v>
      </c>
      <c r="C22" s="48">
        <v>0</v>
      </c>
      <c r="D22" s="48">
        <v>-76176</v>
      </c>
      <c r="E22" s="48">
        <v>0</v>
      </c>
      <c r="F22" s="48">
        <v>0</v>
      </c>
    </row>
    <row r="23" spans="1:6" x14ac:dyDescent="0.25">
      <c r="A23" s="47" t="s">
        <v>181</v>
      </c>
      <c r="B23" s="47" t="s">
        <v>182</v>
      </c>
      <c r="C23" s="48">
        <v>0</v>
      </c>
      <c r="D23" s="48">
        <v>-286942.57</v>
      </c>
      <c r="E23" s="48">
        <v>0</v>
      </c>
      <c r="F23" s="48">
        <v>0</v>
      </c>
    </row>
    <row r="24" spans="1:6" x14ac:dyDescent="0.25">
      <c r="A24" s="47" t="s">
        <v>23</v>
      </c>
      <c r="B24" s="47" t="s">
        <v>24</v>
      </c>
      <c r="C24" s="48">
        <v>0</v>
      </c>
      <c r="D24" s="48">
        <v>142</v>
      </c>
      <c r="E24" s="48">
        <v>0</v>
      </c>
      <c r="F24" s="48">
        <v>0</v>
      </c>
    </row>
    <row r="25" spans="1:6" x14ac:dyDescent="0.25">
      <c r="A25" s="47" t="s">
        <v>183</v>
      </c>
      <c r="B25" s="47" t="s">
        <v>184</v>
      </c>
      <c r="C25" s="48">
        <v>0</v>
      </c>
      <c r="D25" s="48">
        <v>100000</v>
      </c>
      <c r="E25" s="48">
        <v>0</v>
      </c>
      <c r="F25" s="48">
        <v>0</v>
      </c>
    </row>
    <row r="26" spans="1:6" x14ac:dyDescent="0.25">
      <c r="A26" s="47" t="s">
        <v>19</v>
      </c>
      <c r="B26" s="47" t="s">
        <v>25</v>
      </c>
      <c r="C26" s="48">
        <v>0</v>
      </c>
      <c r="D26" s="48">
        <v>-60027.07</v>
      </c>
      <c r="E26" s="48">
        <v>0</v>
      </c>
      <c r="F26" s="48">
        <v>0</v>
      </c>
    </row>
    <row r="27" spans="1:6" x14ac:dyDescent="0.25">
      <c r="A27" s="47" t="s">
        <v>178</v>
      </c>
      <c r="B27" s="47" t="s">
        <v>185</v>
      </c>
      <c r="C27" s="48">
        <v>0</v>
      </c>
      <c r="D27" s="48">
        <v>-52000</v>
      </c>
      <c r="E27" s="48">
        <v>0</v>
      </c>
      <c r="F27" s="48">
        <v>0</v>
      </c>
    </row>
    <row r="28" spans="1:6" x14ac:dyDescent="0.25">
      <c r="A28" s="47" t="s">
        <v>16</v>
      </c>
      <c r="B28" s="47" t="s">
        <v>131</v>
      </c>
      <c r="C28" s="48">
        <v>0</v>
      </c>
      <c r="D28" s="48">
        <v>52000</v>
      </c>
      <c r="E28" s="48">
        <v>0</v>
      </c>
      <c r="F28" s="48">
        <v>0</v>
      </c>
    </row>
    <row r="29" spans="1:6" x14ac:dyDescent="0.25">
      <c r="A29" s="47" t="s">
        <v>16</v>
      </c>
      <c r="B29" s="47" t="s">
        <v>247</v>
      </c>
      <c r="C29" s="48">
        <v>0</v>
      </c>
      <c r="D29" s="48">
        <v>-58562</v>
      </c>
      <c r="E29" s="48">
        <v>0</v>
      </c>
      <c r="F29" s="48">
        <v>0</v>
      </c>
    </row>
    <row r="30" spans="1:6" x14ac:dyDescent="0.25">
      <c r="B30" s="47" t="s">
        <v>209</v>
      </c>
      <c r="C30" s="48">
        <v>0</v>
      </c>
      <c r="D30" s="48">
        <v>-81641</v>
      </c>
      <c r="E30" s="48">
        <v>0</v>
      </c>
      <c r="F30" s="48">
        <v>0</v>
      </c>
    </row>
    <row r="31" spans="1:6" x14ac:dyDescent="0.25">
      <c r="A31" s="47" t="s">
        <v>26</v>
      </c>
      <c r="C31" s="48">
        <v>0</v>
      </c>
      <c r="D31" s="48">
        <v>-4780370.38</v>
      </c>
      <c r="E31" s="48">
        <v>0</v>
      </c>
      <c r="F31" s="48">
        <v>0</v>
      </c>
    </row>
    <row r="32" spans="1:6" x14ac:dyDescent="0.25">
      <c r="A32" s="47" t="s">
        <v>27</v>
      </c>
    </row>
    <row r="33" spans="1:6" x14ac:dyDescent="0.25">
      <c r="A33" s="47" t="s">
        <v>28</v>
      </c>
      <c r="B33" s="47" t="s">
        <v>29</v>
      </c>
      <c r="C33" s="48">
        <v>0</v>
      </c>
      <c r="D33" s="48">
        <v>13695.23</v>
      </c>
      <c r="E33" s="48">
        <v>0</v>
      </c>
      <c r="F33" s="48">
        <v>0</v>
      </c>
    </row>
    <row r="34" spans="1:6" x14ac:dyDescent="0.25">
      <c r="A34" s="47" t="s">
        <v>30</v>
      </c>
      <c r="B34" s="47" t="s">
        <v>31</v>
      </c>
      <c r="C34" s="48">
        <v>0</v>
      </c>
      <c r="D34" s="48">
        <v>-13160065</v>
      </c>
      <c r="E34" s="48">
        <v>0</v>
      </c>
      <c r="F34" s="48">
        <v>0</v>
      </c>
    </row>
    <row r="35" spans="1:6" x14ac:dyDescent="0.25">
      <c r="A35" s="47" t="s">
        <v>32</v>
      </c>
      <c r="B35" s="47" t="s">
        <v>33</v>
      </c>
      <c r="C35" s="48">
        <v>0</v>
      </c>
      <c r="D35" s="48">
        <v>-90740.98</v>
      </c>
      <c r="E35" s="48">
        <v>0</v>
      </c>
      <c r="F35" s="48">
        <v>0</v>
      </c>
    </row>
    <row r="36" spans="1:6" x14ac:dyDescent="0.25">
      <c r="A36" s="47" t="s">
        <v>34</v>
      </c>
      <c r="B36" s="47" t="s">
        <v>35</v>
      </c>
      <c r="C36" s="48">
        <v>0</v>
      </c>
      <c r="D36" s="48">
        <v>-1850</v>
      </c>
      <c r="E36" s="48">
        <v>0</v>
      </c>
      <c r="F36" s="48">
        <v>0</v>
      </c>
    </row>
    <row r="37" spans="1:6" x14ac:dyDescent="0.25">
      <c r="A37" s="47" t="s">
        <v>36</v>
      </c>
      <c r="B37" s="47" t="s">
        <v>37</v>
      </c>
      <c r="C37" s="48">
        <v>0</v>
      </c>
      <c r="D37" s="48">
        <v>-64348.49</v>
      </c>
      <c r="E37" s="48">
        <v>0</v>
      </c>
      <c r="F37" s="48">
        <v>0</v>
      </c>
    </row>
    <row r="38" spans="1:6" x14ac:dyDescent="0.25">
      <c r="A38" s="47" t="s">
        <v>38</v>
      </c>
      <c r="B38" s="47" t="s">
        <v>39</v>
      </c>
      <c r="C38" s="48">
        <v>0</v>
      </c>
      <c r="D38" s="48">
        <v>31633.32</v>
      </c>
      <c r="E38" s="48">
        <v>0</v>
      </c>
      <c r="F38" s="48">
        <v>0</v>
      </c>
    </row>
    <row r="39" spans="1:6" x14ac:dyDescent="0.25">
      <c r="A39" s="47" t="s">
        <v>40</v>
      </c>
      <c r="B39" s="47" t="s">
        <v>41</v>
      </c>
      <c r="C39" s="48">
        <v>0</v>
      </c>
      <c r="D39" s="48">
        <v>144721.44</v>
      </c>
      <c r="E39" s="48">
        <v>0</v>
      </c>
      <c r="F39" s="48">
        <v>0</v>
      </c>
    </row>
    <row r="40" spans="1:6" x14ac:dyDescent="0.25">
      <c r="A40" s="47" t="s">
        <v>42</v>
      </c>
      <c r="B40" s="47" t="s">
        <v>43</v>
      </c>
      <c r="C40" s="48">
        <v>0</v>
      </c>
      <c r="D40" s="48">
        <v>350000</v>
      </c>
      <c r="E40" s="48">
        <v>0</v>
      </c>
      <c r="F40" s="48">
        <v>0</v>
      </c>
    </row>
    <row r="41" spans="1:6" x14ac:dyDescent="0.25">
      <c r="A41" s="47" t="s">
        <v>44</v>
      </c>
      <c r="B41" s="47" t="s">
        <v>45</v>
      </c>
      <c r="C41" s="48">
        <v>0</v>
      </c>
      <c r="D41" s="48">
        <v>-2426123.8199999998</v>
      </c>
      <c r="E41" s="48">
        <v>0</v>
      </c>
      <c r="F41" s="48">
        <v>0</v>
      </c>
    </row>
    <row r="42" spans="1:6" x14ac:dyDescent="0.25">
      <c r="A42" s="47" t="s">
        <v>46</v>
      </c>
      <c r="B42" s="47" t="s">
        <v>47</v>
      </c>
      <c r="C42" s="48">
        <v>0</v>
      </c>
      <c r="D42" s="48">
        <v>-4005952.38</v>
      </c>
      <c r="E42" s="48">
        <v>0</v>
      </c>
      <c r="F42" s="48">
        <v>0</v>
      </c>
    </row>
    <row r="43" spans="1:6" x14ac:dyDescent="0.25">
      <c r="A43" s="47" t="s">
        <v>48</v>
      </c>
      <c r="B43" s="47" t="s">
        <v>49</v>
      </c>
      <c r="C43" s="48">
        <v>0</v>
      </c>
      <c r="D43" s="48">
        <v>-12091954.029999999</v>
      </c>
      <c r="E43" s="48">
        <v>0</v>
      </c>
      <c r="F43" s="48">
        <v>0</v>
      </c>
    </row>
    <row r="44" spans="1:6" x14ac:dyDescent="0.25">
      <c r="A44" s="47" t="s">
        <v>34</v>
      </c>
      <c r="B44" s="47" t="s">
        <v>50</v>
      </c>
      <c r="C44" s="48">
        <v>0</v>
      </c>
      <c r="D44" s="48">
        <v>85128</v>
      </c>
      <c r="E44" s="48">
        <v>0</v>
      </c>
      <c r="F44" s="48">
        <v>0</v>
      </c>
    </row>
    <row r="45" spans="1:6" x14ac:dyDescent="0.25">
      <c r="A45" s="47" t="s">
        <v>36</v>
      </c>
      <c r="B45" s="47" t="s">
        <v>51</v>
      </c>
      <c r="C45" s="48">
        <v>0</v>
      </c>
      <c r="D45" s="48">
        <v>-7275.48</v>
      </c>
      <c r="E45" s="48">
        <v>0</v>
      </c>
      <c r="F45" s="48">
        <v>0</v>
      </c>
    </row>
    <row r="46" spans="1:6" x14ac:dyDescent="0.25">
      <c r="A46" s="47" t="s">
        <v>52</v>
      </c>
      <c r="B46" s="47" t="s">
        <v>53</v>
      </c>
      <c r="C46" s="48">
        <v>0</v>
      </c>
      <c r="D46" s="48">
        <v>-51571.43</v>
      </c>
      <c r="E46" s="48">
        <v>0</v>
      </c>
      <c r="F46" s="48">
        <v>0</v>
      </c>
    </row>
    <row r="47" spans="1:6" x14ac:dyDescent="0.25">
      <c r="A47" s="47" t="s">
        <v>52</v>
      </c>
      <c r="B47" s="47" t="s">
        <v>54</v>
      </c>
      <c r="C47" s="48">
        <v>0</v>
      </c>
      <c r="D47" s="48">
        <v>-9290.4500000000007</v>
      </c>
      <c r="E47" s="48">
        <v>0</v>
      </c>
      <c r="F47" s="48">
        <v>0</v>
      </c>
    </row>
    <row r="48" spans="1:6" x14ac:dyDescent="0.25">
      <c r="A48" s="47" t="s">
        <v>42</v>
      </c>
      <c r="B48" s="47" t="s">
        <v>211</v>
      </c>
      <c r="C48" s="48">
        <v>0</v>
      </c>
      <c r="D48" s="48">
        <v>457532.68</v>
      </c>
      <c r="E48" s="48">
        <v>0</v>
      </c>
      <c r="F48" s="48">
        <v>0</v>
      </c>
    </row>
    <row r="49" spans="1:6" x14ac:dyDescent="0.25">
      <c r="A49" s="47" t="s">
        <v>186</v>
      </c>
      <c r="B49" s="47" t="s">
        <v>248</v>
      </c>
      <c r="C49" s="48">
        <v>0</v>
      </c>
      <c r="D49" s="48">
        <v>12.03</v>
      </c>
      <c r="E49" s="48">
        <v>0</v>
      </c>
      <c r="F49" s="48">
        <v>0</v>
      </c>
    </row>
    <row r="50" spans="1:6" x14ac:dyDescent="0.25">
      <c r="A50" s="47" t="s">
        <v>186</v>
      </c>
      <c r="B50" s="47" t="s">
        <v>187</v>
      </c>
      <c r="C50" s="48">
        <v>0</v>
      </c>
      <c r="D50" s="48">
        <v>-18780.07</v>
      </c>
      <c r="E50" s="48">
        <v>0</v>
      </c>
      <c r="F50" s="48">
        <v>0</v>
      </c>
    </row>
    <row r="51" spans="1:6" x14ac:dyDescent="0.25">
      <c r="A51" s="47" t="s">
        <v>188</v>
      </c>
      <c r="B51" s="47" t="s">
        <v>189</v>
      </c>
      <c r="C51" s="48">
        <v>0</v>
      </c>
      <c r="D51" s="48">
        <v>6651.65</v>
      </c>
      <c r="E51" s="48">
        <v>0</v>
      </c>
      <c r="F51" s="48">
        <v>0</v>
      </c>
    </row>
    <row r="52" spans="1:6" x14ac:dyDescent="0.25">
      <c r="A52" s="47" t="s">
        <v>55</v>
      </c>
      <c r="B52" s="47" t="s">
        <v>56</v>
      </c>
      <c r="C52" s="48">
        <v>0</v>
      </c>
      <c r="D52" s="48">
        <v>237602.66</v>
      </c>
      <c r="E52" s="48">
        <v>0</v>
      </c>
      <c r="F52" s="48">
        <v>0</v>
      </c>
    </row>
    <row r="53" spans="1:6" x14ac:dyDescent="0.25">
      <c r="A53" s="47" t="s">
        <v>55</v>
      </c>
      <c r="B53" s="47" t="s">
        <v>57</v>
      </c>
      <c r="C53" s="48">
        <v>0</v>
      </c>
      <c r="D53" s="48">
        <v>133986.07</v>
      </c>
      <c r="E53" s="48">
        <v>0</v>
      </c>
      <c r="F53" s="48">
        <v>0</v>
      </c>
    </row>
    <row r="54" spans="1:6" x14ac:dyDescent="0.25">
      <c r="A54" s="47" t="s">
        <v>55</v>
      </c>
      <c r="B54" s="47" t="s">
        <v>190</v>
      </c>
      <c r="C54" s="48">
        <v>0</v>
      </c>
      <c r="D54" s="48">
        <v>50951.839999999997</v>
      </c>
      <c r="E54" s="48">
        <v>0</v>
      </c>
      <c r="F54" s="48">
        <v>0</v>
      </c>
    </row>
    <row r="55" spans="1:6" x14ac:dyDescent="0.25">
      <c r="A55" s="47" t="s">
        <v>58</v>
      </c>
      <c r="B55" s="47" t="s">
        <v>59</v>
      </c>
      <c r="C55" s="48">
        <v>0</v>
      </c>
      <c r="D55" s="48">
        <v>-430900</v>
      </c>
      <c r="E55" s="48">
        <v>0</v>
      </c>
      <c r="F55" s="48">
        <v>0</v>
      </c>
    </row>
    <row r="56" spans="1:6" x14ac:dyDescent="0.25">
      <c r="A56" s="47" t="s">
        <v>60</v>
      </c>
      <c r="B56" s="47" t="s">
        <v>61</v>
      </c>
      <c r="C56" s="48">
        <v>0</v>
      </c>
      <c r="D56" s="48">
        <v>1316933.6499999999</v>
      </c>
      <c r="E56" s="48">
        <v>0</v>
      </c>
      <c r="F56" s="48">
        <v>0</v>
      </c>
    </row>
    <row r="57" spans="1:6" x14ac:dyDescent="0.25">
      <c r="A57" s="47" t="s">
        <v>62</v>
      </c>
      <c r="B57" s="47" t="s">
        <v>63</v>
      </c>
      <c r="C57" s="48">
        <v>0</v>
      </c>
      <c r="D57" s="48">
        <v>89985.919999999998</v>
      </c>
      <c r="E57" s="48">
        <v>0</v>
      </c>
      <c r="F57" s="48">
        <v>0</v>
      </c>
    </row>
    <row r="58" spans="1:6" x14ac:dyDescent="0.25">
      <c r="A58" s="47" t="s">
        <v>64</v>
      </c>
      <c r="B58" s="47" t="s">
        <v>65</v>
      </c>
      <c r="C58" s="48">
        <v>0</v>
      </c>
      <c r="D58" s="48">
        <v>-1101869</v>
      </c>
      <c r="E58" s="48">
        <v>0</v>
      </c>
      <c r="F58" s="48">
        <v>0</v>
      </c>
    </row>
    <row r="59" spans="1:6" x14ac:dyDescent="0.25">
      <c r="A59" s="47" t="s">
        <v>66</v>
      </c>
      <c r="B59" s="47" t="s">
        <v>67</v>
      </c>
      <c r="C59" s="48">
        <v>0</v>
      </c>
      <c r="D59" s="48">
        <v>-37422.980000000003</v>
      </c>
      <c r="E59" s="48">
        <v>0</v>
      </c>
      <c r="F59" s="48">
        <v>0</v>
      </c>
    </row>
    <row r="60" spans="1:6" x14ac:dyDescent="0.25">
      <c r="A60" s="47" t="s">
        <v>68</v>
      </c>
      <c r="B60" s="47" t="s">
        <v>191</v>
      </c>
      <c r="C60" s="48">
        <v>0</v>
      </c>
      <c r="D60" s="48">
        <v>1053.81</v>
      </c>
      <c r="E60" s="48">
        <v>0</v>
      </c>
      <c r="F60" s="48">
        <v>0</v>
      </c>
    </row>
    <row r="61" spans="1:6" x14ac:dyDescent="0.25">
      <c r="A61" s="47" t="s">
        <v>68</v>
      </c>
      <c r="B61" s="47" t="s">
        <v>153</v>
      </c>
      <c r="C61" s="48">
        <v>0</v>
      </c>
      <c r="D61" s="48">
        <v>-196980.25</v>
      </c>
      <c r="E61" s="48">
        <v>0</v>
      </c>
      <c r="F61" s="48">
        <v>0</v>
      </c>
    </row>
    <row r="62" spans="1:6" x14ac:dyDescent="0.25">
      <c r="A62" s="47" t="s">
        <v>68</v>
      </c>
      <c r="B62" s="47" t="s">
        <v>154</v>
      </c>
      <c r="C62" s="48">
        <v>0</v>
      </c>
      <c r="D62" s="48">
        <v>-18543.990000000002</v>
      </c>
      <c r="E62" s="48">
        <v>0</v>
      </c>
      <c r="F62" s="48">
        <v>0</v>
      </c>
    </row>
    <row r="63" spans="1:6" x14ac:dyDescent="0.25">
      <c r="A63" s="47" t="s">
        <v>69</v>
      </c>
      <c r="B63" s="47" t="s">
        <v>192</v>
      </c>
      <c r="C63" s="48">
        <v>0</v>
      </c>
      <c r="D63" s="48">
        <v>2745.43</v>
      </c>
      <c r="E63" s="48">
        <v>0</v>
      </c>
      <c r="F63" s="48">
        <v>0</v>
      </c>
    </row>
    <row r="64" spans="1:6" x14ac:dyDescent="0.25">
      <c r="A64" s="47" t="s">
        <v>69</v>
      </c>
      <c r="B64" s="47" t="s">
        <v>155</v>
      </c>
      <c r="C64" s="48">
        <v>0</v>
      </c>
      <c r="D64" s="48">
        <v>-422811.98</v>
      </c>
      <c r="E64" s="48">
        <v>0</v>
      </c>
      <c r="F64" s="48">
        <v>0</v>
      </c>
    </row>
    <row r="65" spans="1:6" x14ac:dyDescent="0.25">
      <c r="A65" s="47" t="s">
        <v>70</v>
      </c>
      <c r="B65" s="47" t="s">
        <v>214</v>
      </c>
      <c r="C65" s="48">
        <v>0</v>
      </c>
      <c r="D65" s="48">
        <v>-947638.05</v>
      </c>
      <c r="E65" s="48">
        <v>0</v>
      </c>
      <c r="F65" s="48">
        <v>0</v>
      </c>
    </row>
    <row r="66" spans="1:6" x14ac:dyDescent="0.25">
      <c r="A66" s="47" t="s">
        <v>70</v>
      </c>
      <c r="B66" s="47" t="s">
        <v>215</v>
      </c>
      <c r="C66" s="48">
        <v>0</v>
      </c>
      <c r="D66" s="48">
        <v>248389.27</v>
      </c>
      <c r="E66" s="48">
        <v>0</v>
      </c>
      <c r="F66" s="48">
        <v>0</v>
      </c>
    </row>
    <row r="67" spans="1:6" x14ac:dyDescent="0.25">
      <c r="A67" s="47" t="s">
        <v>34</v>
      </c>
      <c r="B67" s="47" t="s">
        <v>71</v>
      </c>
      <c r="C67" s="48">
        <v>0</v>
      </c>
      <c r="D67" s="48">
        <v>20079</v>
      </c>
      <c r="E67" s="48">
        <v>0</v>
      </c>
      <c r="F67" s="48">
        <v>0</v>
      </c>
    </row>
    <row r="68" spans="1:6" x14ac:dyDescent="0.25">
      <c r="A68" s="47" t="s">
        <v>36</v>
      </c>
      <c r="B68" s="47" t="s">
        <v>72</v>
      </c>
      <c r="C68" s="48">
        <v>0</v>
      </c>
      <c r="D68" s="48">
        <v>108608.39</v>
      </c>
      <c r="E68" s="48">
        <v>0</v>
      </c>
      <c r="F68" s="48">
        <v>0</v>
      </c>
    </row>
    <row r="69" spans="1:6" x14ac:dyDescent="0.25">
      <c r="A69" s="47" t="s">
        <v>156</v>
      </c>
      <c r="B69" s="47" t="s">
        <v>246</v>
      </c>
      <c r="C69" s="48">
        <v>0</v>
      </c>
      <c r="D69" s="48">
        <v>-1962552.54</v>
      </c>
      <c r="E69" s="48">
        <v>0</v>
      </c>
      <c r="F69" s="48">
        <v>0</v>
      </c>
    </row>
    <row r="70" spans="1:6" x14ac:dyDescent="0.25">
      <c r="A70" s="47" t="s">
        <v>160</v>
      </c>
      <c r="B70" s="47" t="s">
        <v>218</v>
      </c>
      <c r="C70" s="48">
        <v>0</v>
      </c>
      <c r="D70" s="48">
        <v>2500000</v>
      </c>
      <c r="E70" s="48">
        <v>0</v>
      </c>
      <c r="F70" s="48">
        <v>0</v>
      </c>
    </row>
    <row r="71" spans="1:6" x14ac:dyDescent="0.25">
      <c r="B71" s="47" t="s">
        <v>219</v>
      </c>
      <c r="C71" s="48">
        <v>0</v>
      </c>
      <c r="D71" s="48">
        <v>-2010676</v>
      </c>
      <c r="E71" s="48">
        <v>0</v>
      </c>
      <c r="F71" s="48">
        <v>0</v>
      </c>
    </row>
    <row r="72" spans="1:6" x14ac:dyDescent="0.25">
      <c r="B72" s="47" t="s">
        <v>220</v>
      </c>
      <c r="C72" s="48">
        <v>0</v>
      </c>
      <c r="D72" s="48">
        <v>-4872823.01</v>
      </c>
      <c r="E72" s="48">
        <v>0</v>
      </c>
      <c r="F72" s="48">
        <v>0</v>
      </c>
    </row>
    <row r="73" spans="1:6" x14ac:dyDescent="0.25">
      <c r="B73" s="47" t="s">
        <v>221</v>
      </c>
      <c r="C73" s="48">
        <v>0</v>
      </c>
      <c r="D73" s="48">
        <v>-7193912.5</v>
      </c>
      <c r="E73" s="48">
        <v>0</v>
      </c>
      <c r="F73" s="48">
        <v>0</v>
      </c>
    </row>
    <row r="74" spans="1:6" x14ac:dyDescent="0.25">
      <c r="B74" s="47" t="s">
        <v>222</v>
      </c>
      <c r="C74" s="48">
        <v>0</v>
      </c>
      <c r="D74" s="48">
        <v>-363094.64</v>
      </c>
      <c r="E74" s="48">
        <v>0</v>
      </c>
      <c r="F74" s="48">
        <v>0</v>
      </c>
    </row>
    <row r="75" spans="1:6" x14ac:dyDescent="0.25">
      <c r="B75" s="47" t="s">
        <v>223</v>
      </c>
      <c r="C75" s="48">
        <v>0</v>
      </c>
      <c r="D75" s="48">
        <v>-57181.02</v>
      </c>
      <c r="E75" s="48">
        <v>0</v>
      </c>
      <c r="F75" s="48">
        <v>0</v>
      </c>
    </row>
    <row r="76" spans="1:6" x14ac:dyDescent="0.25">
      <c r="B76" s="47" t="s">
        <v>224</v>
      </c>
      <c r="C76" s="48">
        <v>0</v>
      </c>
      <c r="D76" s="48">
        <v>-60122</v>
      </c>
      <c r="E76" s="48">
        <v>0</v>
      </c>
      <c r="F76" s="48">
        <v>0</v>
      </c>
    </row>
    <row r="77" spans="1:6" x14ac:dyDescent="0.25">
      <c r="B77" s="47" t="s">
        <v>225</v>
      </c>
      <c r="C77" s="48">
        <v>0</v>
      </c>
      <c r="D77" s="48">
        <v>-23360.04</v>
      </c>
      <c r="E77" s="48">
        <v>0</v>
      </c>
      <c r="F77" s="48">
        <v>0</v>
      </c>
    </row>
    <row r="78" spans="1:6" x14ac:dyDescent="0.25">
      <c r="B78" s="47" t="s">
        <v>227</v>
      </c>
      <c r="C78" s="48">
        <v>0</v>
      </c>
      <c r="D78" s="48">
        <v>-118416.5</v>
      </c>
      <c r="E78" s="48">
        <v>0</v>
      </c>
      <c r="F78" s="48">
        <v>0</v>
      </c>
    </row>
    <row r="79" spans="1:6" x14ac:dyDescent="0.25">
      <c r="B79" s="47" t="s">
        <v>228</v>
      </c>
      <c r="C79" s="48">
        <v>0</v>
      </c>
      <c r="D79" s="48">
        <v>-121882</v>
      </c>
      <c r="E79" s="48">
        <v>0</v>
      </c>
      <c r="F79" s="48">
        <v>0</v>
      </c>
    </row>
    <row r="80" spans="1:6" x14ac:dyDescent="0.25">
      <c r="A80" s="47" t="s">
        <v>73</v>
      </c>
      <c r="C80" s="48">
        <v>0</v>
      </c>
      <c r="D80" s="48">
        <v>-46068428.240000002</v>
      </c>
      <c r="E80" s="48">
        <v>0</v>
      </c>
      <c r="F80" s="48">
        <v>0</v>
      </c>
    </row>
    <row r="81" spans="1:6" x14ac:dyDescent="0.25">
      <c r="A81" s="47" t="s">
        <v>74</v>
      </c>
    </row>
    <row r="82" spans="1:6" x14ac:dyDescent="0.25">
      <c r="B82" s="47" t="s">
        <v>162</v>
      </c>
      <c r="C82" s="48">
        <v>0</v>
      </c>
      <c r="D82" s="48">
        <v>0.63</v>
      </c>
      <c r="E82" s="48">
        <v>0</v>
      </c>
      <c r="F82" s="48">
        <v>0</v>
      </c>
    </row>
    <row r="83" spans="1:6" x14ac:dyDescent="0.25">
      <c r="B83" s="47" t="s">
        <v>75</v>
      </c>
      <c r="C83" s="48">
        <v>0</v>
      </c>
      <c r="D83" s="48">
        <v>4520318.05</v>
      </c>
      <c r="E83" s="48">
        <v>0</v>
      </c>
      <c r="F83" s="48">
        <v>0</v>
      </c>
    </row>
    <row r="84" spans="1:6" x14ac:dyDescent="0.25">
      <c r="B84" s="47" t="s">
        <v>76</v>
      </c>
      <c r="C84" s="48">
        <v>0</v>
      </c>
      <c r="D84" s="48">
        <v>-7563503.0499999998</v>
      </c>
      <c r="E84" s="48">
        <v>0</v>
      </c>
      <c r="F84" s="48">
        <v>0</v>
      </c>
    </row>
    <row r="85" spans="1:6" x14ac:dyDescent="0.25">
      <c r="B85" s="47" t="s">
        <v>77</v>
      </c>
      <c r="C85" s="48">
        <v>0</v>
      </c>
      <c r="D85" s="48">
        <v>1203358.31</v>
      </c>
      <c r="E85" s="48">
        <v>0</v>
      </c>
      <c r="F85" s="48">
        <v>0</v>
      </c>
    </row>
    <row r="86" spans="1:6" x14ac:dyDescent="0.25">
      <c r="B86" s="47" t="s">
        <v>78</v>
      </c>
      <c r="C86" s="48">
        <v>0</v>
      </c>
      <c r="D86" s="48">
        <v>1598516</v>
      </c>
      <c r="E86" s="48">
        <v>0</v>
      </c>
      <c r="F86" s="48">
        <v>0</v>
      </c>
    </row>
    <row r="87" spans="1:6" x14ac:dyDescent="0.25">
      <c r="B87" s="47" t="s">
        <v>79</v>
      </c>
      <c r="C87" s="48">
        <v>0</v>
      </c>
      <c r="D87" s="48">
        <v>198840</v>
      </c>
      <c r="E87" s="48">
        <v>0</v>
      </c>
      <c r="F87" s="48">
        <v>0</v>
      </c>
    </row>
    <row r="88" spans="1:6" x14ac:dyDescent="0.25">
      <c r="B88" s="47" t="s">
        <v>80</v>
      </c>
      <c r="C88" s="48">
        <v>0</v>
      </c>
      <c r="D88" s="48">
        <v>904419</v>
      </c>
      <c r="E88" s="48">
        <v>0</v>
      </c>
      <c r="F88" s="48">
        <v>0</v>
      </c>
    </row>
    <row r="89" spans="1:6" x14ac:dyDescent="0.25">
      <c r="B89" s="47" t="s">
        <v>81</v>
      </c>
      <c r="C89" s="48">
        <v>0</v>
      </c>
      <c r="D89" s="48">
        <v>-198840</v>
      </c>
      <c r="E89" s="48">
        <v>0</v>
      </c>
      <c r="F89" s="48">
        <v>0</v>
      </c>
    </row>
    <row r="90" spans="1:6" x14ac:dyDescent="0.25">
      <c r="B90" s="47" t="s">
        <v>82</v>
      </c>
      <c r="C90" s="48">
        <v>0</v>
      </c>
      <c r="D90" s="48">
        <v>-1598516</v>
      </c>
      <c r="E90" s="48">
        <v>0</v>
      </c>
      <c r="F90" s="48">
        <v>0</v>
      </c>
    </row>
    <row r="91" spans="1:6" x14ac:dyDescent="0.25">
      <c r="B91" s="47" t="s">
        <v>83</v>
      </c>
      <c r="C91" s="48">
        <v>0</v>
      </c>
      <c r="D91" s="48">
        <v>-904419</v>
      </c>
      <c r="E91" s="48">
        <v>0</v>
      </c>
      <c r="F91" s="48">
        <v>0</v>
      </c>
    </row>
    <row r="92" spans="1:6" x14ac:dyDescent="0.25">
      <c r="B92" s="47" t="s">
        <v>84</v>
      </c>
      <c r="C92" s="48">
        <v>0</v>
      </c>
      <c r="D92" s="48">
        <v>2085510.96</v>
      </c>
      <c r="E92" s="48">
        <v>0</v>
      </c>
      <c r="F92" s="48">
        <v>0</v>
      </c>
    </row>
    <row r="93" spans="1:6" x14ac:dyDescent="0.25">
      <c r="B93" s="47" t="s">
        <v>85</v>
      </c>
      <c r="C93" s="48">
        <v>0</v>
      </c>
      <c r="D93" s="48">
        <v>-2085510.96</v>
      </c>
      <c r="E93" s="48">
        <v>0</v>
      </c>
      <c r="F93" s="48">
        <v>0</v>
      </c>
    </row>
    <row r="94" spans="1:6" x14ac:dyDescent="0.25">
      <c r="A94" s="47" t="s">
        <v>86</v>
      </c>
      <c r="C94" s="48">
        <v>0</v>
      </c>
      <c r="D94" s="48">
        <v>-1839826.06</v>
      </c>
      <c r="E94" s="48">
        <v>0</v>
      </c>
      <c r="F94" s="48">
        <v>0</v>
      </c>
    </row>
    <row r="95" spans="1:6" x14ac:dyDescent="0.25">
      <c r="A95" s="47" t="s">
        <v>87</v>
      </c>
    </row>
    <row r="96" spans="1:6" x14ac:dyDescent="0.25">
      <c r="A96" s="47" t="s">
        <v>88</v>
      </c>
      <c r="B96" s="47" t="s">
        <v>89</v>
      </c>
      <c r="C96" s="48">
        <v>0</v>
      </c>
      <c r="D96" s="48">
        <v>523866.12</v>
      </c>
      <c r="E96" s="48">
        <v>0</v>
      </c>
      <c r="F96" s="48">
        <v>0</v>
      </c>
    </row>
    <row r="97" spans="1:6" x14ac:dyDescent="0.25">
      <c r="A97" s="47" t="s">
        <v>90</v>
      </c>
      <c r="B97" s="47" t="s">
        <v>91</v>
      </c>
      <c r="C97" s="48">
        <v>0</v>
      </c>
      <c r="D97" s="48">
        <v>351420.48</v>
      </c>
      <c r="E97" s="48">
        <v>0</v>
      </c>
      <c r="F97" s="48">
        <v>0</v>
      </c>
    </row>
    <row r="98" spans="1:6" x14ac:dyDescent="0.25">
      <c r="A98" s="47" t="s">
        <v>92</v>
      </c>
      <c r="B98" s="47" t="s">
        <v>93</v>
      </c>
      <c r="C98" s="48">
        <v>4930358.1399999997</v>
      </c>
      <c r="D98" s="48">
        <v>-5583718.3799999999</v>
      </c>
      <c r="E98" s="48">
        <v>0</v>
      </c>
      <c r="F98" s="48">
        <v>4930358.1399999997</v>
      </c>
    </row>
    <row r="99" spans="1:6" x14ac:dyDescent="0.25">
      <c r="A99" s="47" t="s">
        <v>94</v>
      </c>
      <c r="B99" s="47" t="s">
        <v>95</v>
      </c>
      <c r="C99" s="48">
        <v>-13789578.74</v>
      </c>
      <c r="D99" s="48">
        <v>9389047.0700000003</v>
      </c>
      <c r="E99" s="48">
        <v>0</v>
      </c>
      <c r="F99" s="48">
        <v>-13789578.74</v>
      </c>
    </row>
    <row r="100" spans="1:6" x14ac:dyDescent="0.25">
      <c r="A100" s="47" t="s">
        <v>96</v>
      </c>
      <c r="B100" s="47" t="s">
        <v>97</v>
      </c>
      <c r="C100" s="48">
        <v>-3587128.12</v>
      </c>
      <c r="D100" s="48">
        <v>-587128.12</v>
      </c>
      <c r="E100" s="48">
        <v>0</v>
      </c>
      <c r="F100" s="48">
        <v>-3587128.12</v>
      </c>
    </row>
    <row r="101" spans="1:6" x14ac:dyDescent="0.25">
      <c r="A101" s="47" t="s">
        <v>163</v>
      </c>
      <c r="B101" s="47" t="s">
        <v>164</v>
      </c>
      <c r="C101" s="48">
        <v>0</v>
      </c>
      <c r="D101" s="48">
        <v>167715.04999999999</v>
      </c>
      <c r="E101" s="48">
        <v>0</v>
      </c>
      <c r="F101" s="48">
        <v>0</v>
      </c>
    </row>
    <row r="102" spans="1:6" x14ac:dyDescent="0.25">
      <c r="B102" s="47" t="s">
        <v>237</v>
      </c>
      <c r="C102" s="48">
        <v>0</v>
      </c>
      <c r="D102" s="48">
        <v>1395237.5</v>
      </c>
      <c r="E102" s="48">
        <v>0</v>
      </c>
      <c r="F102" s="48">
        <v>0</v>
      </c>
    </row>
    <row r="103" spans="1:6" x14ac:dyDescent="0.25">
      <c r="A103" s="47" t="s">
        <v>163</v>
      </c>
      <c r="B103" s="47" t="s">
        <v>238</v>
      </c>
      <c r="C103" s="48">
        <v>0</v>
      </c>
      <c r="D103" s="48">
        <v>35670950</v>
      </c>
      <c r="E103" s="48">
        <v>0</v>
      </c>
      <c r="F103" s="48">
        <v>0</v>
      </c>
    </row>
    <row r="104" spans="1:6" x14ac:dyDescent="0.25">
      <c r="B104" s="47" t="s">
        <v>98</v>
      </c>
      <c r="C104" s="48">
        <v>-4930358.1399999997</v>
      </c>
      <c r="D104" s="48">
        <v>-41497667.969999999</v>
      </c>
      <c r="E104" s="48">
        <v>0</v>
      </c>
      <c r="F104" s="48">
        <v>-4930358.1399999997</v>
      </c>
    </row>
    <row r="105" spans="1:6" x14ac:dyDescent="0.25">
      <c r="B105" s="47" t="s">
        <v>99</v>
      </c>
      <c r="C105" s="48">
        <v>0</v>
      </c>
      <c r="D105" s="48">
        <v>21390235.18</v>
      </c>
      <c r="E105" s="48">
        <v>0</v>
      </c>
      <c r="F105" s="48">
        <v>0</v>
      </c>
    </row>
    <row r="106" spans="1:6" x14ac:dyDescent="0.25">
      <c r="B106" s="47" t="s">
        <v>100</v>
      </c>
      <c r="C106" s="48">
        <v>0</v>
      </c>
      <c r="D106" s="48">
        <v>7828319.3099999996</v>
      </c>
      <c r="E106" s="48">
        <v>0</v>
      </c>
      <c r="F106" s="48">
        <v>0</v>
      </c>
    </row>
    <row r="107" spans="1:6" x14ac:dyDescent="0.25">
      <c r="B107" s="47" t="s">
        <v>101</v>
      </c>
      <c r="C107" s="48">
        <v>17376706.859999999</v>
      </c>
      <c r="D107" s="48">
        <v>11685448.810000001</v>
      </c>
      <c r="E107" s="48">
        <v>0</v>
      </c>
      <c r="F107" s="48">
        <v>17376706.859999999</v>
      </c>
    </row>
    <row r="108" spans="1:6" x14ac:dyDescent="0.25">
      <c r="B108" s="47" t="s">
        <v>102</v>
      </c>
      <c r="C108" s="48">
        <v>0</v>
      </c>
      <c r="D108" s="48">
        <v>-592853.74</v>
      </c>
      <c r="E108" s="48">
        <v>0</v>
      </c>
      <c r="F108" s="48">
        <v>0</v>
      </c>
    </row>
    <row r="109" spans="1:6" x14ac:dyDescent="0.25">
      <c r="A109" s="47" t="s">
        <v>103</v>
      </c>
      <c r="C109" s="48">
        <v>0</v>
      </c>
      <c r="D109" s="48">
        <v>40140871.310000002</v>
      </c>
      <c r="E109" s="48">
        <v>0</v>
      </c>
      <c r="F109" s="48">
        <v>0</v>
      </c>
    </row>
    <row r="110" spans="1:6" x14ac:dyDescent="0.25">
      <c r="A110" s="47" t="s">
        <v>104</v>
      </c>
    </row>
    <row r="111" spans="1:6" x14ac:dyDescent="0.25">
      <c r="A111" s="47" t="s">
        <v>105</v>
      </c>
      <c r="B111" s="47" t="s">
        <v>106</v>
      </c>
      <c r="C111" s="48">
        <v>0</v>
      </c>
      <c r="D111" s="48">
        <v>152081.04</v>
      </c>
      <c r="E111" s="48">
        <v>0</v>
      </c>
      <c r="F111" s="48">
        <v>0</v>
      </c>
    </row>
    <row r="112" spans="1:6" x14ac:dyDescent="0.25">
      <c r="A112" s="47" t="s">
        <v>107</v>
      </c>
      <c r="B112" s="47" t="s">
        <v>108</v>
      </c>
      <c r="C112" s="48">
        <v>0</v>
      </c>
      <c r="D112" s="48">
        <v>27103.08</v>
      </c>
      <c r="E112" s="48">
        <v>0</v>
      </c>
      <c r="F112" s="48">
        <v>0</v>
      </c>
    </row>
    <row r="113" spans="1:6" x14ac:dyDescent="0.25">
      <c r="A113" s="47" t="s">
        <v>193</v>
      </c>
      <c r="B113" s="47" t="s">
        <v>194</v>
      </c>
      <c r="C113" s="48">
        <v>8012780.1299999999</v>
      </c>
      <c r="D113" s="48">
        <v>-6983325.5</v>
      </c>
      <c r="E113" s="48">
        <v>0</v>
      </c>
      <c r="F113" s="48">
        <v>8012780.1299999999</v>
      </c>
    </row>
    <row r="114" spans="1:6" x14ac:dyDescent="0.25">
      <c r="B114" s="47" t="s">
        <v>109</v>
      </c>
      <c r="C114" s="48">
        <v>0</v>
      </c>
      <c r="D114" s="48">
        <v>605585.96</v>
      </c>
      <c r="E114" s="48">
        <v>0</v>
      </c>
      <c r="F114" s="48">
        <v>0</v>
      </c>
    </row>
    <row r="115" spans="1:6" x14ac:dyDescent="0.25">
      <c r="B115" s="47" t="s">
        <v>165</v>
      </c>
      <c r="C115" s="48">
        <v>-8012780.1299999999</v>
      </c>
      <c r="D115" s="48">
        <v>-1668538.51</v>
      </c>
      <c r="E115" s="48">
        <v>0</v>
      </c>
      <c r="F115" s="48">
        <v>-8012780.1299999999</v>
      </c>
    </row>
    <row r="116" spans="1:6" x14ac:dyDescent="0.25">
      <c r="A116" s="47" t="s">
        <v>110</v>
      </c>
      <c r="C116" s="48">
        <v>0</v>
      </c>
      <c r="D116" s="48">
        <v>-7867093.9299999997</v>
      </c>
      <c r="E116" s="48">
        <v>0</v>
      </c>
      <c r="F116" s="48">
        <v>0</v>
      </c>
    </row>
    <row r="117" spans="1:6" x14ac:dyDescent="0.25">
      <c r="A117" s="47" t="s">
        <v>111</v>
      </c>
      <c r="C117" s="48">
        <v>0</v>
      </c>
      <c r="D117" s="48">
        <v>140612551.47999999</v>
      </c>
      <c r="E117" s="48">
        <v>0</v>
      </c>
      <c r="F117" s="48">
        <v>0</v>
      </c>
    </row>
    <row r="118" spans="1:6" x14ac:dyDescent="0.25">
      <c r="A118" s="47" t="s">
        <v>112</v>
      </c>
      <c r="C118" s="48">
        <v>-0.01</v>
      </c>
      <c r="D118" s="48">
        <v>5477561.3300000001</v>
      </c>
      <c r="E118" s="48">
        <v>0</v>
      </c>
      <c r="F118" s="48">
        <v>-0.01</v>
      </c>
    </row>
    <row r="119" spans="1:6" x14ac:dyDescent="0.25">
      <c r="A119" s="47" t="s">
        <v>113</v>
      </c>
      <c r="C119" s="48">
        <v>0.01</v>
      </c>
      <c r="D119" s="48">
        <v>135134990.15000001</v>
      </c>
      <c r="E119" s="48">
        <v>0</v>
      </c>
      <c r="F119" s="48">
        <v>0.01</v>
      </c>
    </row>
    <row r="120" spans="1:6" x14ac:dyDescent="0.25">
      <c r="A120" s="47" t="s">
        <v>114</v>
      </c>
      <c r="C120" s="47">
        <v>1</v>
      </c>
      <c r="D120" s="47">
        <v>1</v>
      </c>
      <c r="E120" s="47">
        <v>1</v>
      </c>
      <c r="F120" s="47">
        <v>1</v>
      </c>
    </row>
    <row r="121" spans="1:6" x14ac:dyDescent="0.25">
      <c r="A121" s="47" t="s">
        <v>115</v>
      </c>
      <c r="C121" s="48">
        <v>0.01</v>
      </c>
      <c r="D121" s="48">
        <v>135134990.15000001</v>
      </c>
      <c r="E121" s="48">
        <v>0</v>
      </c>
      <c r="F121" s="48">
        <v>0.01</v>
      </c>
    </row>
    <row r="122" spans="1:6" x14ac:dyDescent="0.25">
      <c r="A122" s="47" t="s">
        <v>239</v>
      </c>
    </row>
    <row r="123" spans="1:6" x14ac:dyDescent="0.25">
      <c r="A123" s="47" t="s">
        <v>188</v>
      </c>
      <c r="B123" s="47" t="s">
        <v>240</v>
      </c>
      <c r="C123" s="48">
        <v>0</v>
      </c>
      <c r="D123" s="48">
        <v>-87272324.790000007</v>
      </c>
      <c r="E123" s="48">
        <v>0</v>
      </c>
      <c r="F123" s="48">
        <v>0</v>
      </c>
    </row>
    <row r="124" spans="1:6" x14ac:dyDescent="0.25">
      <c r="A124" s="47" t="s">
        <v>241</v>
      </c>
      <c r="C124" s="48">
        <v>0</v>
      </c>
      <c r="D124" s="48">
        <v>-87272324.790000007</v>
      </c>
      <c r="E124" s="48">
        <v>0</v>
      </c>
      <c r="F124" s="48">
        <v>0</v>
      </c>
    </row>
    <row r="125" spans="1:6" x14ac:dyDescent="0.25">
      <c r="A125" s="47" t="s">
        <v>242</v>
      </c>
      <c r="C125" s="48">
        <v>0.01</v>
      </c>
      <c r="D125" s="48">
        <v>47862665.359999999</v>
      </c>
      <c r="E125" s="48">
        <v>0</v>
      </c>
      <c r="F125" s="48">
        <v>0.01</v>
      </c>
    </row>
    <row r="126" spans="1:6" x14ac:dyDescent="0.25">
      <c r="A126" s="47" t="s">
        <v>116</v>
      </c>
      <c r="C126" s="55">
        <v>0.35</v>
      </c>
      <c r="D126" s="55">
        <v>0.35</v>
      </c>
      <c r="E126" s="55">
        <v>0.35</v>
      </c>
      <c r="F126" s="55">
        <v>0.35</v>
      </c>
    </row>
    <row r="127" spans="1:6" x14ac:dyDescent="0.25">
      <c r="A127" s="47" t="s">
        <v>117</v>
      </c>
      <c r="C127" s="48">
        <v>0</v>
      </c>
      <c r="D127" s="48">
        <v>16751932.880000001</v>
      </c>
      <c r="E127" s="48">
        <v>0</v>
      </c>
      <c r="F127" s="48">
        <v>0</v>
      </c>
    </row>
    <row r="128" spans="1:6" x14ac:dyDescent="0.25">
      <c r="A128" s="47" t="s">
        <v>12</v>
      </c>
      <c r="C128" s="48">
        <v>0</v>
      </c>
      <c r="D128" s="48">
        <v>161027398.78</v>
      </c>
      <c r="E128" s="48">
        <v>0</v>
      </c>
      <c r="F128" s="48">
        <v>0</v>
      </c>
    </row>
    <row r="129" spans="1:6" x14ac:dyDescent="0.25">
      <c r="A129" s="47" t="s">
        <v>13</v>
      </c>
    </row>
    <row r="130" spans="1:6" x14ac:dyDescent="0.25">
      <c r="A130" s="47" t="s">
        <v>173</v>
      </c>
      <c r="B130" s="47" t="s">
        <v>174</v>
      </c>
      <c r="C130" s="48">
        <v>0</v>
      </c>
      <c r="D130" s="48">
        <v>71978.64</v>
      </c>
      <c r="E130" s="48">
        <v>0</v>
      </c>
      <c r="F130" s="48">
        <v>0</v>
      </c>
    </row>
    <row r="131" spans="1:6" x14ac:dyDescent="0.25">
      <c r="A131" s="47" t="s">
        <v>173</v>
      </c>
      <c r="B131" s="47" t="s">
        <v>175</v>
      </c>
      <c r="C131" s="48">
        <v>0</v>
      </c>
      <c r="D131" s="48">
        <v>75570.87</v>
      </c>
      <c r="E131" s="48">
        <v>0</v>
      </c>
      <c r="F131" s="48">
        <v>0</v>
      </c>
    </row>
    <row r="132" spans="1:6" x14ac:dyDescent="0.25">
      <c r="A132" s="47" t="s">
        <v>173</v>
      </c>
      <c r="B132" s="47" t="s">
        <v>176</v>
      </c>
      <c r="C132" s="48">
        <v>0</v>
      </c>
      <c r="D132" s="48">
        <v>1934.85</v>
      </c>
      <c r="E132" s="48">
        <v>0</v>
      </c>
      <c r="F132" s="48">
        <v>0</v>
      </c>
    </row>
    <row r="133" spans="1:6" x14ac:dyDescent="0.25">
      <c r="A133" s="47" t="s">
        <v>173</v>
      </c>
      <c r="B133" s="47" t="s">
        <v>177</v>
      </c>
      <c r="C133" s="48">
        <v>0</v>
      </c>
      <c r="D133" s="48">
        <v>32000</v>
      </c>
      <c r="E133" s="48">
        <v>0</v>
      </c>
      <c r="F133" s="48">
        <v>0</v>
      </c>
    </row>
    <row r="134" spans="1:6" x14ac:dyDescent="0.25">
      <c r="A134" s="47" t="s">
        <v>178</v>
      </c>
      <c r="B134" s="47" t="s">
        <v>179</v>
      </c>
      <c r="C134" s="48">
        <v>0</v>
      </c>
      <c r="D134" s="48">
        <v>-60224</v>
      </c>
      <c r="E134" s="48">
        <v>0</v>
      </c>
      <c r="F134" s="48">
        <v>0</v>
      </c>
    </row>
    <row r="135" spans="1:6" x14ac:dyDescent="0.25">
      <c r="A135" s="47" t="s">
        <v>16</v>
      </c>
      <c r="B135" s="47" t="s">
        <v>17</v>
      </c>
      <c r="C135" s="48">
        <v>0</v>
      </c>
      <c r="D135" s="48">
        <v>60224</v>
      </c>
      <c r="E135" s="48">
        <v>0</v>
      </c>
      <c r="F135" s="48">
        <v>0</v>
      </c>
    </row>
    <row r="136" spans="1:6" x14ac:dyDescent="0.25">
      <c r="A136" s="47" t="s">
        <v>178</v>
      </c>
      <c r="B136" s="47" t="s">
        <v>180</v>
      </c>
      <c r="C136" s="48">
        <v>0</v>
      </c>
      <c r="D136" s="48">
        <v>-135062</v>
      </c>
      <c r="E136" s="48">
        <v>0</v>
      </c>
      <c r="F136" s="48">
        <v>0</v>
      </c>
    </row>
    <row r="137" spans="1:6" x14ac:dyDescent="0.25">
      <c r="A137" s="47" t="s">
        <v>16</v>
      </c>
      <c r="B137" s="47" t="s">
        <v>18</v>
      </c>
      <c r="C137" s="48">
        <v>0</v>
      </c>
      <c r="D137" s="48">
        <v>135062</v>
      </c>
      <c r="E137" s="48">
        <v>0</v>
      </c>
      <c r="F137" s="48">
        <v>0</v>
      </c>
    </row>
    <row r="138" spans="1:6" x14ac:dyDescent="0.25">
      <c r="A138" s="47" t="s">
        <v>19</v>
      </c>
      <c r="B138" s="47" t="s">
        <v>20</v>
      </c>
      <c r="C138" s="48">
        <v>0</v>
      </c>
      <c r="D138" s="48">
        <v>235021.9</v>
      </c>
      <c r="E138" s="48">
        <v>0</v>
      </c>
      <c r="F138" s="48">
        <v>0</v>
      </c>
    </row>
    <row r="139" spans="1:6" x14ac:dyDescent="0.25">
      <c r="A139" s="47" t="s">
        <v>21</v>
      </c>
      <c r="B139" s="47" t="s">
        <v>22</v>
      </c>
      <c r="C139" s="48">
        <v>0</v>
      </c>
      <c r="D139" s="48">
        <v>-76176</v>
      </c>
      <c r="E139" s="48">
        <v>0</v>
      </c>
      <c r="F139" s="48">
        <v>0</v>
      </c>
    </row>
    <row r="140" spans="1:6" x14ac:dyDescent="0.25">
      <c r="A140" s="47" t="s">
        <v>181</v>
      </c>
      <c r="B140" s="47" t="s">
        <v>182</v>
      </c>
      <c r="C140" s="48">
        <v>0</v>
      </c>
      <c r="D140" s="48">
        <v>-286942.57</v>
      </c>
      <c r="E140" s="48">
        <v>0</v>
      </c>
      <c r="F140" s="48">
        <v>0</v>
      </c>
    </row>
    <row r="141" spans="1:6" x14ac:dyDescent="0.25">
      <c r="A141" s="47" t="s">
        <v>23</v>
      </c>
      <c r="B141" s="47" t="s">
        <v>24</v>
      </c>
      <c r="C141" s="48">
        <v>0</v>
      </c>
      <c r="D141" s="48">
        <v>142</v>
      </c>
      <c r="E141" s="48">
        <v>0</v>
      </c>
      <c r="F141" s="48">
        <v>0</v>
      </c>
    </row>
    <row r="142" spans="1:6" x14ac:dyDescent="0.25">
      <c r="A142" s="47" t="s">
        <v>183</v>
      </c>
      <c r="B142" s="47" t="s">
        <v>184</v>
      </c>
      <c r="C142" s="48">
        <v>0</v>
      </c>
      <c r="D142" s="48">
        <v>100000</v>
      </c>
      <c r="E142" s="48">
        <v>0</v>
      </c>
      <c r="F142" s="48">
        <v>0</v>
      </c>
    </row>
    <row r="143" spans="1:6" x14ac:dyDescent="0.25">
      <c r="A143" s="47" t="s">
        <v>19</v>
      </c>
      <c r="B143" s="47" t="s">
        <v>25</v>
      </c>
      <c r="C143" s="48">
        <v>0</v>
      </c>
      <c r="D143" s="48">
        <v>-60027.07</v>
      </c>
      <c r="E143" s="48">
        <v>0</v>
      </c>
      <c r="F143" s="48">
        <v>0</v>
      </c>
    </row>
    <row r="144" spans="1:6" x14ac:dyDescent="0.25">
      <c r="A144" s="47" t="s">
        <v>178</v>
      </c>
      <c r="B144" s="47" t="s">
        <v>185</v>
      </c>
      <c r="C144" s="48">
        <v>0</v>
      </c>
      <c r="D144" s="48">
        <v>-52000</v>
      </c>
      <c r="E144" s="48">
        <v>0</v>
      </c>
      <c r="F144" s="48">
        <v>0</v>
      </c>
    </row>
    <row r="145" spans="1:6" x14ac:dyDescent="0.25">
      <c r="A145" s="47" t="s">
        <v>16</v>
      </c>
      <c r="B145" s="47" t="s">
        <v>131</v>
      </c>
      <c r="C145" s="48">
        <v>0</v>
      </c>
      <c r="D145" s="48">
        <v>52000</v>
      </c>
      <c r="E145" s="48">
        <v>0</v>
      </c>
      <c r="F145" s="48">
        <v>0</v>
      </c>
    </row>
    <row r="146" spans="1:6" x14ac:dyDescent="0.25">
      <c r="A146" s="47" t="s">
        <v>16</v>
      </c>
      <c r="B146" s="47" t="s">
        <v>247</v>
      </c>
      <c r="C146" s="48">
        <v>0</v>
      </c>
      <c r="D146" s="48">
        <v>-58562</v>
      </c>
      <c r="E146" s="48">
        <v>0</v>
      </c>
      <c r="F146" s="48">
        <v>0</v>
      </c>
    </row>
    <row r="147" spans="1:6" x14ac:dyDescent="0.25">
      <c r="B147" s="47" t="s">
        <v>209</v>
      </c>
      <c r="C147" s="48">
        <v>0</v>
      </c>
      <c r="D147" s="48">
        <v>-81641</v>
      </c>
      <c r="E147" s="48">
        <v>0</v>
      </c>
      <c r="F147" s="48">
        <v>0</v>
      </c>
    </row>
    <row r="148" spans="1:6" x14ac:dyDescent="0.25">
      <c r="A148" s="47" t="s">
        <v>195</v>
      </c>
      <c r="B148" s="47" t="s">
        <v>196</v>
      </c>
      <c r="C148" s="48">
        <v>0</v>
      </c>
      <c r="D148" s="48">
        <v>1579792.09</v>
      </c>
      <c r="E148" s="48">
        <v>0</v>
      </c>
      <c r="F148" s="48">
        <v>0</v>
      </c>
    </row>
    <row r="149" spans="1:6" x14ac:dyDescent="0.25">
      <c r="A149" s="47" t="s">
        <v>197</v>
      </c>
      <c r="B149" s="47" t="s">
        <v>198</v>
      </c>
      <c r="C149" s="48">
        <v>0</v>
      </c>
      <c r="D149" s="48">
        <v>-3277.45</v>
      </c>
      <c r="E149" s="48">
        <v>0</v>
      </c>
      <c r="F149" s="48">
        <v>0</v>
      </c>
    </row>
    <row r="150" spans="1:6" x14ac:dyDescent="0.25">
      <c r="A150" s="47" t="s">
        <v>118</v>
      </c>
      <c r="B150" s="47" t="s">
        <v>119</v>
      </c>
      <c r="C150" s="48">
        <v>0</v>
      </c>
      <c r="D150" s="48">
        <v>16847660.109999999</v>
      </c>
      <c r="E150" s="48">
        <v>0</v>
      </c>
      <c r="F150" s="48">
        <v>0</v>
      </c>
    </row>
    <row r="151" spans="1:6" x14ac:dyDescent="0.25">
      <c r="A151" s="47" t="s">
        <v>26</v>
      </c>
      <c r="C151" s="48">
        <v>0</v>
      </c>
      <c r="D151" s="48">
        <v>18377474.370000001</v>
      </c>
      <c r="E151" s="48">
        <v>0</v>
      </c>
      <c r="F151" s="48">
        <v>0</v>
      </c>
    </row>
    <row r="152" spans="1:6" x14ac:dyDescent="0.25">
      <c r="A152" s="47" t="s">
        <v>27</v>
      </c>
    </row>
    <row r="153" spans="1:6" x14ac:dyDescent="0.25">
      <c r="A153" s="47" t="s">
        <v>28</v>
      </c>
      <c r="B153" s="47" t="s">
        <v>29</v>
      </c>
      <c r="C153" s="48">
        <v>0</v>
      </c>
      <c r="D153" s="48">
        <v>13695.23</v>
      </c>
      <c r="E153" s="48">
        <v>0</v>
      </c>
      <c r="F153" s="48">
        <v>0</v>
      </c>
    </row>
    <row r="154" spans="1:6" x14ac:dyDescent="0.25">
      <c r="A154" s="47" t="s">
        <v>30</v>
      </c>
      <c r="B154" s="47" t="s">
        <v>31</v>
      </c>
      <c r="C154" s="48">
        <v>0</v>
      </c>
      <c r="D154" s="48">
        <v>-13160065</v>
      </c>
      <c r="E154" s="48">
        <v>0</v>
      </c>
      <c r="F154" s="48">
        <v>0</v>
      </c>
    </row>
    <row r="155" spans="1:6" x14ac:dyDescent="0.25">
      <c r="A155" s="47" t="s">
        <v>32</v>
      </c>
      <c r="B155" s="47" t="s">
        <v>33</v>
      </c>
      <c r="C155" s="48">
        <v>0</v>
      </c>
      <c r="D155" s="48">
        <v>-90740.98</v>
      </c>
      <c r="E155" s="48">
        <v>0</v>
      </c>
      <c r="F155" s="48">
        <v>0</v>
      </c>
    </row>
    <row r="156" spans="1:6" x14ac:dyDescent="0.25">
      <c r="A156" s="47" t="s">
        <v>34</v>
      </c>
      <c r="B156" s="47" t="s">
        <v>35</v>
      </c>
      <c r="C156" s="48">
        <v>0</v>
      </c>
      <c r="D156" s="48">
        <v>-1850</v>
      </c>
      <c r="E156" s="48">
        <v>0</v>
      </c>
      <c r="F156" s="48">
        <v>0</v>
      </c>
    </row>
    <row r="157" spans="1:6" x14ac:dyDescent="0.25">
      <c r="A157" s="47" t="s">
        <v>36</v>
      </c>
      <c r="B157" s="47" t="s">
        <v>37</v>
      </c>
      <c r="C157" s="48">
        <v>0</v>
      </c>
      <c r="D157" s="48">
        <v>-64348.49</v>
      </c>
      <c r="E157" s="48">
        <v>0</v>
      </c>
      <c r="F157" s="48">
        <v>0</v>
      </c>
    </row>
    <row r="158" spans="1:6" x14ac:dyDescent="0.25">
      <c r="A158" s="47" t="s">
        <v>38</v>
      </c>
      <c r="B158" s="47" t="s">
        <v>39</v>
      </c>
      <c r="C158" s="48">
        <v>0</v>
      </c>
      <c r="D158" s="48">
        <v>31633.32</v>
      </c>
      <c r="E158" s="48">
        <v>0</v>
      </c>
      <c r="F158" s="48">
        <v>0</v>
      </c>
    </row>
    <row r="159" spans="1:6" x14ac:dyDescent="0.25">
      <c r="A159" s="47" t="s">
        <v>40</v>
      </c>
      <c r="B159" s="47" t="s">
        <v>41</v>
      </c>
      <c r="C159" s="48">
        <v>0</v>
      </c>
      <c r="D159" s="48">
        <v>144721.44</v>
      </c>
      <c r="E159" s="48">
        <v>0</v>
      </c>
      <c r="F159" s="48">
        <v>0</v>
      </c>
    </row>
    <row r="160" spans="1:6" x14ac:dyDescent="0.25">
      <c r="A160" s="47" t="s">
        <v>42</v>
      </c>
      <c r="B160" s="47" t="s">
        <v>43</v>
      </c>
      <c r="C160" s="48">
        <v>0</v>
      </c>
      <c r="D160" s="48">
        <v>350000</v>
      </c>
      <c r="E160" s="48">
        <v>0</v>
      </c>
      <c r="F160" s="48">
        <v>0</v>
      </c>
    </row>
    <row r="161" spans="1:6" x14ac:dyDescent="0.25">
      <c r="A161" s="47" t="s">
        <v>44</v>
      </c>
      <c r="B161" s="47" t="s">
        <v>45</v>
      </c>
      <c r="C161" s="48">
        <v>0</v>
      </c>
      <c r="D161" s="48">
        <v>-2426123.8199999998</v>
      </c>
      <c r="E161" s="48">
        <v>0</v>
      </c>
      <c r="F161" s="48">
        <v>0</v>
      </c>
    </row>
    <row r="162" spans="1:6" x14ac:dyDescent="0.25">
      <c r="A162" s="47" t="s">
        <v>46</v>
      </c>
      <c r="B162" s="47" t="s">
        <v>47</v>
      </c>
      <c r="C162" s="48">
        <v>0</v>
      </c>
      <c r="D162" s="48">
        <v>-4005952.38</v>
      </c>
      <c r="E162" s="48">
        <v>0</v>
      </c>
      <c r="F162" s="48">
        <v>0</v>
      </c>
    </row>
    <row r="163" spans="1:6" x14ac:dyDescent="0.25">
      <c r="A163" s="47" t="s">
        <v>48</v>
      </c>
      <c r="B163" s="47" t="s">
        <v>49</v>
      </c>
      <c r="C163" s="48">
        <v>0</v>
      </c>
      <c r="D163" s="48">
        <v>-12091954.029999999</v>
      </c>
      <c r="E163" s="48">
        <v>0</v>
      </c>
      <c r="F163" s="48">
        <v>0</v>
      </c>
    </row>
    <row r="164" spans="1:6" x14ac:dyDescent="0.25">
      <c r="A164" s="47" t="s">
        <v>34</v>
      </c>
      <c r="B164" s="47" t="s">
        <v>50</v>
      </c>
      <c r="C164" s="48">
        <v>0</v>
      </c>
      <c r="D164" s="48">
        <v>85128</v>
      </c>
      <c r="E164" s="48">
        <v>0</v>
      </c>
      <c r="F164" s="48">
        <v>0</v>
      </c>
    </row>
    <row r="165" spans="1:6" x14ac:dyDescent="0.25">
      <c r="A165" s="47" t="s">
        <v>36</v>
      </c>
      <c r="B165" s="47" t="s">
        <v>51</v>
      </c>
      <c r="C165" s="48">
        <v>0</v>
      </c>
      <c r="D165" s="48">
        <v>-7275.48</v>
      </c>
      <c r="E165" s="48">
        <v>0</v>
      </c>
      <c r="F165" s="48">
        <v>0</v>
      </c>
    </row>
    <row r="166" spans="1:6" x14ac:dyDescent="0.25">
      <c r="A166" s="47" t="s">
        <v>52</v>
      </c>
      <c r="B166" s="47" t="s">
        <v>53</v>
      </c>
      <c r="C166" s="48">
        <v>0</v>
      </c>
      <c r="D166" s="48">
        <v>-51571.43</v>
      </c>
      <c r="E166" s="48">
        <v>0</v>
      </c>
      <c r="F166" s="48">
        <v>0</v>
      </c>
    </row>
    <row r="167" spans="1:6" x14ac:dyDescent="0.25">
      <c r="A167" s="47" t="s">
        <v>52</v>
      </c>
      <c r="B167" s="47" t="s">
        <v>54</v>
      </c>
      <c r="C167" s="48">
        <v>0</v>
      </c>
      <c r="D167" s="48">
        <v>-9290.4500000000007</v>
      </c>
      <c r="E167" s="48">
        <v>0</v>
      </c>
      <c r="F167" s="48">
        <v>0</v>
      </c>
    </row>
    <row r="168" spans="1:6" x14ac:dyDescent="0.25">
      <c r="A168" s="47" t="s">
        <v>42</v>
      </c>
      <c r="B168" s="47" t="s">
        <v>211</v>
      </c>
      <c r="C168" s="48">
        <v>0</v>
      </c>
      <c r="D168" s="48">
        <v>457532.68</v>
      </c>
      <c r="E168" s="48">
        <v>0</v>
      </c>
      <c r="F168" s="48">
        <v>0</v>
      </c>
    </row>
    <row r="169" spans="1:6" x14ac:dyDescent="0.25">
      <c r="A169" s="47" t="s">
        <v>186</v>
      </c>
      <c r="B169" s="47" t="s">
        <v>248</v>
      </c>
      <c r="C169" s="48">
        <v>0</v>
      </c>
      <c r="D169" s="48">
        <v>12.03</v>
      </c>
      <c r="E169" s="48">
        <v>0</v>
      </c>
      <c r="F169" s="48">
        <v>0</v>
      </c>
    </row>
    <row r="170" spans="1:6" x14ac:dyDescent="0.25">
      <c r="A170" s="47" t="s">
        <v>186</v>
      </c>
      <c r="B170" s="47" t="s">
        <v>187</v>
      </c>
      <c r="C170" s="48">
        <v>0</v>
      </c>
      <c r="D170" s="48">
        <v>-18780.07</v>
      </c>
      <c r="E170" s="48">
        <v>0</v>
      </c>
      <c r="F170" s="48">
        <v>0</v>
      </c>
    </row>
    <row r="171" spans="1:6" x14ac:dyDescent="0.25">
      <c r="A171" s="47" t="s">
        <v>188</v>
      </c>
      <c r="B171" s="47" t="s">
        <v>189</v>
      </c>
      <c r="C171" s="48">
        <v>0</v>
      </c>
      <c r="D171" s="48">
        <v>6651.65</v>
      </c>
      <c r="E171" s="48">
        <v>0</v>
      </c>
      <c r="F171" s="48">
        <v>0</v>
      </c>
    </row>
    <row r="172" spans="1:6" x14ac:dyDescent="0.25">
      <c r="A172" s="47" t="s">
        <v>55</v>
      </c>
      <c r="B172" s="47" t="s">
        <v>56</v>
      </c>
      <c r="C172" s="48">
        <v>0</v>
      </c>
      <c r="D172" s="48">
        <v>237602.66</v>
      </c>
      <c r="E172" s="48">
        <v>0</v>
      </c>
      <c r="F172" s="48">
        <v>0</v>
      </c>
    </row>
    <row r="173" spans="1:6" x14ac:dyDescent="0.25">
      <c r="A173" s="47" t="s">
        <v>55</v>
      </c>
      <c r="B173" s="47" t="s">
        <v>57</v>
      </c>
      <c r="C173" s="48">
        <v>0</v>
      </c>
      <c r="D173" s="48">
        <v>133986.07</v>
      </c>
      <c r="E173" s="48">
        <v>0</v>
      </c>
      <c r="F173" s="48">
        <v>0</v>
      </c>
    </row>
    <row r="174" spans="1:6" x14ac:dyDescent="0.25">
      <c r="A174" s="47" t="s">
        <v>55</v>
      </c>
      <c r="B174" s="47" t="s">
        <v>190</v>
      </c>
      <c r="C174" s="48">
        <v>0</v>
      </c>
      <c r="D174" s="48">
        <v>50951.839999999997</v>
      </c>
      <c r="E174" s="48">
        <v>0</v>
      </c>
      <c r="F174" s="48">
        <v>0</v>
      </c>
    </row>
    <row r="175" spans="1:6" x14ac:dyDescent="0.25">
      <c r="A175" s="47" t="s">
        <v>58</v>
      </c>
      <c r="B175" s="47" t="s">
        <v>59</v>
      </c>
      <c r="C175" s="48">
        <v>0</v>
      </c>
      <c r="D175" s="48">
        <v>-430900</v>
      </c>
      <c r="E175" s="48">
        <v>0</v>
      </c>
      <c r="F175" s="48">
        <v>0</v>
      </c>
    </row>
    <row r="176" spans="1:6" x14ac:dyDescent="0.25">
      <c r="A176" s="47" t="s">
        <v>60</v>
      </c>
      <c r="B176" s="47" t="s">
        <v>61</v>
      </c>
      <c r="C176" s="48">
        <v>0</v>
      </c>
      <c r="D176" s="48">
        <v>1316933.6499999999</v>
      </c>
      <c r="E176" s="48">
        <v>0</v>
      </c>
      <c r="F176" s="48">
        <v>0</v>
      </c>
    </row>
    <row r="177" spans="1:6" x14ac:dyDescent="0.25">
      <c r="A177" s="47" t="s">
        <v>62</v>
      </c>
      <c r="B177" s="47" t="s">
        <v>63</v>
      </c>
      <c r="C177" s="48">
        <v>0</v>
      </c>
      <c r="D177" s="48">
        <v>89985.919999999998</v>
      </c>
      <c r="E177" s="48">
        <v>0</v>
      </c>
      <c r="F177" s="48">
        <v>0</v>
      </c>
    </row>
    <row r="178" spans="1:6" x14ac:dyDescent="0.25">
      <c r="A178" s="47" t="s">
        <v>64</v>
      </c>
      <c r="B178" s="47" t="s">
        <v>65</v>
      </c>
      <c r="C178" s="48">
        <v>0</v>
      </c>
      <c r="D178" s="48">
        <v>-1101869</v>
      </c>
      <c r="E178" s="48">
        <v>0</v>
      </c>
      <c r="F178" s="48">
        <v>0</v>
      </c>
    </row>
    <row r="179" spans="1:6" x14ac:dyDescent="0.25">
      <c r="A179" s="47" t="s">
        <v>66</v>
      </c>
      <c r="B179" s="47" t="s">
        <v>67</v>
      </c>
      <c r="C179" s="48">
        <v>0</v>
      </c>
      <c r="D179" s="48">
        <v>-37422.980000000003</v>
      </c>
      <c r="E179" s="48">
        <v>0</v>
      </c>
      <c r="F179" s="48">
        <v>0</v>
      </c>
    </row>
    <row r="180" spans="1:6" x14ac:dyDescent="0.25">
      <c r="A180" s="47" t="s">
        <v>68</v>
      </c>
      <c r="B180" s="47" t="s">
        <v>191</v>
      </c>
      <c r="C180" s="48">
        <v>0</v>
      </c>
      <c r="D180" s="48">
        <v>1053.81</v>
      </c>
      <c r="E180" s="48">
        <v>0</v>
      </c>
      <c r="F180" s="48">
        <v>0</v>
      </c>
    </row>
    <row r="181" spans="1:6" x14ac:dyDescent="0.25">
      <c r="A181" s="47" t="s">
        <v>68</v>
      </c>
      <c r="B181" s="47" t="s">
        <v>153</v>
      </c>
      <c r="C181" s="48">
        <v>0</v>
      </c>
      <c r="D181" s="48">
        <v>-196980.25</v>
      </c>
      <c r="E181" s="48">
        <v>0</v>
      </c>
      <c r="F181" s="48">
        <v>0</v>
      </c>
    </row>
    <row r="182" spans="1:6" x14ac:dyDescent="0.25">
      <c r="A182" s="47" t="s">
        <v>68</v>
      </c>
      <c r="B182" s="47" t="s">
        <v>154</v>
      </c>
      <c r="C182" s="48">
        <v>0</v>
      </c>
      <c r="D182" s="48">
        <v>-18543.990000000002</v>
      </c>
      <c r="E182" s="48">
        <v>0</v>
      </c>
      <c r="F182" s="48">
        <v>0</v>
      </c>
    </row>
    <row r="183" spans="1:6" x14ac:dyDescent="0.25">
      <c r="A183" s="47" t="s">
        <v>69</v>
      </c>
      <c r="B183" s="47" t="s">
        <v>192</v>
      </c>
      <c r="C183" s="48">
        <v>0</v>
      </c>
      <c r="D183" s="48">
        <v>2745.43</v>
      </c>
      <c r="E183" s="48">
        <v>0</v>
      </c>
      <c r="F183" s="48">
        <v>0</v>
      </c>
    </row>
    <row r="184" spans="1:6" x14ac:dyDescent="0.25">
      <c r="A184" s="47" t="s">
        <v>69</v>
      </c>
      <c r="B184" s="47" t="s">
        <v>155</v>
      </c>
      <c r="C184" s="48">
        <v>0</v>
      </c>
      <c r="D184" s="48">
        <v>-422811.98</v>
      </c>
      <c r="E184" s="48">
        <v>0</v>
      </c>
      <c r="F184" s="48">
        <v>0</v>
      </c>
    </row>
    <row r="185" spans="1:6" x14ac:dyDescent="0.25">
      <c r="A185" s="47" t="s">
        <v>70</v>
      </c>
      <c r="B185" s="47" t="s">
        <v>214</v>
      </c>
      <c r="C185" s="48">
        <v>0</v>
      </c>
      <c r="D185" s="48">
        <v>-947638.05</v>
      </c>
      <c r="E185" s="48">
        <v>0</v>
      </c>
      <c r="F185" s="48">
        <v>0</v>
      </c>
    </row>
    <row r="186" spans="1:6" x14ac:dyDescent="0.25">
      <c r="A186" s="47" t="s">
        <v>70</v>
      </c>
      <c r="B186" s="47" t="s">
        <v>215</v>
      </c>
      <c r="C186" s="48">
        <v>0</v>
      </c>
      <c r="D186" s="48">
        <v>248389.27</v>
      </c>
      <c r="E186" s="48">
        <v>0</v>
      </c>
      <c r="F186" s="48">
        <v>0</v>
      </c>
    </row>
    <row r="187" spans="1:6" x14ac:dyDescent="0.25">
      <c r="A187" s="47" t="s">
        <v>34</v>
      </c>
      <c r="B187" s="47" t="s">
        <v>71</v>
      </c>
      <c r="C187" s="48">
        <v>0</v>
      </c>
      <c r="D187" s="48">
        <v>20079</v>
      </c>
      <c r="E187" s="48">
        <v>0</v>
      </c>
      <c r="F187" s="48">
        <v>0</v>
      </c>
    </row>
    <row r="188" spans="1:6" x14ac:dyDescent="0.25">
      <c r="A188" s="47" t="s">
        <v>36</v>
      </c>
      <c r="B188" s="47" t="s">
        <v>72</v>
      </c>
      <c r="C188" s="48">
        <v>0</v>
      </c>
      <c r="D188" s="48">
        <v>108608.39</v>
      </c>
      <c r="E188" s="48">
        <v>0</v>
      </c>
      <c r="F188" s="48">
        <v>0</v>
      </c>
    </row>
    <row r="189" spans="1:6" x14ac:dyDescent="0.25">
      <c r="A189" s="47" t="s">
        <v>156</v>
      </c>
      <c r="B189" s="47" t="s">
        <v>246</v>
      </c>
      <c r="C189" s="48">
        <v>0</v>
      </c>
      <c r="D189" s="48">
        <v>-1962552.54</v>
      </c>
      <c r="E189" s="48">
        <v>0</v>
      </c>
      <c r="F189" s="48">
        <v>0</v>
      </c>
    </row>
    <row r="190" spans="1:6" x14ac:dyDescent="0.25">
      <c r="A190" s="47" t="s">
        <v>160</v>
      </c>
      <c r="B190" s="47" t="s">
        <v>218</v>
      </c>
      <c r="C190" s="48">
        <v>0</v>
      </c>
      <c r="D190" s="48">
        <v>2500000</v>
      </c>
      <c r="E190" s="48">
        <v>0</v>
      </c>
      <c r="F190" s="48">
        <v>0</v>
      </c>
    </row>
    <row r="191" spans="1:6" x14ac:dyDescent="0.25">
      <c r="B191" s="47" t="s">
        <v>219</v>
      </c>
      <c r="C191" s="48">
        <v>0</v>
      </c>
      <c r="D191" s="48">
        <v>-2010676</v>
      </c>
      <c r="E191" s="48">
        <v>0</v>
      </c>
      <c r="F191" s="48">
        <v>0</v>
      </c>
    </row>
    <row r="192" spans="1:6" x14ac:dyDescent="0.25">
      <c r="B192" s="47" t="s">
        <v>220</v>
      </c>
      <c r="C192" s="48">
        <v>0</v>
      </c>
      <c r="D192" s="48">
        <v>-4872823.01</v>
      </c>
      <c r="E192" s="48">
        <v>0</v>
      </c>
      <c r="F192" s="48">
        <v>0</v>
      </c>
    </row>
    <row r="193" spans="1:6" x14ac:dyDescent="0.25">
      <c r="B193" s="47" t="s">
        <v>221</v>
      </c>
      <c r="C193" s="48">
        <v>0</v>
      </c>
      <c r="D193" s="48">
        <v>-7193912.5</v>
      </c>
      <c r="E193" s="48">
        <v>0</v>
      </c>
      <c r="F193" s="48">
        <v>0</v>
      </c>
    </row>
    <row r="194" spans="1:6" x14ac:dyDescent="0.25">
      <c r="B194" s="47" t="s">
        <v>222</v>
      </c>
      <c r="C194" s="48">
        <v>0</v>
      </c>
      <c r="D194" s="48">
        <v>-363094.64</v>
      </c>
      <c r="E194" s="48">
        <v>0</v>
      </c>
      <c r="F194" s="48">
        <v>0</v>
      </c>
    </row>
    <row r="195" spans="1:6" x14ac:dyDescent="0.25">
      <c r="B195" s="47" t="s">
        <v>223</v>
      </c>
      <c r="C195" s="48">
        <v>0</v>
      </c>
      <c r="D195" s="48">
        <v>-57181.02</v>
      </c>
      <c r="E195" s="48">
        <v>0</v>
      </c>
      <c r="F195" s="48">
        <v>0</v>
      </c>
    </row>
    <row r="196" spans="1:6" x14ac:dyDescent="0.25">
      <c r="B196" s="47" t="s">
        <v>224</v>
      </c>
      <c r="C196" s="48">
        <v>0</v>
      </c>
      <c r="D196" s="48">
        <v>-60122</v>
      </c>
      <c r="E196" s="48">
        <v>0</v>
      </c>
      <c r="F196" s="48">
        <v>0</v>
      </c>
    </row>
    <row r="197" spans="1:6" x14ac:dyDescent="0.25">
      <c r="B197" s="47" t="s">
        <v>225</v>
      </c>
      <c r="C197" s="48">
        <v>0</v>
      </c>
      <c r="D197" s="48">
        <v>-23360.04</v>
      </c>
      <c r="E197" s="48">
        <v>0</v>
      </c>
      <c r="F197" s="48">
        <v>0</v>
      </c>
    </row>
    <row r="198" spans="1:6" x14ac:dyDescent="0.25">
      <c r="B198" s="47" t="s">
        <v>227</v>
      </c>
      <c r="C198" s="48">
        <v>0</v>
      </c>
      <c r="D198" s="48">
        <v>-118416.5</v>
      </c>
      <c r="E198" s="48">
        <v>0</v>
      </c>
      <c r="F198" s="48">
        <v>0</v>
      </c>
    </row>
    <row r="199" spans="1:6" x14ac:dyDescent="0.25">
      <c r="B199" s="47" t="s">
        <v>228</v>
      </c>
      <c r="C199" s="48">
        <v>0</v>
      </c>
      <c r="D199" s="48">
        <v>-121882</v>
      </c>
      <c r="E199" s="48">
        <v>0</v>
      </c>
      <c r="F199" s="48">
        <v>0</v>
      </c>
    </row>
    <row r="200" spans="1:6" x14ac:dyDescent="0.25">
      <c r="A200" s="47" t="s">
        <v>73</v>
      </c>
      <c r="C200" s="48">
        <v>0</v>
      </c>
      <c r="D200" s="48">
        <v>-46068428.240000002</v>
      </c>
      <c r="E200" s="48">
        <v>0</v>
      </c>
      <c r="F200" s="48">
        <v>0</v>
      </c>
    </row>
    <row r="201" spans="1:6" x14ac:dyDescent="0.25">
      <c r="A201" s="47" t="s">
        <v>74</v>
      </c>
    </row>
    <row r="202" spans="1:6" x14ac:dyDescent="0.25">
      <c r="B202" s="47" t="s">
        <v>162</v>
      </c>
      <c r="C202" s="48">
        <v>0</v>
      </c>
      <c r="D202" s="48">
        <v>0.63</v>
      </c>
      <c r="E202" s="48">
        <v>0</v>
      </c>
      <c r="F202" s="48">
        <v>0</v>
      </c>
    </row>
    <row r="203" spans="1:6" x14ac:dyDescent="0.25">
      <c r="B203" s="47" t="s">
        <v>75</v>
      </c>
      <c r="C203" s="48">
        <v>0</v>
      </c>
      <c r="D203" s="48">
        <v>4520318.05</v>
      </c>
      <c r="E203" s="48">
        <v>0</v>
      </c>
      <c r="F203" s="48">
        <v>0</v>
      </c>
    </row>
    <row r="204" spans="1:6" x14ac:dyDescent="0.25">
      <c r="B204" s="47" t="s">
        <v>76</v>
      </c>
      <c r="C204" s="48">
        <v>0</v>
      </c>
      <c r="D204" s="48">
        <v>-7563503.0499999998</v>
      </c>
      <c r="E204" s="48">
        <v>0</v>
      </c>
      <c r="F204" s="48">
        <v>0</v>
      </c>
    </row>
    <row r="205" spans="1:6" x14ac:dyDescent="0.25">
      <c r="B205" s="47" t="s">
        <v>77</v>
      </c>
      <c r="C205" s="48">
        <v>0</v>
      </c>
      <c r="D205" s="48">
        <v>1203358.31</v>
      </c>
      <c r="E205" s="48">
        <v>0</v>
      </c>
      <c r="F205" s="48">
        <v>0</v>
      </c>
    </row>
    <row r="206" spans="1:6" x14ac:dyDescent="0.25">
      <c r="B206" s="47" t="s">
        <v>78</v>
      </c>
      <c r="C206" s="48">
        <v>0</v>
      </c>
      <c r="D206" s="48">
        <v>1598516</v>
      </c>
      <c r="E206" s="48">
        <v>0</v>
      </c>
      <c r="F206" s="48">
        <v>0</v>
      </c>
    </row>
    <row r="207" spans="1:6" x14ac:dyDescent="0.25">
      <c r="B207" s="47" t="s">
        <v>79</v>
      </c>
      <c r="C207" s="48">
        <v>0</v>
      </c>
      <c r="D207" s="48">
        <v>198840</v>
      </c>
      <c r="E207" s="48">
        <v>0</v>
      </c>
      <c r="F207" s="48">
        <v>0</v>
      </c>
    </row>
    <row r="208" spans="1:6" x14ac:dyDescent="0.25">
      <c r="B208" s="47" t="s">
        <v>80</v>
      </c>
      <c r="C208" s="48">
        <v>0</v>
      </c>
      <c r="D208" s="48">
        <v>904419</v>
      </c>
      <c r="E208" s="48">
        <v>0</v>
      </c>
      <c r="F208" s="48">
        <v>0</v>
      </c>
    </row>
    <row r="209" spans="1:6" x14ac:dyDescent="0.25">
      <c r="B209" s="47" t="s">
        <v>81</v>
      </c>
      <c r="C209" s="48">
        <v>0</v>
      </c>
      <c r="D209" s="48">
        <v>-198840</v>
      </c>
      <c r="E209" s="48">
        <v>0</v>
      </c>
      <c r="F209" s="48">
        <v>0</v>
      </c>
    </row>
    <row r="210" spans="1:6" x14ac:dyDescent="0.25">
      <c r="B210" s="47" t="s">
        <v>82</v>
      </c>
      <c r="C210" s="48">
        <v>0</v>
      </c>
      <c r="D210" s="48">
        <v>-1598516</v>
      </c>
      <c r="E210" s="48">
        <v>0</v>
      </c>
      <c r="F210" s="48">
        <v>0</v>
      </c>
    </row>
    <row r="211" spans="1:6" x14ac:dyDescent="0.25">
      <c r="B211" s="47" t="s">
        <v>83</v>
      </c>
      <c r="C211" s="48">
        <v>0</v>
      </c>
      <c r="D211" s="48">
        <v>-904419</v>
      </c>
      <c r="E211" s="48">
        <v>0</v>
      </c>
      <c r="F211" s="48">
        <v>0</v>
      </c>
    </row>
    <row r="212" spans="1:6" x14ac:dyDescent="0.25">
      <c r="B212" s="47" t="s">
        <v>84</v>
      </c>
      <c r="C212" s="48">
        <v>0</v>
      </c>
      <c r="D212" s="48">
        <v>2085510.96</v>
      </c>
      <c r="E212" s="48">
        <v>0</v>
      </c>
      <c r="F212" s="48">
        <v>0</v>
      </c>
    </row>
    <row r="213" spans="1:6" x14ac:dyDescent="0.25">
      <c r="B213" s="47" t="s">
        <v>85</v>
      </c>
      <c r="C213" s="48">
        <v>0</v>
      </c>
      <c r="D213" s="48">
        <v>-2085510.96</v>
      </c>
      <c r="E213" s="48">
        <v>0</v>
      </c>
      <c r="F213" s="48">
        <v>0</v>
      </c>
    </row>
    <row r="214" spans="1:6" x14ac:dyDescent="0.25">
      <c r="A214" s="47" t="s">
        <v>86</v>
      </c>
      <c r="C214" s="48">
        <v>0</v>
      </c>
      <c r="D214" s="48">
        <v>-1839826.06</v>
      </c>
      <c r="E214" s="48">
        <v>0</v>
      </c>
      <c r="F214" s="48">
        <v>0</v>
      </c>
    </row>
    <row r="215" spans="1:6" x14ac:dyDescent="0.25">
      <c r="A215" s="47" t="s">
        <v>87</v>
      </c>
    </row>
    <row r="216" spans="1:6" x14ac:dyDescent="0.25">
      <c r="A216" s="47" t="s">
        <v>88</v>
      </c>
      <c r="B216" s="47" t="s">
        <v>89</v>
      </c>
      <c r="C216" s="48">
        <v>0</v>
      </c>
      <c r="D216" s="48">
        <v>523866.12</v>
      </c>
      <c r="E216" s="48">
        <v>0</v>
      </c>
      <c r="F216" s="48">
        <v>0</v>
      </c>
    </row>
    <row r="217" spans="1:6" x14ac:dyDescent="0.25">
      <c r="A217" s="47" t="s">
        <v>90</v>
      </c>
      <c r="B217" s="47" t="s">
        <v>91</v>
      </c>
      <c r="C217" s="48">
        <v>0</v>
      </c>
      <c r="D217" s="48">
        <v>351420.48</v>
      </c>
      <c r="E217" s="48">
        <v>0</v>
      </c>
      <c r="F217" s="48">
        <v>0</v>
      </c>
    </row>
    <row r="218" spans="1:6" x14ac:dyDescent="0.25">
      <c r="A218" s="47" t="s">
        <v>92</v>
      </c>
      <c r="B218" s="47" t="s">
        <v>93</v>
      </c>
      <c r="C218" s="48">
        <v>4930358.1399999997</v>
      </c>
      <c r="D218" s="48">
        <v>-5583718.3799999999</v>
      </c>
      <c r="E218" s="48">
        <v>0</v>
      </c>
      <c r="F218" s="48">
        <v>4930358.1399999997</v>
      </c>
    </row>
    <row r="219" spans="1:6" x14ac:dyDescent="0.25">
      <c r="A219" s="47" t="s">
        <v>94</v>
      </c>
      <c r="B219" s="47" t="s">
        <v>95</v>
      </c>
      <c r="C219" s="48">
        <v>-13789578.74</v>
      </c>
      <c r="D219" s="48">
        <v>9389047.0700000003</v>
      </c>
      <c r="E219" s="48">
        <v>0</v>
      </c>
      <c r="F219" s="48">
        <v>-13789578.74</v>
      </c>
    </row>
    <row r="220" spans="1:6" x14ac:dyDescent="0.25">
      <c r="A220" s="47" t="s">
        <v>96</v>
      </c>
      <c r="B220" s="47" t="s">
        <v>97</v>
      </c>
      <c r="C220" s="48">
        <v>-3587128.12</v>
      </c>
      <c r="D220" s="48">
        <v>-587128.12</v>
      </c>
      <c r="E220" s="48">
        <v>0</v>
      </c>
      <c r="F220" s="48">
        <v>-3587128.12</v>
      </c>
    </row>
    <row r="221" spans="1:6" x14ac:dyDescent="0.25">
      <c r="A221" s="47" t="s">
        <v>163</v>
      </c>
      <c r="B221" s="47" t="s">
        <v>164</v>
      </c>
      <c r="C221" s="48">
        <v>0</v>
      </c>
      <c r="D221" s="48">
        <v>167715.04999999999</v>
      </c>
      <c r="E221" s="48">
        <v>0</v>
      </c>
      <c r="F221" s="48">
        <v>0</v>
      </c>
    </row>
    <row r="222" spans="1:6" x14ac:dyDescent="0.25">
      <c r="B222" s="47" t="s">
        <v>237</v>
      </c>
      <c r="C222" s="48">
        <v>0</v>
      </c>
      <c r="D222" s="48">
        <v>1395237.5</v>
      </c>
      <c r="E222" s="48">
        <v>0</v>
      </c>
      <c r="F222" s="48">
        <v>0</v>
      </c>
    </row>
    <row r="223" spans="1:6" x14ac:dyDescent="0.25">
      <c r="A223" s="47" t="s">
        <v>163</v>
      </c>
      <c r="B223" s="47" t="s">
        <v>238</v>
      </c>
      <c r="C223" s="48">
        <v>0</v>
      </c>
      <c r="D223" s="48">
        <v>35670950</v>
      </c>
      <c r="E223" s="48">
        <v>0</v>
      </c>
      <c r="F223" s="48">
        <v>0</v>
      </c>
    </row>
    <row r="224" spans="1:6" x14ac:dyDescent="0.25">
      <c r="B224" s="47" t="s">
        <v>120</v>
      </c>
      <c r="C224" s="48">
        <v>-4930358.1399999997</v>
      </c>
      <c r="D224" s="48">
        <v>-41497667.969999999</v>
      </c>
      <c r="E224" s="48">
        <v>0</v>
      </c>
      <c r="F224" s="48">
        <v>-4930358.1399999997</v>
      </c>
    </row>
    <row r="225" spans="1:6" x14ac:dyDescent="0.25">
      <c r="B225" s="47" t="s">
        <v>121</v>
      </c>
      <c r="C225" s="48">
        <v>0</v>
      </c>
      <c r="D225" s="48">
        <v>17338174.98</v>
      </c>
      <c r="E225" s="48">
        <v>0</v>
      </c>
      <c r="F225" s="48">
        <v>0</v>
      </c>
    </row>
    <row r="226" spans="1:6" x14ac:dyDescent="0.25">
      <c r="B226" s="47" t="s">
        <v>122</v>
      </c>
      <c r="C226" s="48">
        <v>0</v>
      </c>
      <c r="D226" s="48">
        <v>7828319.3099999996</v>
      </c>
      <c r="E226" s="48">
        <v>0</v>
      </c>
      <c r="F226" s="48">
        <v>0</v>
      </c>
    </row>
    <row r="227" spans="1:6" x14ac:dyDescent="0.25">
      <c r="B227" s="47" t="s">
        <v>123</v>
      </c>
      <c r="C227" s="48">
        <v>17376706.859999999</v>
      </c>
      <c r="D227" s="48">
        <v>11684028.289999999</v>
      </c>
      <c r="E227" s="48">
        <v>0</v>
      </c>
      <c r="F227" s="48">
        <v>17376706.859999999</v>
      </c>
    </row>
    <row r="228" spans="1:6" x14ac:dyDescent="0.25">
      <c r="B228" s="47" t="s">
        <v>124</v>
      </c>
      <c r="C228" s="48">
        <v>0</v>
      </c>
      <c r="D228" s="48">
        <v>-592856.18999999994</v>
      </c>
      <c r="E228" s="48">
        <v>0</v>
      </c>
      <c r="F228" s="48">
        <v>0</v>
      </c>
    </row>
    <row r="229" spans="1:6" x14ac:dyDescent="0.25">
      <c r="A229" s="47" t="s">
        <v>103</v>
      </c>
      <c r="C229" s="48">
        <v>0</v>
      </c>
      <c r="D229" s="48">
        <v>36087388.140000001</v>
      </c>
      <c r="E229" s="48">
        <v>0</v>
      </c>
      <c r="F229" s="48">
        <v>0</v>
      </c>
    </row>
    <row r="230" spans="1:6" x14ac:dyDescent="0.25">
      <c r="A230" s="47" t="s">
        <v>104</v>
      </c>
    </row>
    <row r="231" spans="1:6" x14ac:dyDescent="0.25">
      <c r="A231" s="47" t="s">
        <v>105</v>
      </c>
      <c r="B231" s="47" t="s">
        <v>106</v>
      </c>
      <c r="C231" s="48">
        <v>0</v>
      </c>
      <c r="D231" s="48">
        <v>152081.04</v>
      </c>
      <c r="E231" s="48">
        <v>0</v>
      </c>
      <c r="F231" s="48">
        <v>0</v>
      </c>
    </row>
    <row r="232" spans="1:6" x14ac:dyDescent="0.25">
      <c r="A232" s="47" t="s">
        <v>107</v>
      </c>
      <c r="B232" s="47" t="s">
        <v>108</v>
      </c>
      <c r="C232" s="48">
        <v>0</v>
      </c>
      <c r="D232" s="48">
        <v>27103.08</v>
      </c>
      <c r="E232" s="48">
        <v>0</v>
      </c>
      <c r="F232" s="48">
        <v>0</v>
      </c>
    </row>
    <row r="233" spans="1:6" x14ac:dyDescent="0.25">
      <c r="A233" s="47" t="s">
        <v>193</v>
      </c>
      <c r="B233" s="47" t="s">
        <v>194</v>
      </c>
      <c r="C233" s="48">
        <v>8012780.1299999999</v>
      </c>
      <c r="D233" s="48">
        <v>-6983325.5</v>
      </c>
      <c r="E233" s="48">
        <v>0</v>
      </c>
      <c r="F233" s="48">
        <v>8012780.1299999999</v>
      </c>
    </row>
    <row r="234" spans="1:6" x14ac:dyDescent="0.25">
      <c r="B234" s="47" t="s">
        <v>125</v>
      </c>
      <c r="C234" s="48">
        <v>0</v>
      </c>
      <c r="D234" s="48">
        <v>605585.96</v>
      </c>
      <c r="E234" s="48">
        <v>0</v>
      </c>
      <c r="F234" s="48">
        <v>0</v>
      </c>
    </row>
    <row r="235" spans="1:6" x14ac:dyDescent="0.25">
      <c r="B235" s="47" t="s">
        <v>167</v>
      </c>
      <c r="C235" s="48">
        <v>-8012780.1299999999</v>
      </c>
      <c r="D235" s="48">
        <v>-1668538.51</v>
      </c>
      <c r="E235" s="48">
        <v>0</v>
      </c>
      <c r="F235" s="48">
        <v>-8012780.1299999999</v>
      </c>
    </row>
    <row r="236" spans="1:6" x14ac:dyDescent="0.25">
      <c r="A236" s="47" t="s">
        <v>110</v>
      </c>
      <c r="C236" s="48">
        <v>0</v>
      </c>
      <c r="D236" s="48">
        <v>-7867093.9299999997</v>
      </c>
      <c r="E236" s="48">
        <v>0</v>
      </c>
      <c r="F236" s="48">
        <v>0</v>
      </c>
    </row>
    <row r="237" spans="1:6" x14ac:dyDescent="0.25">
      <c r="A237" s="47" t="s">
        <v>111</v>
      </c>
      <c r="C237" s="48">
        <v>0</v>
      </c>
      <c r="D237" s="48">
        <v>159716913.06</v>
      </c>
      <c r="E237" s="48">
        <v>0</v>
      </c>
      <c r="F237" s="48">
        <v>0</v>
      </c>
    </row>
    <row r="238" spans="1:6" x14ac:dyDescent="0.25">
      <c r="A238" s="47" t="s">
        <v>112</v>
      </c>
      <c r="C238" s="48">
        <v>0</v>
      </c>
      <c r="D238" s="48">
        <v>0</v>
      </c>
      <c r="E238" s="48">
        <v>0</v>
      </c>
      <c r="F238" s="48">
        <v>0</v>
      </c>
    </row>
    <row r="239" spans="1:6" x14ac:dyDescent="0.25">
      <c r="A239" s="47" t="s">
        <v>113</v>
      </c>
      <c r="C239" s="48">
        <v>0</v>
      </c>
      <c r="D239" s="48">
        <v>159716913.06</v>
      </c>
      <c r="E239" s="48">
        <v>0</v>
      </c>
      <c r="F239" s="48">
        <v>0</v>
      </c>
    </row>
    <row r="240" spans="1:6" x14ac:dyDescent="0.25">
      <c r="A240" s="47" t="s">
        <v>114</v>
      </c>
      <c r="C240" s="47">
        <v>1</v>
      </c>
      <c r="D240" s="47">
        <v>1</v>
      </c>
      <c r="E240" s="47">
        <v>1</v>
      </c>
      <c r="F240" s="47">
        <v>1</v>
      </c>
    </row>
    <row r="241" spans="1:6" x14ac:dyDescent="0.25">
      <c r="A241" s="47" t="s">
        <v>115</v>
      </c>
      <c r="C241" s="48">
        <v>0</v>
      </c>
      <c r="D241" s="48">
        <v>159716913.06</v>
      </c>
      <c r="E241" s="48">
        <v>0</v>
      </c>
      <c r="F241" s="48">
        <v>0</v>
      </c>
    </row>
    <row r="242" spans="1:6" x14ac:dyDescent="0.25">
      <c r="A242" s="47" t="s">
        <v>239</v>
      </c>
    </row>
    <row r="243" spans="1:6" x14ac:dyDescent="0.25">
      <c r="A243" s="47" t="s">
        <v>68</v>
      </c>
      <c r="B243" s="47" t="s">
        <v>244</v>
      </c>
      <c r="C243" s="48">
        <v>0</v>
      </c>
      <c r="D243" s="48">
        <v>-78567856.239999995</v>
      </c>
      <c r="E243" s="48">
        <v>0</v>
      </c>
      <c r="F243" s="48">
        <v>0</v>
      </c>
    </row>
    <row r="244" spans="1:6" x14ac:dyDescent="0.25">
      <c r="A244" s="47" t="s">
        <v>241</v>
      </c>
      <c r="C244" s="48">
        <v>0</v>
      </c>
      <c r="D244" s="48">
        <v>-78567856.239999995</v>
      </c>
      <c r="E244" s="48">
        <v>0</v>
      </c>
      <c r="F244" s="48">
        <v>0</v>
      </c>
    </row>
    <row r="245" spans="1:6" x14ac:dyDescent="0.25">
      <c r="A245" s="47" t="s">
        <v>242</v>
      </c>
      <c r="C245" s="48">
        <v>0</v>
      </c>
      <c r="D245" s="48">
        <v>81149056.819999993</v>
      </c>
      <c r="E245" s="48">
        <v>0</v>
      </c>
      <c r="F245" s="48">
        <v>0</v>
      </c>
    </row>
    <row r="246" spans="1:6" x14ac:dyDescent="0.25">
      <c r="A246" s="47" t="s">
        <v>116</v>
      </c>
      <c r="C246" s="55">
        <v>6.7500000000000004E-2</v>
      </c>
      <c r="D246" s="55">
        <v>6.7500000000000004E-2</v>
      </c>
      <c r="E246" s="55">
        <v>6.7500000000000004E-2</v>
      </c>
      <c r="F246" s="55">
        <v>6.7500000000000004E-2</v>
      </c>
    </row>
    <row r="247" spans="1:6" x14ac:dyDescent="0.25">
      <c r="A247" s="47" t="s">
        <v>117</v>
      </c>
      <c r="C247" s="48">
        <v>0</v>
      </c>
      <c r="D247" s="48">
        <v>5477561.3399999999</v>
      </c>
      <c r="E247" s="48">
        <v>0</v>
      </c>
      <c r="F247" s="48">
        <v>0</v>
      </c>
    </row>
    <row r="248" spans="1:6" x14ac:dyDescent="0.25">
      <c r="A248" s="47" t="s">
        <v>126</v>
      </c>
    </row>
    <row r="249" spans="1:6" x14ac:dyDescent="0.25">
      <c r="A249" s="47" t="s">
        <v>127</v>
      </c>
      <c r="C249" s="48">
        <v>0</v>
      </c>
      <c r="D249" s="48">
        <v>16751932.869999999</v>
      </c>
      <c r="E249" s="48">
        <v>0</v>
      </c>
      <c r="F249" s="48">
        <v>0</v>
      </c>
    </row>
    <row r="250" spans="1:6" x14ac:dyDescent="0.25">
      <c r="A250" s="47" t="s">
        <v>128</v>
      </c>
      <c r="C250" s="48">
        <v>-0.01</v>
      </c>
      <c r="D250" s="48">
        <v>5477561.3300000001</v>
      </c>
      <c r="E250" s="48">
        <v>0</v>
      </c>
      <c r="F250" s="48">
        <v>-0.01</v>
      </c>
    </row>
    <row r="251" spans="1:6" x14ac:dyDescent="0.25">
      <c r="A251" s="47" t="s">
        <v>129</v>
      </c>
      <c r="C251" s="48">
        <v>-0.01</v>
      </c>
      <c r="D251" s="48">
        <v>22229494.199999999</v>
      </c>
      <c r="E251" s="48">
        <v>0</v>
      </c>
      <c r="F251" s="48">
        <v>-0.01</v>
      </c>
    </row>
    <row r="252" spans="1:6" x14ac:dyDescent="0.25">
      <c r="A252" s="47" t="s">
        <v>130</v>
      </c>
      <c r="B252" s="56">
        <v>42530.613506944443</v>
      </c>
      <c r="C252" s="47">
        <v>740</v>
      </c>
    </row>
  </sheetData>
  <pageMargins left="0.7" right="0.7" top="1.2" bottom="0.4" header="0.3" footer="0.3"/>
  <pageSetup scale="81" fitToHeight="0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7C84A54B76B547807A18B4B888966C" ma:contentTypeVersion="13" ma:contentTypeDescription="Create a new document." ma:contentTypeScope="" ma:versionID="fdc53a5bdc80d4224b577966a23705d6">
  <xsd:schema xmlns:xsd="http://www.w3.org/2001/XMLSchema" xmlns:xs="http://www.w3.org/2001/XMLSchema" xmlns:p="http://schemas.microsoft.com/office/2006/metadata/properties" xmlns:ns2="621b3311-adc9-44a7-af0e-36067350c19c" xmlns:ns3="81a6d1e5-eb02-4ed8-b691-809656a13dd3" targetNamespace="http://schemas.microsoft.com/office/2006/metadata/properties" ma:root="true" ma:fieldsID="d8ba53771508e0464390b4cac03e440f" ns2:_="" ns3:_="">
    <xsd:import namespace="621b3311-adc9-44a7-af0e-36067350c19c"/>
    <xsd:import namespace="81a6d1e5-eb02-4ed8-b691-809656a13dd3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6d1e5-eb02-4ed8-b691-809656a13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C104AC-7C19-4C7B-B11D-4804AADA5134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71f228b7-b7a5-4731-8e33-43c8c924101b"/>
    <ds:schemaRef ds:uri="71F228B7-B7A5-4731-8E33-43C8C924101B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396B7C9-6872-4552-8598-38206E605DB6}"/>
</file>

<file path=customXml/itemProps3.xml><?xml version="1.0" encoding="utf-8"?>
<ds:datastoreItem xmlns:ds="http://schemas.openxmlformats.org/officeDocument/2006/customXml" ds:itemID="{09407C51-BD67-4CCA-8054-A16E9FA13D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STAMP</vt:lpstr>
      <vt:lpstr>Exhibit</vt:lpstr>
      <vt:lpstr>Support 51013_Test Year</vt:lpstr>
      <vt:lpstr>Support 51013_2017</vt:lpstr>
      <vt:lpstr>Support 51013_2016</vt:lpstr>
      <vt:lpstr>Support 2015 CWIP Trsfer - Oper</vt:lpstr>
      <vt:lpstr>Support 2015 CWIP Tsfr - Total</vt:lpstr>
      <vt:lpstr>Exhibit!Print_Area</vt:lpstr>
    </vt:vector>
  </TitlesOfParts>
  <Company>Indianapolis Power &amp; Light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 Stemle</dc:creator>
  <cp:lastModifiedBy>Peerman, Kassi</cp:lastModifiedBy>
  <cp:lastPrinted>2018-07-05T21:56:18Z</cp:lastPrinted>
  <dcterms:created xsi:type="dcterms:W3CDTF">2012-04-23T20:10:36Z</dcterms:created>
  <dcterms:modified xsi:type="dcterms:W3CDTF">2022-05-04T16:28:43Z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0x010100617C84A54B76B547807A18B4B888966C</vt:lpwstr>
  </property>
</Properties>
</file>