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Horn\OneDrive - State of Indiana\Migrated_Home_Drive\FILINGS\"/>
    </mc:Choice>
  </mc:AlternateContent>
  <bookViews>
    <workbookView xWindow="-105" yWindow="-105" windowWidth="19425" windowHeight="12420"/>
  </bookViews>
  <sheets>
    <sheet name="Cover Page" sheetId="7" r:id="rId1"/>
    <sheet name="Bundle $kWh" sheetId="6" r:id="rId2"/>
    <sheet name="Measure Assignment" sheetId="1" r:id="rId3"/>
    <sheet name="Admin Adder" sheetId="5" r:id="rId4"/>
    <sheet name="IN Programs" sheetId="2" r:id="rId5"/>
    <sheet name="Michigan Programs" sheetId="4" r:id="rId6"/>
  </sheets>
  <externalReferences>
    <externalReference r:id="rId7"/>
  </externalReferences>
  <definedNames>
    <definedName name="_xlnm._FilterDatabase" localSheetId="2" hidden="1">'Measure Assignment'!$A$3:$G$228</definedName>
    <definedName name="_Key1" localSheetId="5" hidden="1">#REF!</definedName>
    <definedName name="_Key1" hidden="1">#REF!</definedName>
    <definedName name="_Order1" hidden="1">255</definedName>
    <definedName name="_Sort" localSheetId="5" hidden="1">#REF!</definedName>
    <definedName name="_Sort" hidden="1">#REF!</definedName>
    <definedName name="COM_LL_DEMAND">'[1]General Inputs'!$D$8</definedName>
    <definedName name="COM_LL_ENERGY">'[1]General Inputs'!$D$7</definedName>
    <definedName name="discount_rate">'[1]General Inputs'!$C$4</definedName>
    <definedName name="INFLATION">'[1]General Inputs'!$C$3</definedName>
    <definedName name="RES_LL_DEMAND">'[1]General Inputs'!$C$8</definedName>
    <definedName name="RES_LL_ENERGY">'[1]General Inputs'!$C$7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54" i="1" l="1"/>
  <c r="AG85" i="1"/>
  <c r="AG119" i="1"/>
  <c r="AG151" i="1"/>
  <c r="AG183" i="1"/>
  <c r="AG215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203" i="1"/>
  <c r="AA204" i="1"/>
  <c r="AA205" i="1"/>
  <c r="AA206" i="1"/>
  <c r="AA207" i="1"/>
  <c r="AA208" i="1"/>
  <c r="AA209" i="1"/>
  <c r="AA210" i="1"/>
  <c r="AA211" i="1"/>
  <c r="AA212" i="1"/>
  <c r="AA213" i="1"/>
  <c r="AA214" i="1"/>
  <c r="AA215" i="1"/>
  <c r="AA216" i="1"/>
  <c r="AA217" i="1"/>
  <c r="AA218" i="1"/>
  <c r="AA219" i="1"/>
  <c r="AA220" i="1"/>
  <c r="AA221" i="1"/>
  <c r="AA222" i="1"/>
  <c r="AA223" i="1"/>
  <c r="AA224" i="1"/>
  <c r="AA225" i="1"/>
  <c r="AA226" i="1"/>
  <c r="AA227" i="1"/>
  <c r="AA228" i="1"/>
  <c r="AA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AG35" i="1" s="1"/>
  <c r="P36" i="1"/>
  <c r="P37" i="1"/>
  <c r="AG37" i="1" s="1"/>
  <c r="P38" i="1"/>
  <c r="AG38" i="1" s="1"/>
  <c r="P39" i="1"/>
  <c r="AG39" i="1" s="1"/>
  <c r="P40" i="1"/>
  <c r="AG40" i="1" s="1"/>
  <c r="P41" i="1"/>
  <c r="P42" i="1"/>
  <c r="AG42" i="1" s="1"/>
  <c r="P43" i="1"/>
  <c r="AG43" i="1" s="1"/>
  <c r="P44" i="1"/>
  <c r="AG44" i="1" s="1"/>
  <c r="P45" i="1"/>
  <c r="AG45" i="1" s="1"/>
  <c r="P46" i="1"/>
  <c r="AG46" i="1" s="1"/>
  <c r="P47" i="1"/>
  <c r="AG47" i="1" s="1"/>
  <c r="P48" i="1"/>
  <c r="P49" i="1"/>
  <c r="AG49" i="1" s="1"/>
  <c r="P50" i="1"/>
  <c r="AG50" i="1" s="1"/>
  <c r="P51" i="1"/>
  <c r="AG51" i="1" s="1"/>
  <c r="P52" i="1"/>
  <c r="P53" i="1"/>
  <c r="AG53" i="1" s="1"/>
  <c r="P54" i="1"/>
  <c r="P55" i="1"/>
  <c r="AG55" i="1" s="1"/>
  <c r="P56" i="1"/>
  <c r="AG56" i="1" s="1"/>
  <c r="P57" i="1"/>
  <c r="AG57" i="1" s="1"/>
  <c r="P58" i="1"/>
  <c r="AG58" i="1" s="1"/>
  <c r="P59" i="1"/>
  <c r="AG59" i="1" s="1"/>
  <c r="P60" i="1"/>
  <c r="P61" i="1"/>
  <c r="AG61" i="1" s="1"/>
  <c r="P62" i="1"/>
  <c r="AG62" i="1" s="1"/>
  <c r="P63" i="1"/>
  <c r="AG63" i="1" s="1"/>
  <c r="P64" i="1"/>
  <c r="AG64" i="1" s="1"/>
  <c r="P65" i="1"/>
  <c r="AG65" i="1" s="1"/>
  <c r="P66" i="1"/>
  <c r="AG66" i="1" s="1"/>
  <c r="P67" i="1"/>
  <c r="AG67" i="1" s="1"/>
  <c r="P68" i="1"/>
  <c r="P69" i="1"/>
  <c r="AG69" i="1" s="1"/>
  <c r="P70" i="1"/>
  <c r="AG70" i="1" s="1"/>
  <c r="P71" i="1"/>
  <c r="AG71" i="1" s="1"/>
  <c r="P72" i="1"/>
  <c r="AG72" i="1" s="1"/>
  <c r="P73" i="1"/>
  <c r="AG73" i="1" s="1"/>
  <c r="P74" i="1"/>
  <c r="AG74" i="1" s="1"/>
  <c r="P75" i="1"/>
  <c r="AG75" i="1" s="1"/>
  <c r="P76" i="1"/>
  <c r="AG76" i="1" s="1"/>
  <c r="P77" i="1"/>
  <c r="AG77" i="1" s="1"/>
  <c r="P78" i="1"/>
  <c r="AG78" i="1" s="1"/>
  <c r="P79" i="1"/>
  <c r="AG79" i="1" s="1"/>
  <c r="P80" i="1"/>
  <c r="P81" i="1"/>
  <c r="AG81" i="1" s="1"/>
  <c r="P82" i="1"/>
  <c r="AG82" i="1" s="1"/>
  <c r="P83" i="1"/>
  <c r="AG83" i="1" s="1"/>
  <c r="P84" i="1"/>
  <c r="P85" i="1"/>
  <c r="P86" i="1"/>
  <c r="AG86" i="1" s="1"/>
  <c r="P87" i="1"/>
  <c r="AG87" i="1" s="1"/>
  <c r="P88" i="1"/>
  <c r="AG88" i="1" s="1"/>
  <c r="P89" i="1"/>
  <c r="AG89" i="1" s="1"/>
  <c r="P90" i="1"/>
  <c r="AG90" i="1" s="1"/>
  <c r="P91" i="1"/>
  <c r="AG91" i="1" s="1"/>
  <c r="P92" i="1"/>
  <c r="P93" i="1"/>
  <c r="AG93" i="1" s="1"/>
  <c r="P94" i="1"/>
  <c r="AG94" i="1" s="1"/>
  <c r="P95" i="1"/>
  <c r="AG95" i="1" s="1"/>
  <c r="P96" i="1"/>
  <c r="AG96" i="1" s="1"/>
  <c r="P97" i="1"/>
  <c r="AG97" i="1" s="1"/>
  <c r="P98" i="1"/>
  <c r="AG98" i="1" s="1"/>
  <c r="P99" i="1"/>
  <c r="AG99" i="1" s="1"/>
  <c r="P100" i="1"/>
  <c r="P101" i="1"/>
  <c r="AG101" i="1" s="1"/>
  <c r="P102" i="1"/>
  <c r="AG102" i="1" s="1"/>
  <c r="P103" i="1"/>
  <c r="AG103" i="1" s="1"/>
  <c r="P104" i="1"/>
  <c r="AG104" i="1" s="1"/>
  <c r="P105" i="1"/>
  <c r="AG105" i="1" s="1"/>
  <c r="P106" i="1"/>
  <c r="AG106" i="1" s="1"/>
  <c r="P107" i="1"/>
  <c r="AG107" i="1" s="1"/>
  <c r="P108" i="1"/>
  <c r="P109" i="1"/>
  <c r="AG109" i="1" s="1"/>
  <c r="P110" i="1"/>
  <c r="AG110" i="1" s="1"/>
  <c r="P111" i="1"/>
  <c r="AG111" i="1" s="1"/>
  <c r="P112" i="1"/>
  <c r="AG112" i="1" s="1"/>
  <c r="P113" i="1"/>
  <c r="AG113" i="1" s="1"/>
  <c r="P114" i="1"/>
  <c r="AG114" i="1" s="1"/>
  <c r="P115" i="1"/>
  <c r="AG115" i="1" s="1"/>
  <c r="P116" i="1"/>
  <c r="P117" i="1"/>
  <c r="AG117" i="1" s="1"/>
  <c r="P118" i="1"/>
  <c r="AG118" i="1" s="1"/>
  <c r="P119" i="1"/>
  <c r="P120" i="1"/>
  <c r="AG120" i="1" s="1"/>
  <c r="P121" i="1"/>
  <c r="AG121" i="1" s="1"/>
  <c r="P122" i="1"/>
  <c r="AG122" i="1" s="1"/>
  <c r="P123" i="1"/>
  <c r="AG123" i="1" s="1"/>
  <c r="P124" i="1"/>
  <c r="P125" i="1"/>
  <c r="AG125" i="1" s="1"/>
  <c r="P126" i="1"/>
  <c r="AG126" i="1" s="1"/>
  <c r="P127" i="1"/>
  <c r="AG127" i="1" s="1"/>
  <c r="P128" i="1"/>
  <c r="AG128" i="1" s="1"/>
  <c r="P129" i="1"/>
  <c r="AG129" i="1" s="1"/>
  <c r="P130" i="1"/>
  <c r="AG130" i="1" s="1"/>
  <c r="P131" i="1"/>
  <c r="AG131" i="1" s="1"/>
  <c r="P132" i="1"/>
  <c r="P133" i="1"/>
  <c r="AG133" i="1" s="1"/>
  <c r="P134" i="1"/>
  <c r="AG134" i="1" s="1"/>
  <c r="P135" i="1"/>
  <c r="AG135" i="1" s="1"/>
  <c r="P136" i="1"/>
  <c r="AG136" i="1" s="1"/>
  <c r="P137" i="1"/>
  <c r="AG137" i="1" s="1"/>
  <c r="P138" i="1"/>
  <c r="AG138" i="1" s="1"/>
  <c r="P139" i="1"/>
  <c r="AG139" i="1" s="1"/>
  <c r="P140" i="1"/>
  <c r="P141" i="1"/>
  <c r="AG141" i="1" s="1"/>
  <c r="P142" i="1"/>
  <c r="AG142" i="1" s="1"/>
  <c r="P143" i="1"/>
  <c r="AG143" i="1" s="1"/>
  <c r="P144" i="1"/>
  <c r="AG144" i="1" s="1"/>
  <c r="P145" i="1"/>
  <c r="AG145" i="1" s="1"/>
  <c r="P146" i="1"/>
  <c r="AG146" i="1" s="1"/>
  <c r="P147" i="1"/>
  <c r="AG147" i="1" s="1"/>
  <c r="P148" i="1"/>
  <c r="P149" i="1"/>
  <c r="AG149" i="1" s="1"/>
  <c r="P150" i="1"/>
  <c r="AG150" i="1" s="1"/>
  <c r="P151" i="1"/>
  <c r="P152" i="1"/>
  <c r="AG152" i="1" s="1"/>
  <c r="P153" i="1"/>
  <c r="AG153" i="1" s="1"/>
  <c r="P154" i="1"/>
  <c r="AG154" i="1" s="1"/>
  <c r="P155" i="1"/>
  <c r="AG155" i="1" s="1"/>
  <c r="P156" i="1"/>
  <c r="P157" i="1"/>
  <c r="AG157" i="1" s="1"/>
  <c r="P158" i="1"/>
  <c r="AG158" i="1" s="1"/>
  <c r="P159" i="1"/>
  <c r="AG159" i="1" s="1"/>
  <c r="P160" i="1"/>
  <c r="AG160" i="1" s="1"/>
  <c r="P161" i="1"/>
  <c r="AG161" i="1" s="1"/>
  <c r="P162" i="1"/>
  <c r="AG162" i="1" s="1"/>
  <c r="P163" i="1"/>
  <c r="AG163" i="1" s="1"/>
  <c r="P164" i="1"/>
  <c r="P165" i="1"/>
  <c r="AG165" i="1" s="1"/>
  <c r="P166" i="1"/>
  <c r="AG166" i="1" s="1"/>
  <c r="P167" i="1"/>
  <c r="AG167" i="1" s="1"/>
  <c r="P168" i="1"/>
  <c r="AG168" i="1" s="1"/>
  <c r="P169" i="1"/>
  <c r="AG169" i="1" s="1"/>
  <c r="P170" i="1"/>
  <c r="AG170" i="1" s="1"/>
  <c r="P171" i="1"/>
  <c r="AG171" i="1" s="1"/>
  <c r="P172" i="1"/>
  <c r="P173" i="1"/>
  <c r="AG173" i="1" s="1"/>
  <c r="P174" i="1"/>
  <c r="AG174" i="1" s="1"/>
  <c r="P175" i="1"/>
  <c r="AG175" i="1" s="1"/>
  <c r="P176" i="1"/>
  <c r="AG176" i="1" s="1"/>
  <c r="P177" i="1"/>
  <c r="AG177" i="1" s="1"/>
  <c r="P178" i="1"/>
  <c r="AG178" i="1" s="1"/>
  <c r="P179" i="1"/>
  <c r="AG179" i="1" s="1"/>
  <c r="P180" i="1"/>
  <c r="P181" i="1"/>
  <c r="AG181" i="1" s="1"/>
  <c r="P182" i="1"/>
  <c r="AG182" i="1" s="1"/>
  <c r="P183" i="1"/>
  <c r="P184" i="1"/>
  <c r="AG184" i="1" s="1"/>
  <c r="P185" i="1"/>
  <c r="AG185" i="1" s="1"/>
  <c r="P186" i="1"/>
  <c r="AG186" i="1" s="1"/>
  <c r="P187" i="1"/>
  <c r="AG187" i="1" s="1"/>
  <c r="P188" i="1"/>
  <c r="P189" i="1"/>
  <c r="AG189" i="1" s="1"/>
  <c r="P190" i="1"/>
  <c r="AG190" i="1" s="1"/>
  <c r="P191" i="1"/>
  <c r="AG191" i="1" s="1"/>
  <c r="P192" i="1"/>
  <c r="AG192" i="1" s="1"/>
  <c r="P193" i="1"/>
  <c r="AG193" i="1" s="1"/>
  <c r="P194" i="1"/>
  <c r="AG194" i="1" s="1"/>
  <c r="P195" i="1"/>
  <c r="AG195" i="1" s="1"/>
  <c r="P196" i="1"/>
  <c r="P197" i="1"/>
  <c r="AG197" i="1" s="1"/>
  <c r="P198" i="1"/>
  <c r="AG198" i="1" s="1"/>
  <c r="P199" i="1"/>
  <c r="AG199" i="1" s="1"/>
  <c r="P200" i="1"/>
  <c r="AG200" i="1" s="1"/>
  <c r="P201" i="1"/>
  <c r="AG201" i="1" s="1"/>
  <c r="P202" i="1"/>
  <c r="AG202" i="1" s="1"/>
  <c r="P203" i="1"/>
  <c r="AG203" i="1" s="1"/>
  <c r="P204" i="1"/>
  <c r="P205" i="1"/>
  <c r="AG205" i="1" s="1"/>
  <c r="P206" i="1"/>
  <c r="AG206" i="1" s="1"/>
  <c r="P207" i="1"/>
  <c r="AG207" i="1" s="1"/>
  <c r="P208" i="1"/>
  <c r="AG208" i="1" s="1"/>
  <c r="P209" i="1"/>
  <c r="AG209" i="1" s="1"/>
  <c r="P210" i="1"/>
  <c r="AG210" i="1" s="1"/>
  <c r="P211" i="1"/>
  <c r="AG211" i="1" s="1"/>
  <c r="P212" i="1"/>
  <c r="P213" i="1"/>
  <c r="AG213" i="1" s="1"/>
  <c r="P214" i="1"/>
  <c r="AG214" i="1" s="1"/>
  <c r="P215" i="1"/>
  <c r="P216" i="1"/>
  <c r="AG216" i="1" s="1"/>
  <c r="P217" i="1"/>
  <c r="AG217" i="1" s="1"/>
  <c r="P218" i="1"/>
  <c r="AG218" i="1" s="1"/>
  <c r="P219" i="1"/>
  <c r="AG219" i="1" s="1"/>
  <c r="P220" i="1"/>
  <c r="P221" i="1"/>
  <c r="AG221" i="1" s="1"/>
  <c r="P222" i="1"/>
  <c r="AG222" i="1" s="1"/>
  <c r="P223" i="1"/>
  <c r="AG223" i="1" s="1"/>
  <c r="P224" i="1"/>
  <c r="AG224" i="1" s="1"/>
  <c r="P4" i="1"/>
  <c r="AG41" i="1" l="1"/>
  <c r="AG80" i="1"/>
  <c r="AG48" i="1"/>
  <c r="AG220" i="1"/>
  <c r="AG212" i="1"/>
  <c r="AQ212" i="1" s="1"/>
  <c r="AG204" i="1"/>
  <c r="AG196" i="1"/>
  <c r="AG188" i="1"/>
  <c r="AG180" i="1"/>
  <c r="AG172" i="1"/>
  <c r="AG164" i="1"/>
  <c r="AG156" i="1"/>
  <c r="AG148" i="1"/>
  <c r="AQ148" i="1" s="1"/>
  <c r="AG140" i="1"/>
  <c r="AG132" i="1"/>
  <c r="AG124" i="1"/>
  <c r="AQ124" i="1" s="1"/>
  <c r="AG116" i="1"/>
  <c r="AG108" i="1"/>
  <c r="AG100" i="1"/>
  <c r="AG92" i="1"/>
  <c r="AG84" i="1"/>
  <c r="AG68" i="1"/>
  <c r="AG60" i="1"/>
  <c r="AG52" i="1"/>
  <c r="AG36" i="1"/>
  <c r="AJ35" i="1"/>
  <c r="AQ35" i="1" s="1"/>
  <c r="AJ38" i="1"/>
  <c r="AQ38" i="1" s="1"/>
  <c r="AJ39" i="1"/>
  <c r="AQ39" i="1" s="1"/>
  <c r="AJ40" i="1"/>
  <c r="AQ40" i="1" s="1"/>
  <c r="AJ41" i="1"/>
  <c r="AQ41" i="1" s="1"/>
  <c r="AJ43" i="1"/>
  <c r="AQ43" i="1" s="1"/>
  <c r="AJ44" i="1"/>
  <c r="AQ44" i="1" s="1"/>
  <c r="AJ48" i="1"/>
  <c r="AQ48" i="1" s="1"/>
  <c r="AJ49" i="1"/>
  <c r="AQ49" i="1" s="1"/>
  <c r="AJ51" i="1"/>
  <c r="AQ51" i="1" s="1"/>
  <c r="AJ54" i="1"/>
  <c r="AQ54" i="1" s="1"/>
  <c r="AJ55" i="1"/>
  <c r="AQ55" i="1" s="1"/>
  <c r="AJ56" i="1"/>
  <c r="AQ56" i="1" s="1"/>
  <c r="AJ57" i="1"/>
  <c r="AQ57" i="1" s="1"/>
  <c r="AJ59" i="1"/>
  <c r="AQ59" i="1" s="1"/>
  <c r="AJ60" i="1"/>
  <c r="AQ60" i="1" s="1"/>
  <c r="AJ64" i="1"/>
  <c r="AQ64" i="1" s="1"/>
  <c r="AJ65" i="1"/>
  <c r="AQ65" i="1" s="1"/>
  <c r="AJ67" i="1"/>
  <c r="AQ67" i="1" s="1"/>
  <c r="AJ68" i="1"/>
  <c r="AQ68" i="1" s="1"/>
  <c r="AJ69" i="1"/>
  <c r="AQ69" i="1" s="1"/>
  <c r="AJ71" i="1"/>
  <c r="AQ71" i="1" s="1"/>
  <c r="AJ72" i="1"/>
  <c r="AQ72" i="1" s="1"/>
  <c r="AJ74" i="1"/>
  <c r="AQ74" i="1" s="1"/>
  <c r="AJ76" i="1"/>
  <c r="AQ76" i="1" s="1"/>
  <c r="AJ77" i="1"/>
  <c r="AQ77" i="1" s="1"/>
  <c r="AJ78" i="1"/>
  <c r="AQ78" i="1" s="1"/>
  <c r="AJ80" i="1"/>
  <c r="AQ80" i="1" s="1"/>
  <c r="AJ81" i="1"/>
  <c r="AQ81" i="1" s="1"/>
  <c r="AJ82" i="1"/>
  <c r="AQ82" i="1" s="1"/>
  <c r="AJ84" i="1"/>
  <c r="AQ84" i="1" s="1"/>
  <c r="AJ86" i="1"/>
  <c r="AQ86" i="1" s="1"/>
  <c r="AJ87" i="1"/>
  <c r="AQ87" i="1" s="1"/>
  <c r="AJ88" i="1"/>
  <c r="AQ88" i="1" s="1"/>
  <c r="AJ89" i="1"/>
  <c r="AQ89" i="1" s="1"/>
  <c r="AJ90" i="1"/>
  <c r="AQ90" i="1" s="1"/>
  <c r="AJ91" i="1"/>
  <c r="AQ91" i="1" s="1"/>
  <c r="AJ92" i="1"/>
  <c r="AQ92" i="1" s="1"/>
  <c r="AJ93" i="1"/>
  <c r="AQ93" i="1" s="1"/>
  <c r="AJ94" i="1"/>
  <c r="AQ94" i="1" s="1"/>
  <c r="AJ95" i="1"/>
  <c r="AQ95" i="1" s="1"/>
  <c r="AJ96" i="1"/>
  <c r="AQ96" i="1" s="1"/>
  <c r="AJ97" i="1"/>
  <c r="AQ97" i="1" s="1"/>
  <c r="AJ98" i="1"/>
  <c r="AQ98" i="1" s="1"/>
  <c r="AJ99" i="1"/>
  <c r="AQ99" i="1" s="1"/>
  <c r="AJ100" i="1"/>
  <c r="AQ100" i="1" s="1"/>
  <c r="AJ101" i="1"/>
  <c r="AQ101" i="1" s="1"/>
  <c r="AJ102" i="1"/>
  <c r="AQ102" i="1" s="1"/>
  <c r="AJ103" i="1"/>
  <c r="AQ103" i="1" s="1"/>
  <c r="AJ104" i="1"/>
  <c r="AQ104" i="1" s="1"/>
  <c r="AJ105" i="1"/>
  <c r="AQ105" i="1" s="1"/>
  <c r="AJ106" i="1"/>
  <c r="AQ106" i="1" s="1"/>
  <c r="AJ107" i="1"/>
  <c r="AQ107" i="1" s="1"/>
  <c r="AJ108" i="1"/>
  <c r="AQ108" i="1" s="1"/>
  <c r="AJ109" i="1"/>
  <c r="AQ109" i="1" s="1"/>
  <c r="AJ110" i="1"/>
  <c r="AQ110" i="1" s="1"/>
  <c r="AJ111" i="1"/>
  <c r="AQ111" i="1" s="1"/>
  <c r="AJ112" i="1"/>
  <c r="AQ112" i="1" s="1"/>
  <c r="AJ113" i="1"/>
  <c r="AQ113" i="1" s="1"/>
  <c r="AJ114" i="1"/>
  <c r="AQ114" i="1" s="1"/>
  <c r="AJ115" i="1"/>
  <c r="AQ115" i="1" s="1"/>
  <c r="AJ116" i="1"/>
  <c r="AQ116" i="1" s="1"/>
  <c r="AJ117" i="1"/>
  <c r="AQ117" i="1" s="1"/>
  <c r="AJ118" i="1"/>
  <c r="AQ118" i="1" s="1"/>
  <c r="AJ119" i="1"/>
  <c r="AQ119" i="1" s="1"/>
  <c r="AJ120" i="1"/>
  <c r="AQ120" i="1" s="1"/>
  <c r="AJ121" i="1"/>
  <c r="AQ121" i="1" s="1"/>
  <c r="AJ122" i="1"/>
  <c r="AQ122" i="1" s="1"/>
  <c r="AJ123" i="1"/>
  <c r="AQ123" i="1" s="1"/>
  <c r="AJ124" i="1"/>
  <c r="AJ125" i="1"/>
  <c r="AQ125" i="1" s="1"/>
  <c r="AJ126" i="1"/>
  <c r="AQ126" i="1" s="1"/>
  <c r="AJ127" i="1"/>
  <c r="AQ127" i="1" s="1"/>
  <c r="AJ128" i="1"/>
  <c r="AQ128" i="1" s="1"/>
  <c r="AJ129" i="1"/>
  <c r="AQ129" i="1" s="1"/>
  <c r="AJ130" i="1"/>
  <c r="AQ130" i="1" s="1"/>
  <c r="AJ131" i="1"/>
  <c r="AQ131" i="1" s="1"/>
  <c r="AJ132" i="1"/>
  <c r="AQ132" i="1" s="1"/>
  <c r="AJ133" i="1"/>
  <c r="AQ133" i="1" s="1"/>
  <c r="AJ134" i="1"/>
  <c r="AQ134" i="1" s="1"/>
  <c r="AJ135" i="1"/>
  <c r="AQ135" i="1" s="1"/>
  <c r="AJ136" i="1"/>
  <c r="AQ136" i="1" s="1"/>
  <c r="AJ137" i="1"/>
  <c r="AQ137" i="1" s="1"/>
  <c r="AJ138" i="1"/>
  <c r="AQ138" i="1" s="1"/>
  <c r="AJ139" i="1"/>
  <c r="AQ139" i="1" s="1"/>
  <c r="AJ140" i="1"/>
  <c r="AQ140" i="1" s="1"/>
  <c r="AJ141" i="1"/>
  <c r="AQ141" i="1" s="1"/>
  <c r="AJ142" i="1"/>
  <c r="AQ142" i="1" s="1"/>
  <c r="AJ143" i="1"/>
  <c r="AQ143" i="1" s="1"/>
  <c r="AJ144" i="1"/>
  <c r="AQ144" i="1" s="1"/>
  <c r="AJ145" i="1"/>
  <c r="AQ145" i="1" s="1"/>
  <c r="AJ146" i="1"/>
  <c r="AQ146" i="1" s="1"/>
  <c r="AJ147" i="1"/>
  <c r="AQ147" i="1" s="1"/>
  <c r="AJ148" i="1"/>
  <c r="AJ149" i="1"/>
  <c r="AQ149" i="1" s="1"/>
  <c r="AJ150" i="1"/>
  <c r="AQ150" i="1" s="1"/>
  <c r="AJ151" i="1"/>
  <c r="AQ151" i="1" s="1"/>
  <c r="AJ152" i="1"/>
  <c r="AQ152" i="1" s="1"/>
  <c r="AJ153" i="1"/>
  <c r="AQ153" i="1" s="1"/>
  <c r="AJ154" i="1"/>
  <c r="AQ154" i="1" s="1"/>
  <c r="AJ155" i="1"/>
  <c r="AQ155" i="1" s="1"/>
  <c r="AJ156" i="1"/>
  <c r="AQ156" i="1" s="1"/>
  <c r="AJ157" i="1"/>
  <c r="AQ157" i="1" s="1"/>
  <c r="AJ158" i="1"/>
  <c r="AQ158" i="1" s="1"/>
  <c r="AJ159" i="1"/>
  <c r="AQ159" i="1" s="1"/>
  <c r="AJ160" i="1"/>
  <c r="AQ160" i="1" s="1"/>
  <c r="AJ161" i="1"/>
  <c r="AQ161" i="1" s="1"/>
  <c r="AJ162" i="1"/>
  <c r="AQ162" i="1" s="1"/>
  <c r="AJ163" i="1"/>
  <c r="AQ163" i="1" s="1"/>
  <c r="AJ164" i="1"/>
  <c r="AQ164" i="1" s="1"/>
  <c r="AJ165" i="1"/>
  <c r="AQ165" i="1" s="1"/>
  <c r="AJ166" i="1"/>
  <c r="AQ166" i="1" s="1"/>
  <c r="AJ167" i="1"/>
  <c r="AQ167" i="1" s="1"/>
  <c r="AJ168" i="1"/>
  <c r="AQ168" i="1" s="1"/>
  <c r="AJ169" i="1"/>
  <c r="AQ169" i="1" s="1"/>
  <c r="AJ170" i="1"/>
  <c r="AQ170" i="1" s="1"/>
  <c r="AJ171" i="1"/>
  <c r="AQ171" i="1" s="1"/>
  <c r="AJ172" i="1"/>
  <c r="AQ172" i="1" s="1"/>
  <c r="AJ173" i="1"/>
  <c r="AQ173" i="1" s="1"/>
  <c r="AJ174" i="1"/>
  <c r="AQ174" i="1" s="1"/>
  <c r="AJ175" i="1"/>
  <c r="AQ175" i="1" s="1"/>
  <c r="AJ176" i="1"/>
  <c r="AQ176" i="1" s="1"/>
  <c r="AJ177" i="1"/>
  <c r="AQ177" i="1" s="1"/>
  <c r="AJ178" i="1"/>
  <c r="AQ178" i="1" s="1"/>
  <c r="AJ179" i="1"/>
  <c r="AQ179" i="1" s="1"/>
  <c r="AJ180" i="1"/>
  <c r="AQ180" i="1" s="1"/>
  <c r="AJ181" i="1"/>
  <c r="AQ181" i="1" s="1"/>
  <c r="AJ182" i="1"/>
  <c r="AQ182" i="1" s="1"/>
  <c r="AJ183" i="1"/>
  <c r="AQ183" i="1" s="1"/>
  <c r="AJ184" i="1"/>
  <c r="AQ184" i="1" s="1"/>
  <c r="AJ185" i="1"/>
  <c r="AQ185" i="1" s="1"/>
  <c r="AJ186" i="1"/>
  <c r="AQ186" i="1" s="1"/>
  <c r="AJ187" i="1"/>
  <c r="AQ187" i="1" s="1"/>
  <c r="AJ188" i="1"/>
  <c r="AQ188" i="1" s="1"/>
  <c r="AJ189" i="1"/>
  <c r="AQ189" i="1" s="1"/>
  <c r="AJ190" i="1"/>
  <c r="AQ190" i="1" s="1"/>
  <c r="AJ191" i="1"/>
  <c r="AQ191" i="1" s="1"/>
  <c r="AJ192" i="1"/>
  <c r="AQ192" i="1" s="1"/>
  <c r="AJ193" i="1"/>
  <c r="AQ193" i="1" s="1"/>
  <c r="AJ194" i="1"/>
  <c r="AQ194" i="1" s="1"/>
  <c r="AJ195" i="1"/>
  <c r="AQ195" i="1" s="1"/>
  <c r="AJ196" i="1"/>
  <c r="AQ196" i="1" s="1"/>
  <c r="AJ197" i="1"/>
  <c r="AQ197" i="1" s="1"/>
  <c r="AJ198" i="1"/>
  <c r="AQ198" i="1" s="1"/>
  <c r="AJ199" i="1"/>
  <c r="AQ199" i="1" s="1"/>
  <c r="AJ200" i="1"/>
  <c r="AQ200" i="1" s="1"/>
  <c r="AJ201" i="1"/>
  <c r="AQ201" i="1" s="1"/>
  <c r="AJ202" i="1"/>
  <c r="AQ202" i="1" s="1"/>
  <c r="AJ203" i="1"/>
  <c r="AQ203" i="1" s="1"/>
  <c r="AJ204" i="1"/>
  <c r="AQ204" i="1" s="1"/>
  <c r="AJ205" i="1"/>
  <c r="AQ205" i="1" s="1"/>
  <c r="AJ206" i="1"/>
  <c r="AQ206" i="1" s="1"/>
  <c r="AJ207" i="1"/>
  <c r="AQ207" i="1" s="1"/>
  <c r="AJ208" i="1"/>
  <c r="AQ208" i="1" s="1"/>
  <c r="AJ209" i="1"/>
  <c r="AQ209" i="1" s="1"/>
  <c r="AJ210" i="1"/>
  <c r="AQ210" i="1" s="1"/>
  <c r="AJ211" i="1"/>
  <c r="AQ211" i="1" s="1"/>
  <c r="AJ212" i="1"/>
  <c r="AJ213" i="1"/>
  <c r="AQ213" i="1" s="1"/>
  <c r="AJ214" i="1"/>
  <c r="AQ214" i="1" s="1"/>
  <c r="AJ215" i="1"/>
  <c r="AQ215" i="1" s="1"/>
  <c r="AJ216" i="1"/>
  <c r="AQ216" i="1" s="1"/>
  <c r="AJ217" i="1"/>
  <c r="AQ217" i="1" s="1"/>
  <c r="AJ218" i="1"/>
  <c r="AQ218" i="1" s="1"/>
  <c r="AJ219" i="1"/>
  <c r="AQ219" i="1" s="1"/>
  <c r="AJ220" i="1"/>
  <c r="AQ220" i="1" s="1"/>
  <c r="AJ221" i="1"/>
  <c r="AQ221" i="1" s="1"/>
  <c r="AJ222" i="1"/>
  <c r="AQ222" i="1" s="1"/>
  <c r="AJ223" i="1"/>
  <c r="AQ223" i="1" s="1"/>
  <c r="AJ224" i="1"/>
  <c r="AQ224" i="1" s="1"/>
  <c r="AD70" i="1"/>
  <c r="AD66" i="1"/>
  <c r="AD63" i="1"/>
  <c r="AD62" i="1"/>
  <c r="M228" i="1"/>
  <c r="J228" i="1"/>
  <c r="M226" i="1"/>
  <c r="P226" i="1" s="1"/>
  <c r="J226" i="1"/>
  <c r="S226" i="1"/>
  <c r="S228" i="1" s="1"/>
  <c r="S225" i="1"/>
  <c r="S227" i="1" s="1"/>
  <c r="H226" i="1"/>
  <c r="H225" i="1"/>
  <c r="U18" i="1"/>
  <c r="W235" i="1"/>
  <c r="W234" i="1"/>
  <c r="W236" i="1"/>
  <c r="W233" i="1"/>
  <c r="N227" i="1" s="1"/>
  <c r="Q227" i="1" s="1"/>
  <c r="AB242" i="1"/>
  <c r="AB241" i="1"/>
  <c r="AB240" i="1"/>
  <c r="AB239" i="1"/>
  <c r="AB236" i="1"/>
  <c r="AB235" i="1"/>
  <c r="AB234" i="1"/>
  <c r="AB233" i="1"/>
  <c r="M227" i="1" l="1"/>
  <c r="P227" i="1" s="1"/>
  <c r="N226" i="1"/>
  <c r="Q226" i="1" s="1"/>
  <c r="AC233" i="1"/>
  <c r="J225" i="1"/>
  <c r="R225" i="1" s="1"/>
  <c r="AD225" i="1" s="1"/>
  <c r="J227" i="1"/>
  <c r="N225" i="1"/>
  <c r="Q225" i="1" s="1"/>
  <c r="AC239" i="1"/>
  <c r="N228" i="1"/>
  <c r="Q228" i="1" s="1"/>
  <c r="P228" i="1"/>
  <c r="R226" i="1"/>
  <c r="AD226" i="1" s="1"/>
  <c r="M225" i="1"/>
  <c r="P225" i="1" s="1"/>
  <c r="H228" i="1"/>
  <c r="R228" i="1" s="1"/>
  <c r="H227" i="1"/>
  <c r="AJ46" i="1"/>
  <c r="AQ46" i="1" s="1"/>
  <c r="AJ61" i="1"/>
  <c r="AQ61" i="1" s="1"/>
  <c r="AJ50" i="1"/>
  <c r="AQ50" i="1" s="1"/>
  <c r="R227" i="1" l="1"/>
  <c r="AD227" i="1" s="1"/>
  <c r="AG226" i="1"/>
  <c r="AG228" i="1"/>
  <c r="AG225" i="1"/>
  <c r="AJ228" i="1"/>
  <c r="AQ228" i="1" s="1"/>
  <c r="AJ45" i="1"/>
  <c r="AQ45" i="1" s="1"/>
  <c r="AJ226" i="1"/>
  <c r="AQ226" i="1" s="1"/>
  <c r="AD228" i="1"/>
  <c r="AJ63" i="1"/>
  <c r="AJ62" i="1"/>
  <c r="AJ225" i="1"/>
  <c r="AO225" i="1" s="1"/>
  <c r="AJ66" i="1"/>
  <c r="AJ47" i="1"/>
  <c r="AQ47" i="1" s="1"/>
  <c r="AJ227" i="1"/>
  <c r="AO227" i="1" s="1"/>
  <c r="AQ225" i="1" l="1"/>
  <c r="AO226" i="1"/>
  <c r="AO228" i="1"/>
  <c r="AG227" i="1"/>
  <c r="AQ227" i="1" s="1"/>
  <c r="AQ63" i="1"/>
  <c r="AO63" i="1"/>
  <c r="AQ66" i="1"/>
  <c r="AO66" i="1"/>
  <c r="AQ62" i="1"/>
  <c r="AO62" i="1"/>
  <c r="A227" i="1"/>
  <c r="A226" i="1"/>
  <c r="A225" i="1"/>
  <c r="A228" i="1"/>
  <c r="D22" i="6" l="1"/>
  <c r="G22" i="6" s="1"/>
  <c r="I22" i="6" s="1"/>
  <c r="F11" i="6" s="1"/>
  <c r="E22" i="6"/>
  <c r="H22" i="6" s="1"/>
  <c r="AC5" i="1" l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4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5" i="1"/>
  <c r="W4" i="1"/>
  <c r="R7" i="1"/>
  <c r="R6" i="1"/>
  <c r="R5" i="1"/>
  <c r="AG5" i="1" s="1"/>
  <c r="R4" i="1"/>
  <c r="R8" i="1"/>
  <c r="R9" i="1"/>
  <c r="R10" i="1"/>
  <c r="AG10" i="1" s="1"/>
  <c r="R11" i="1"/>
  <c r="R12" i="1"/>
  <c r="R13" i="1"/>
  <c r="AG13" i="1" s="1"/>
  <c r="R14" i="1"/>
  <c r="AG14" i="1" s="1"/>
  <c r="R15" i="1"/>
  <c r="AG15" i="1" s="1"/>
  <c r="R16" i="1"/>
  <c r="R17" i="1"/>
  <c r="AG17" i="1" s="1"/>
  <c r="R18" i="1"/>
  <c r="AG18" i="1" s="1"/>
  <c r="R19" i="1"/>
  <c r="R20" i="1"/>
  <c r="R21" i="1"/>
  <c r="AG21" i="1" s="1"/>
  <c r="R22" i="1"/>
  <c r="AG22" i="1" s="1"/>
  <c r="R23" i="1"/>
  <c r="AG23" i="1" s="1"/>
  <c r="R24" i="1"/>
  <c r="R25" i="1"/>
  <c r="AG25" i="1" s="1"/>
  <c r="R26" i="1"/>
  <c r="AG26" i="1" s="1"/>
  <c r="R27" i="1"/>
  <c r="R28" i="1"/>
  <c r="R29" i="1"/>
  <c r="AG29" i="1" s="1"/>
  <c r="R30" i="1"/>
  <c r="R31" i="1"/>
  <c r="AG31" i="1" s="1"/>
  <c r="R32" i="1"/>
  <c r="R33" i="1"/>
  <c r="R3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4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5" i="1"/>
  <c r="J4" i="1"/>
  <c r="U40" i="1"/>
  <c r="U39" i="1"/>
  <c r="U38" i="1"/>
  <c r="U37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7" i="1"/>
  <c r="U16" i="1"/>
  <c r="U5" i="1"/>
  <c r="U6" i="1"/>
  <c r="U7" i="1"/>
  <c r="U8" i="1"/>
  <c r="U9" i="1"/>
  <c r="U10" i="1"/>
  <c r="U11" i="1"/>
  <c r="U12" i="1"/>
  <c r="U13" i="1"/>
  <c r="U14" i="1"/>
  <c r="U15" i="1"/>
  <c r="U36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4" i="1"/>
  <c r="AG27" i="1" l="1"/>
  <c r="AG19" i="1"/>
  <c r="AJ4" i="1"/>
  <c r="AD4" i="1"/>
  <c r="AG4" i="1"/>
  <c r="AQ4" i="1" s="1"/>
  <c r="AG32" i="1"/>
  <c r="AG28" i="1"/>
  <c r="AG24" i="1"/>
  <c r="AG20" i="1"/>
  <c r="AG16" i="1"/>
  <c r="AJ12" i="1"/>
  <c r="AG12" i="1"/>
  <c r="AJ8" i="1"/>
  <c r="AG8" i="1"/>
  <c r="AG7" i="1"/>
  <c r="AJ11" i="1"/>
  <c r="AG11" i="1"/>
  <c r="AJ34" i="1"/>
  <c r="AG34" i="1"/>
  <c r="AJ30" i="1"/>
  <c r="AG30" i="1"/>
  <c r="AJ33" i="1"/>
  <c r="AG33" i="1"/>
  <c r="AJ9" i="1"/>
  <c r="AG9" i="1"/>
  <c r="AJ6" i="1"/>
  <c r="AG6" i="1"/>
  <c r="AJ31" i="1"/>
  <c r="AQ31" i="1" s="1"/>
  <c r="AJ27" i="1"/>
  <c r="AQ27" i="1" s="1"/>
  <c r="AJ23" i="1"/>
  <c r="AQ23" i="1" s="1"/>
  <c r="AJ19" i="1"/>
  <c r="AQ19" i="1" s="1"/>
  <c r="AJ15" i="1"/>
  <c r="AQ15" i="1" s="1"/>
  <c r="AJ26" i="1"/>
  <c r="AQ26" i="1" s="1"/>
  <c r="AJ22" i="1"/>
  <c r="AQ22" i="1" s="1"/>
  <c r="AJ18" i="1"/>
  <c r="AQ18" i="1" s="1"/>
  <c r="AJ14" i="1"/>
  <c r="AQ14" i="1" s="1"/>
  <c r="AJ37" i="1"/>
  <c r="AQ37" i="1" s="1"/>
  <c r="AJ53" i="1"/>
  <c r="AQ53" i="1" s="1"/>
  <c r="AJ75" i="1"/>
  <c r="AQ75" i="1" s="1"/>
  <c r="AJ85" i="1"/>
  <c r="AQ85" i="1" s="1"/>
  <c r="AJ10" i="1"/>
  <c r="AQ10" i="1" s="1"/>
  <c r="AJ42" i="1"/>
  <c r="AQ42" i="1" s="1"/>
  <c r="AJ58" i="1"/>
  <c r="AQ58" i="1" s="1"/>
  <c r="AJ5" i="1"/>
  <c r="AQ5" i="1" s="1"/>
  <c r="AJ73" i="1"/>
  <c r="AQ73" i="1" s="1"/>
  <c r="AJ79" i="1"/>
  <c r="AQ79" i="1" s="1"/>
  <c r="AJ83" i="1"/>
  <c r="AQ83" i="1" s="1"/>
  <c r="AJ36" i="1"/>
  <c r="AQ36" i="1" s="1"/>
  <c r="AJ52" i="1"/>
  <c r="AQ52" i="1" s="1"/>
  <c r="AJ29" i="1"/>
  <c r="AQ29" i="1" s="1"/>
  <c r="AJ25" i="1"/>
  <c r="AQ25" i="1" s="1"/>
  <c r="AJ21" i="1"/>
  <c r="AQ21" i="1" s="1"/>
  <c r="AJ17" i="1"/>
  <c r="AQ17" i="1" s="1"/>
  <c r="AJ70" i="1"/>
  <c r="AJ13" i="1"/>
  <c r="AQ13" i="1" s="1"/>
  <c r="AJ32" i="1"/>
  <c r="AJ28" i="1"/>
  <c r="AJ24" i="1"/>
  <c r="AJ20" i="1"/>
  <c r="AJ16" i="1"/>
  <c r="AJ7" i="1"/>
  <c r="H11" i="6"/>
  <c r="AQ8" i="1" l="1"/>
  <c r="AQ30" i="1"/>
  <c r="AQ9" i="1"/>
  <c r="AQ11" i="1"/>
  <c r="AQ28" i="1"/>
  <c r="AQ70" i="1"/>
  <c r="AO70" i="1"/>
  <c r="AQ33" i="1"/>
  <c r="AQ12" i="1"/>
  <c r="AQ24" i="1"/>
  <c r="AQ7" i="1"/>
  <c r="AQ16" i="1"/>
  <c r="AQ32" i="1"/>
  <c r="AQ6" i="1"/>
  <c r="AQ34" i="1"/>
  <c r="AQ20" i="1"/>
  <c r="AO4" i="1"/>
  <c r="AW231" i="1"/>
  <c r="AW230" i="1"/>
  <c r="AW229" i="1"/>
  <c r="AW228" i="1"/>
  <c r="AW227" i="1"/>
  <c r="AW226" i="1"/>
  <c r="H18" i="6" l="1"/>
  <c r="I18" i="6" s="1"/>
  <c r="HF8" i="2" l="1"/>
  <c r="HG18" i="4"/>
  <c r="A27" i="4" l="1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HF8" i="4"/>
  <c r="HG27" i="4"/>
  <c r="HF27" i="4"/>
  <c r="HG26" i="4"/>
  <c r="HF26" i="4"/>
  <c r="HG25" i="4"/>
  <c r="HF25" i="4"/>
  <c r="HG24" i="4"/>
  <c r="HF24" i="4"/>
  <c r="HG22" i="4"/>
  <c r="HF22" i="4"/>
  <c r="HH22" i="4" s="1"/>
  <c r="HG21" i="4"/>
  <c r="HF21" i="4"/>
  <c r="HG20" i="4"/>
  <c r="HF20" i="4"/>
  <c r="HG19" i="4"/>
  <c r="HF19" i="4"/>
  <c r="HF18" i="4"/>
  <c r="HH18" i="4" s="1"/>
  <c r="HG17" i="4"/>
  <c r="HF17" i="4"/>
  <c r="HG16" i="4"/>
  <c r="HF16" i="4"/>
  <c r="HG15" i="4"/>
  <c r="HF15" i="4"/>
  <c r="HG14" i="4"/>
  <c r="HF14" i="4"/>
  <c r="HG13" i="4"/>
  <c r="HF13" i="4"/>
  <c r="HG12" i="4"/>
  <c r="HF12" i="4"/>
  <c r="HH12" i="4" s="1"/>
  <c r="HG11" i="4"/>
  <c r="HF11" i="4"/>
  <c r="HG10" i="4"/>
  <c r="HF10" i="4"/>
  <c r="HG9" i="4"/>
  <c r="HF9" i="4"/>
  <c r="HG8" i="4"/>
  <c r="HH8" i="4" s="1"/>
  <c r="HG12" i="2"/>
  <c r="HG9" i="2"/>
  <c r="HG10" i="2"/>
  <c r="HG11" i="2"/>
  <c r="HG13" i="2"/>
  <c r="HG14" i="2"/>
  <c r="HG15" i="2"/>
  <c r="HG16" i="2"/>
  <c r="HG17" i="2"/>
  <c r="HG18" i="2"/>
  <c r="HG19" i="2"/>
  <c r="HG20" i="2"/>
  <c r="HG21" i="2"/>
  <c r="HG22" i="2"/>
  <c r="HG23" i="2"/>
  <c r="HG24" i="2"/>
  <c r="HG25" i="2"/>
  <c r="HG26" i="2"/>
  <c r="HG27" i="2"/>
  <c r="HG8" i="2"/>
  <c r="HH8" i="2" s="1"/>
  <c r="HF11" i="2"/>
  <c r="HH11" i="2" s="1"/>
  <c r="HF9" i="2"/>
  <c r="HH9" i="2" s="1"/>
  <c r="HF10" i="2"/>
  <c r="HH10" i="2" s="1"/>
  <c r="HF12" i="2"/>
  <c r="HF13" i="2"/>
  <c r="HH13" i="2" s="1"/>
  <c r="HF14" i="2"/>
  <c r="HH14" i="2" s="1"/>
  <c r="HF15" i="2"/>
  <c r="HH15" i="2" s="1"/>
  <c r="HF16" i="2"/>
  <c r="HH16" i="2" s="1"/>
  <c r="HF17" i="2"/>
  <c r="HF18" i="2"/>
  <c r="HH18" i="2" s="1"/>
  <c r="HF19" i="2"/>
  <c r="HH19" i="2" s="1"/>
  <c r="HF20" i="2"/>
  <c r="HH20" i="2" s="1"/>
  <c r="HF21" i="2"/>
  <c r="HH21" i="2" s="1"/>
  <c r="HF22" i="2"/>
  <c r="HH22" i="2" s="1"/>
  <c r="HF23" i="2"/>
  <c r="HH23" i="2" s="1"/>
  <c r="HF24" i="2"/>
  <c r="HH24" i="2" s="1"/>
  <c r="HF25" i="2"/>
  <c r="HF26" i="2"/>
  <c r="HH26" i="2" s="1"/>
  <c r="HF27" i="2"/>
  <c r="HH27" i="2" s="1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HH21" i="4" l="1"/>
  <c r="HH17" i="4"/>
  <c r="HH25" i="2"/>
  <c r="HH17" i="2"/>
  <c r="H15" i="5" s="1"/>
  <c r="HH10" i="4"/>
  <c r="HH14" i="4"/>
  <c r="HH12" i="2"/>
  <c r="HH9" i="4"/>
  <c r="HH11" i="4"/>
  <c r="HH13" i="4"/>
  <c r="I11" i="5" s="1"/>
  <c r="HH15" i="4"/>
  <c r="HH24" i="4"/>
  <c r="HH26" i="4"/>
  <c r="I24" i="5" s="1"/>
  <c r="E12" i="5"/>
  <c r="E8" i="5"/>
  <c r="E11" i="5"/>
  <c r="E7" i="5"/>
  <c r="E10" i="5"/>
  <c r="E6" i="5"/>
  <c r="E13" i="5"/>
  <c r="E9" i="5"/>
  <c r="E5" i="5"/>
  <c r="H7" i="5"/>
  <c r="H11" i="5"/>
  <c r="H19" i="5"/>
  <c r="H23" i="5"/>
  <c r="H8" i="5"/>
  <c r="H12" i="5"/>
  <c r="H16" i="5"/>
  <c r="H24" i="5"/>
  <c r="H5" i="5"/>
  <c r="H9" i="5"/>
  <c r="H13" i="5"/>
  <c r="H17" i="5"/>
  <c r="H21" i="5"/>
  <c r="H6" i="5"/>
  <c r="H10" i="5"/>
  <c r="H14" i="5"/>
  <c r="H18" i="5"/>
  <c r="H22" i="5"/>
  <c r="HH16" i="4"/>
  <c r="I14" i="5" s="1"/>
  <c r="HH20" i="4"/>
  <c r="F20" i="5"/>
  <c r="I16" i="5"/>
  <c r="HH19" i="4"/>
  <c r="I17" i="5" s="1"/>
  <c r="HH25" i="4"/>
  <c r="I23" i="5" s="1"/>
  <c r="HH27" i="4"/>
  <c r="F21" i="5"/>
  <c r="F16" i="5"/>
  <c r="E16" i="5"/>
  <c r="F12" i="5"/>
  <c r="F23" i="5"/>
  <c r="F8" i="5"/>
  <c r="E14" i="5"/>
  <c r="F6" i="5"/>
  <c r="E24" i="5"/>
  <c r="E22" i="5"/>
  <c r="F5" i="5"/>
  <c r="I22" i="5"/>
  <c r="F18" i="5"/>
  <c r="I15" i="5"/>
  <c r="I13" i="5"/>
  <c r="I9" i="5"/>
  <c r="I7" i="5"/>
  <c r="E18" i="5"/>
  <c r="F14" i="5"/>
  <c r="F10" i="5"/>
  <c r="J10" i="5" s="1"/>
  <c r="I20" i="5"/>
  <c r="H20" i="5"/>
  <c r="E19" i="5"/>
  <c r="E17" i="5"/>
  <c r="E15" i="5"/>
  <c r="I5" i="5"/>
  <c r="F24" i="5"/>
  <c r="K24" i="5" s="1"/>
  <c r="F22" i="5"/>
  <c r="I19" i="5"/>
  <c r="F15" i="5"/>
  <c r="K15" i="5" s="1"/>
  <c r="F13" i="5"/>
  <c r="K13" i="5" s="1"/>
  <c r="F11" i="5"/>
  <c r="F9" i="5"/>
  <c r="F7" i="5"/>
  <c r="K7" i="5" s="1"/>
  <c r="I18" i="5"/>
  <c r="E23" i="5"/>
  <c r="E21" i="5"/>
  <c r="J21" i="5" s="1"/>
  <c r="J6" i="5"/>
  <c r="I21" i="5"/>
  <c r="F19" i="5"/>
  <c r="F17" i="5"/>
  <c r="I12" i="5"/>
  <c r="I10" i="5"/>
  <c r="I8" i="5"/>
  <c r="I6" i="5"/>
  <c r="E20" i="5"/>
  <c r="AD5" i="1"/>
  <c r="AO5" i="1" s="1"/>
  <c r="AD6" i="1"/>
  <c r="AO6" i="1" s="1"/>
  <c r="AD7" i="1"/>
  <c r="AO7" i="1" s="1"/>
  <c r="AD8" i="1"/>
  <c r="AO8" i="1" s="1"/>
  <c r="AD9" i="1"/>
  <c r="AO9" i="1" s="1"/>
  <c r="AD10" i="1"/>
  <c r="AO10" i="1" s="1"/>
  <c r="AD11" i="1"/>
  <c r="AO11" i="1" s="1"/>
  <c r="AD12" i="1"/>
  <c r="AO12" i="1" s="1"/>
  <c r="AD13" i="1"/>
  <c r="AO13" i="1" s="1"/>
  <c r="AD14" i="1"/>
  <c r="AO14" i="1" s="1"/>
  <c r="AD15" i="1"/>
  <c r="AO15" i="1" s="1"/>
  <c r="AD16" i="1"/>
  <c r="AO16" i="1" s="1"/>
  <c r="AD17" i="1"/>
  <c r="AO17" i="1" s="1"/>
  <c r="AD18" i="1"/>
  <c r="AO18" i="1" s="1"/>
  <c r="AD19" i="1"/>
  <c r="AO19" i="1" s="1"/>
  <c r="AD20" i="1"/>
  <c r="AO20" i="1" s="1"/>
  <c r="AD21" i="1"/>
  <c r="AO21" i="1" s="1"/>
  <c r="AD22" i="1"/>
  <c r="AO22" i="1" s="1"/>
  <c r="AD23" i="1"/>
  <c r="AO23" i="1" s="1"/>
  <c r="AD24" i="1"/>
  <c r="AO24" i="1" s="1"/>
  <c r="AD25" i="1"/>
  <c r="AO25" i="1" s="1"/>
  <c r="AD26" i="1"/>
  <c r="AO26" i="1" s="1"/>
  <c r="AD27" i="1"/>
  <c r="AO27" i="1" s="1"/>
  <c r="AD28" i="1"/>
  <c r="AO28" i="1" s="1"/>
  <c r="AD29" i="1"/>
  <c r="AO29" i="1" s="1"/>
  <c r="AD30" i="1"/>
  <c r="AO30" i="1" s="1"/>
  <c r="AD31" i="1"/>
  <c r="AO31" i="1" s="1"/>
  <c r="AD32" i="1"/>
  <c r="AO32" i="1" s="1"/>
  <c r="AD33" i="1"/>
  <c r="AO33" i="1" s="1"/>
  <c r="AD34" i="1"/>
  <c r="AO34" i="1" s="1"/>
  <c r="AD35" i="1"/>
  <c r="AO35" i="1" s="1"/>
  <c r="AD36" i="1"/>
  <c r="AO36" i="1" s="1"/>
  <c r="AD37" i="1"/>
  <c r="AO37" i="1" s="1"/>
  <c r="AD38" i="1"/>
  <c r="AO38" i="1" s="1"/>
  <c r="AD39" i="1"/>
  <c r="AO39" i="1" s="1"/>
  <c r="AD40" i="1"/>
  <c r="AO40" i="1" s="1"/>
  <c r="AD41" i="1"/>
  <c r="AO41" i="1" s="1"/>
  <c r="AD42" i="1"/>
  <c r="AO42" i="1" s="1"/>
  <c r="AD43" i="1"/>
  <c r="AO43" i="1" s="1"/>
  <c r="AD44" i="1"/>
  <c r="AO44" i="1" s="1"/>
  <c r="AD45" i="1"/>
  <c r="AO45" i="1" s="1"/>
  <c r="AD46" i="1"/>
  <c r="AO46" i="1" s="1"/>
  <c r="AD47" i="1"/>
  <c r="AO47" i="1" s="1"/>
  <c r="AD48" i="1"/>
  <c r="AO48" i="1" s="1"/>
  <c r="AD49" i="1"/>
  <c r="AO49" i="1" s="1"/>
  <c r="AD50" i="1"/>
  <c r="AO50" i="1" s="1"/>
  <c r="AD51" i="1"/>
  <c r="AO51" i="1" s="1"/>
  <c r="AD52" i="1"/>
  <c r="AO52" i="1" s="1"/>
  <c r="AD53" i="1"/>
  <c r="AO53" i="1" s="1"/>
  <c r="AD54" i="1"/>
  <c r="AO54" i="1" s="1"/>
  <c r="AD55" i="1"/>
  <c r="AO55" i="1" s="1"/>
  <c r="AD56" i="1"/>
  <c r="AO56" i="1" s="1"/>
  <c r="AD57" i="1"/>
  <c r="AO57" i="1" s="1"/>
  <c r="AD58" i="1"/>
  <c r="AO58" i="1" s="1"/>
  <c r="AD59" i="1"/>
  <c r="AO59" i="1" s="1"/>
  <c r="AD60" i="1"/>
  <c r="AO60" i="1" s="1"/>
  <c r="AD61" i="1"/>
  <c r="AO61" i="1" s="1"/>
  <c r="AD64" i="1"/>
  <c r="AO64" i="1" s="1"/>
  <c r="AD65" i="1"/>
  <c r="AO65" i="1" s="1"/>
  <c r="AD67" i="1"/>
  <c r="AO67" i="1" s="1"/>
  <c r="AD68" i="1"/>
  <c r="AO68" i="1" s="1"/>
  <c r="AD69" i="1"/>
  <c r="AO69" i="1" s="1"/>
  <c r="AD71" i="1"/>
  <c r="AO71" i="1" s="1"/>
  <c r="AD72" i="1"/>
  <c r="AO72" i="1" s="1"/>
  <c r="AD73" i="1"/>
  <c r="AO73" i="1" s="1"/>
  <c r="AD74" i="1"/>
  <c r="AO74" i="1" s="1"/>
  <c r="AD75" i="1"/>
  <c r="AO75" i="1" s="1"/>
  <c r="AD76" i="1"/>
  <c r="AO76" i="1" s="1"/>
  <c r="AD77" i="1"/>
  <c r="AO77" i="1" s="1"/>
  <c r="AD78" i="1"/>
  <c r="AO78" i="1" s="1"/>
  <c r="AD79" i="1"/>
  <c r="AO79" i="1" s="1"/>
  <c r="AD80" i="1"/>
  <c r="AO80" i="1" s="1"/>
  <c r="AD81" i="1"/>
  <c r="AO81" i="1" s="1"/>
  <c r="AD82" i="1"/>
  <c r="AO82" i="1" s="1"/>
  <c r="AD83" i="1"/>
  <c r="AO83" i="1" s="1"/>
  <c r="AD84" i="1"/>
  <c r="AO84" i="1" s="1"/>
  <c r="AD85" i="1"/>
  <c r="AO85" i="1" s="1"/>
  <c r="AD86" i="1"/>
  <c r="AO86" i="1" s="1"/>
  <c r="AD87" i="1"/>
  <c r="AD88" i="1"/>
  <c r="AD89" i="1"/>
  <c r="AD90" i="1"/>
  <c r="AD91" i="1"/>
  <c r="AD92" i="1"/>
  <c r="AD93" i="1"/>
  <c r="AO93" i="1" s="1"/>
  <c r="AD94" i="1"/>
  <c r="AO94" i="1" s="1"/>
  <c r="AD95" i="1"/>
  <c r="AO95" i="1" s="1"/>
  <c r="AD96" i="1"/>
  <c r="AO96" i="1" s="1"/>
  <c r="AD97" i="1"/>
  <c r="AO97" i="1" s="1"/>
  <c r="AD98" i="1"/>
  <c r="AO98" i="1" s="1"/>
  <c r="AD99" i="1"/>
  <c r="AO99" i="1" s="1"/>
  <c r="AD100" i="1"/>
  <c r="AO100" i="1" s="1"/>
  <c r="AD101" i="1"/>
  <c r="AO101" i="1" s="1"/>
  <c r="AD102" i="1"/>
  <c r="AO102" i="1" s="1"/>
  <c r="AD103" i="1"/>
  <c r="AO103" i="1" s="1"/>
  <c r="AD104" i="1"/>
  <c r="AO104" i="1" s="1"/>
  <c r="AD105" i="1"/>
  <c r="AO105" i="1" s="1"/>
  <c r="AD106" i="1"/>
  <c r="AO106" i="1" s="1"/>
  <c r="AD107" i="1"/>
  <c r="AO107" i="1" s="1"/>
  <c r="AD108" i="1"/>
  <c r="AO108" i="1" s="1"/>
  <c r="AD109" i="1"/>
  <c r="AO109" i="1" s="1"/>
  <c r="AD110" i="1"/>
  <c r="AO110" i="1" s="1"/>
  <c r="AD111" i="1"/>
  <c r="AO111" i="1" s="1"/>
  <c r="AD112" i="1"/>
  <c r="AO112" i="1" s="1"/>
  <c r="AD113" i="1"/>
  <c r="AO113" i="1" s="1"/>
  <c r="AD114" i="1"/>
  <c r="AO114" i="1" s="1"/>
  <c r="AD115" i="1"/>
  <c r="AO115" i="1" s="1"/>
  <c r="AD116" i="1"/>
  <c r="AO116" i="1" s="1"/>
  <c r="AD117" i="1"/>
  <c r="AO117" i="1" s="1"/>
  <c r="AD118" i="1"/>
  <c r="AO118" i="1" s="1"/>
  <c r="AD119" i="1"/>
  <c r="AO119" i="1" s="1"/>
  <c r="AD120" i="1"/>
  <c r="AO120" i="1" s="1"/>
  <c r="AD121" i="1"/>
  <c r="AO121" i="1" s="1"/>
  <c r="AD122" i="1"/>
  <c r="AO122" i="1" s="1"/>
  <c r="AD123" i="1"/>
  <c r="AO123" i="1" s="1"/>
  <c r="AD124" i="1"/>
  <c r="AO124" i="1" s="1"/>
  <c r="AD125" i="1"/>
  <c r="AO125" i="1" s="1"/>
  <c r="AD126" i="1"/>
  <c r="AO126" i="1" s="1"/>
  <c r="AD127" i="1"/>
  <c r="AO127" i="1" s="1"/>
  <c r="AD128" i="1"/>
  <c r="AO128" i="1" s="1"/>
  <c r="AD129" i="1"/>
  <c r="AO129" i="1" s="1"/>
  <c r="AD130" i="1"/>
  <c r="AO130" i="1" s="1"/>
  <c r="AD131" i="1"/>
  <c r="AO131" i="1" s="1"/>
  <c r="AD132" i="1"/>
  <c r="AO132" i="1" s="1"/>
  <c r="AD133" i="1"/>
  <c r="AO133" i="1" s="1"/>
  <c r="AD134" i="1"/>
  <c r="AO134" i="1" s="1"/>
  <c r="AD135" i="1"/>
  <c r="AO135" i="1" s="1"/>
  <c r="AD136" i="1"/>
  <c r="AO136" i="1" s="1"/>
  <c r="AD137" i="1"/>
  <c r="AO137" i="1" s="1"/>
  <c r="AD138" i="1"/>
  <c r="AO138" i="1" s="1"/>
  <c r="AD139" i="1"/>
  <c r="AO139" i="1" s="1"/>
  <c r="AD140" i="1"/>
  <c r="AO140" i="1" s="1"/>
  <c r="AD141" i="1"/>
  <c r="AO141" i="1" s="1"/>
  <c r="AD142" i="1"/>
  <c r="AO142" i="1" s="1"/>
  <c r="AD143" i="1"/>
  <c r="AO143" i="1" s="1"/>
  <c r="AD144" i="1"/>
  <c r="AO144" i="1" s="1"/>
  <c r="AD145" i="1"/>
  <c r="AO145" i="1" s="1"/>
  <c r="AD146" i="1"/>
  <c r="AO146" i="1" s="1"/>
  <c r="AD147" i="1"/>
  <c r="AO147" i="1" s="1"/>
  <c r="AD148" i="1"/>
  <c r="AO148" i="1" s="1"/>
  <c r="AD149" i="1"/>
  <c r="AO149" i="1" s="1"/>
  <c r="AD150" i="1"/>
  <c r="AO150" i="1" s="1"/>
  <c r="AD151" i="1"/>
  <c r="AO151" i="1" s="1"/>
  <c r="AD152" i="1"/>
  <c r="AO152" i="1" s="1"/>
  <c r="AD153" i="1"/>
  <c r="AO153" i="1" s="1"/>
  <c r="AD154" i="1"/>
  <c r="AO154" i="1" s="1"/>
  <c r="AD155" i="1"/>
  <c r="AO155" i="1" s="1"/>
  <c r="AD156" i="1"/>
  <c r="AO156" i="1" s="1"/>
  <c r="AD157" i="1"/>
  <c r="AO157" i="1" s="1"/>
  <c r="AD158" i="1"/>
  <c r="AO158" i="1" s="1"/>
  <c r="AD159" i="1"/>
  <c r="AO159" i="1" s="1"/>
  <c r="AD160" i="1"/>
  <c r="AO160" i="1" s="1"/>
  <c r="AD161" i="1"/>
  <c r="AO161" i="1" s="1"/>
  <c r="AD162" i="1"/>
  <c r="AO162" i="1" s="1"/>
  <c r="AD163" i="1"/>
  <c r="AO163" i="1" s="1"/>
  <c r="AD164" i="1"/>
  <c r="AO164" i="1" s="1"/>
  <c r="AD165" i="1"/>
  <c r="AO165" i="1" s="1"/>
  <c r="AD166" i="1"/>
  <c r="AO166" i="1" s="1"/>
  <c r="AD167" i="1"/>
  <c r="AO167" i="1" s="1"/>
  <c r="AD168" i="1"/>
  <c r="AO168" i="1" s="1"/>
  <c r="AD169" i="1"/>
  <c r="AO169" i="1" s="1"/>
  <c r="AD170" i="1"/>
  <c r="AO170" i="1" s="1"/>
  <c r="AD171" i="1"/>
  <c r="AO171" i="1" s="1"/>
  <c r="AD172" i="1"/>
  <c r="AO172" i="1" s="1"/>
  <c r="AD173" i="1"/>
  <c r="AO173" i="1" s="1"/>
  <c r="AD174" i="1"/>
  <c r="AO174" i="1" s="1"/>
  <c r="AD175" i="1"/>
  <c r="AO175" i="1" s="1"/>
  <c r="AD176" i="1"/>
  <c r="AO176" i="1" s="1"/>
  <c r="AD177" i="1"/>
  <c r="AO177" i="1" s="1"/>
  <c r="AD178" i="1"/>
  <c r="AO178" i="1" s="1"/>
  <c r="AD179" i="1"/>
  <c r="AO179" i="1" s="1"/>
  <c r="AD180" i="1"/>
  <c r="AO180" i="1" s="1"/>
  <c r="AD181" i="1"/>
  <c r="AO181" i="1" s="1"/>
  <c r="AD182" i="1"/>
  <c r="AO182" i="1" s="1"/>
  <c r="AD183" i="1"/>
  <c r="AO183" i="1" s="1"/>
  <c r="AD184" i="1"/>
  <c r="AO184" i="1" s="1"/>
  <c r="AD185" i="1"/>
  <c r="AO185" i="1" s="1"/>
  <c r="AD186" i="1"/>
  <c r="AO186" i="1" s="1"/>
  <c r="AD187" i="1"/>
  <c r="AO187" i="1" s="1"/>
  <c r="AD188" i="1"/>
  <c r="AO188" i="1" s="1"/>
  <c r="AD189" i="1"/>
  <c r="AO189" i="1" s="1"/>
  <c r="AD190" i="1"/>
  <c r="AO190" i="1" s="1"/>
  <c r="AD191" i="1"/>
  <c r="AO191" i="1" s="1"/>
  <c r="AD192" i="1"/>
  <c r="AO192" i="1" s="1"/>
  <c r="AD193" i="1"/>
  <c r="AO193" i="1" s="1"/>
  <c r="AD194" i="1"/>
  <c r="AO194" i="1" s="1"/>
  <c r="AD195" i="1"/>
  <c r="AO195" i="1" s="1"/>
  <c r="AD196" i="1"/>
  <c r="AO196" i="1" s="1"/>
  <c r="AD197" i="1"/>
  <c r="AO197" i="1" s="1"/>
  <c r="AD198" i="1"/>
  <c r="AO198" i="1" s="1"/>
  <c r="AD199" i="1"/>
  <c r="AO199" i="1" s="1"/>
  <c r="AD200" i="1"/>
  <c r="AO200" i="1" s="1"/>
  <c r="AD201" i="1"/>
  <c r="AO201" i="1" s="1"/>
  <c r="AD202" i="1"/>
  <c r="AO202" i="1" s="1"/>
  <c r="AD203" i="1"/>
  <c r="AO203" i="1" s="1"/>
  <c r="AD204" i="1"/>
  <c r="AO204" i="1" s="1"/>
  <c r="AD205" i="1"/>
  <c r="AO205" i="1" s="1"/>
  <c r="AD206" i="1"/>
  <c r="AO206" i="1" s="1"/>
  <c r="AD207" i="1"/>
  <c r="AO207" i="1" s="1"/>
  <c r="AD208" i="1"/>
  <c r="AO208" i="1" s="1"/>
  <c r="AD209" i="1"/>
  <c r="AO209" i="1" s="1"/>
  <c r="AD210" i="1"/>
  <c r="AO210" i="1" s="1"/>
  <c r="AD211" i="1"/>
  <c r="AO211" i="1" s="1"/>
  <c r="AD212" i="1"/>
  <c r="AO212" i="1" s="1"/>
  <c r="AD213" i="1"/>
  <c r="AO213" i="1" s="1"/>
  <c r="AD214" i="1"/>
  <c r="AO214" i="1" s="1"/>
  <c r="AD215" i="1"/>
  <c r="AO215" i="1" s="1"/>
  <c r="AD216" i="1"/>
  <c r="AO216" i="1" s="1"/>
  <c r="AD217" i="1"/>
  <c r="AO217" i="1" s="1"/>
  <c r="AD218" i="1"/>
  <c r="AO218" i="1" s="1"/>
  <c r="AD219" i="1"/>
  <c r="AO219" i="1" s="1"/>
  <c r="AD220" i="1"/>
  <c r="AO220" i="1" s="1"/>
  <c r="AD221" i="1"/>
  <c r="AO221" i="1" s="1"/>
  <c r="AD222" i="1"/>
  <c r="AO222" i="1" s="1"/>
  <c r="AD223" i="1"/>
  <c r="AO223" i="1" s="1"/>
  <c r="AD224" i="1"/>
  <c r="AO224" i="1" s="1"/>
  <c r="J20" i="5" l="1"/>
  <c r="K8" i="5"/>
  <c r="K14" i="5"/>
  <c r="K19" i="5"/>
  <c r="AF89" i="1"/>
  <c r="AE89" i="1" s="1"/>
  <c r="AP89" i="1" s="1"/>
  <c r="AO89" i="1"/>
  <c r="AF92" i="1"/>
  <c r="AE92" i="1" s="1"/>
  <c r="AP92" i="1" s="1"/>
  <c r="AO92" i="1"/>
  <c r="AF88" i="1"/>
  <c r="AE88" i="1" s="1"/>
  <c r="AP88" i="1" s="1"/>
  <c r="AO88" i="1"/>
  <c r="J23" i="5"/>
  <c r="J18" i="5"/>
  <c r="J12" i="5"/>
  <c r="AF90" i="1"/>
  <c r="AE90" i="1" s="1"/>
  <c r="AP90" i="1" s="1"/>
  <c r="AO90" i="1"/>
  <c r="AF91" i="1"/>
  <c r="AE91" i="1" s="1"/>
  <c r="AP91" i="1" s="1"/>
  <c r="AO91" i="1"/>
  <c r="AF87" i="1"/>
  <c r="AE87" i="1" s="1"/>
  <c r="AP87" i="1" s="1"/>
  <c r="AO87" i="1"/>
  <c r="K5" i="5"/>
  <c r="J16" i="5"/>
  <c r="K22" i="5"/>
  <c r="K17" i="5"/>
  <c r="K23" i="5"/>
  <c r="J11" i="5"/>
  <c r="K16" i="5"/>
  <c r="M16" i="5" s="1"/>
  <c r="AF75" i="1" s="1"/>
  <c r="K12" i="5"/>
  <c r="J9" i="5"/>
  <c r="J8" i="5"/>
  <c r="M8" i="5" s="1"/>
  <c r="AF77" i="1"/>
  <c r="J19" i="5"/>
  <c r="M19" i="5" s="1"/>
  <c r="J22" i="5"/>
  <c r="K6" i="5"/>
  <c r="M6" i="5" s="1"/>
  <c r="AF5" i="1" s="1"/>
  <c r="AE5" i="1" s="1"/>
  <c r="AP5" i="1" s="1"/>
  <c r="J5" i="5"/>
  <c r="M5" i="5" s="1"/>
  <c r="J17" i="5"/>
  <c r="AF76" i="1"/>
  <c r="K9" i="5"/>
  <c r="M9" i="5" s="1"/>
  <c r="J13" i="5"/>
  <c r="M13" i="5" s="1"/>
  <c r="AF57" i="1" s="1"/>
  <c r="AE57" i="1" s="1"/>
  <c r="AP57" i="1" s="1"/>
  <c r="K18" i="5"/>
  <c r="M18" i="5" s="1"/>
  <c r="J24" i="5"/>
  <c r="M24" i="5" s="1"/>
  <c r="AF185" i="1" s="1"/>
  <c r="AE185" i="1" s="1"/>
  <c r="AP185" i="1" s="1"/>
  <c r="J14" i="5"/>
  <c r="M14" i="5" s="1"/>
  <c r="AF67" i="1" s="1"/>
  <c r="K11" i="5"/>
  <c r="M11" i="5" s="1"/>
  <c r="J7" i="5"/>
  <c r="M7" i="5" s="1"/>
  <c r="AF25" i="1" s="1"/>
  <c r="AE25" i="1" s="1"/>
  <c r="AP25" i="1" s="1"/>
  <c r="J15" i="5"/>
  <c r="M15" i="5" s="1"/>
  <c r="K10" i="5"/>
  <c r="M10" i="5" s="1"/>
  <c r="AF41" i="1" s="1"/>
  <c r="AE41" i="1" s="1"/>
  <c r="AP41" i="1" s="1"/>
  <c r="K21" i="5"/>
  <c r="M21" i="5" s="1"/>
  <c r="AF70" i="1"/>
  <c r="AF62" i="1"/>
  <c r="AF69" i="1"/>
  <c r="AF65" i="1"/>
  <c r="AF61" i="1"/>
  <c r="AF68" i="1"/>
  <c r="AF64" i="1"/>
  <c r="AM91" i="1"/>
  <c r="AM90" i="1"/>
  <c r="AM89" i="1"/>
  <c r="AM88" i="1"/>
  <c r="K20" i="5"/>
  <c r="AF66" i="1" l="1"/>
  <c r="AF211" i="1"/>
  <c r="AF54" i="1"/>
  <c r="AE54" i="1" s="1"/>
  <c r="AP54" i="1" s="1"/>
  <c r="AF74" i="1"/>
  <c r="AF59" i="1"/>
  <c r="AE59" i="1" s="1"/>
  <c r="AP59" i="1" s="1"/>
  <c r="M22" i="5"/>
  <c r="AF45" i="1"/>
  <c r="AE45" i="1" s="1"/>
  <c r="AP45" i="1" s="1"/>
  <c r="AF225" i="1"/>
  <c r="AF227" i="1"/>
  <c r="AF116" i="1"/>
  <c r="AF104" i="1"/>
  <c r="AF120" i="1"/>
  <c r="AE120" i="1" s="1"/>
  <c r="AP120" i="1" s="1"/>
  <c r="AF136" i="1"/>
  <c r="AM136" i="1" s="1"/>
  <c r="AF152" i="1"/>
  <c r="AF168" i="1"/>
  <c r="AF101" i="1"/>
  <c r="AM101" i="1" s="1"/>
  <c r="AF117" i="1"/>
  <c r="AM117" i="1" s="1"/>
  <c r="AF133" i="1"/>
  <c r="AF149" i="1"/>
  <c r="AF165" i="1"/>
  <c r="AE165" i="1" s="1"/>
  <c r="AP165" i="1" s="1"/>
  <c r="AF181" i="1"/>
  <c r="AE181" i="1" s="1"/>
  <c r="AP181" i="1" s="1"/>
  <c r="AF98" i="1"/>
  <c r="AE98" i="1" s="1"/>
  <c r="AP98" i="1" s="1"/>
  <c r="AF114" i="1"/>
  <c r="AF130" i="1"/>
  <c r="AE130" i="1" s="1"/>
  <c r="AP130" i="1" s="1"/>
  <c r="AF146" i="1"/>
  <c r="AM146" i="1" s="1"/>
  <c r="AF162" i="1"/>
  <c r="AF178" i="1"/>
  <c r="AF55" i="1"/>
  <c r="AE55" i="1" s="1"/>
  <c r="AP55" i="1" s="1"/>
  <c r="AF119" i="1"/>
  <c r="AM119" i="1" s="1"/>
  <c r="AF183" i="1"/>
  <c r="AM183" i="1" s="1"/>
  <c r="AF72" i="1"/>
  <c r="AF73" i="1"/>
  <c r="M12" i="5"/>
  <c r="M23" i="5"/>
  <c r="AF184" i="1" s="1"/>
  <c r="AE184" i="1" s="1"/>
  <c r="AP184" i="1" s="1"/>
  <c r="AM92" i="1"/>
  <c r="AM87" i="1"/>
  <c r="AF100" i="1"/>
  <c r="AE100" i="1" s="1"/>
  <c r="AP100" i="1" s="1"/>
  <c r="AF132" i="1"/>
  <c r="AM132" i="1" s="1"/>
  <c r="AF148" i="1"/>
  <c r="AF164" i="1"/>
  <c r="AM164" i="1" s="1"/>
  <c r="AF180" i="1"/>
  <c r="AE180" i="1" s="1"/>
  <c r="AP180" i="1" s="1"/>
  <c r="AF97" i="1"/>
  <c r="AF113" i="1"/>
  <c r="AF129" i="1"/>
  <c r="AE129" i="1" s="1"/>
  <c r="AP129" i="1" s="1"/>
  <c r="AF145" i="1"/>
  <c r="AE145" i="1" s="1"/>
  <c r="AP145" i="1" s="1"/>
  <c r="AF161" i="1"/>
  <c r="AE161" i="1" s="1"/>
  <c r="AP161" i="1" s="1"/>
  <c r="AF177" i="1"/>
  <c r="AF110" i="1"/>
  <c r="AM110" i="1" s="1"/>
  <c r="AF126" i="1"/>
  <c r="AM126" i="1" s="1"/>
  <c r="AF142" i="1"/>
  <c r="AF158" i="1"/>
  <c r="AM158" i="1" s="1"/>
  <c r="AF174" i="1"/>
  <c r="AF51" i="1"/>
  <c r="AE51" i="1" s="1"/>
  <c r="AP51" i="1" s="1"/>
  <c r="AF111" i="1"/>
  <c r="AM111" i="1" s="1"/>
  <c r="AF167" i="1"/>
  <c r="AM167" i="1" s="1"/>
  <c r="AF71" i="1"/>
  <c r="AE71" i="1" s="1"/>
  <c r="AP71" i="1" s="1"/>
  <c r="AF228" i="1"/>
  <c r="AF226" i="1"/>
  <c r="M17" i="5"/>
  <c r="AM64" i="1"/>
  <c r="AE64" i="1"/>
  <c r="AP64" i="1" s="1"/>
  <c r="AE61" i="1"/>
  <c r="AP61" i="1" s="1"/>
  <c r="AM133" i="1"/>
  <c r="AE133" i="1"/>
  <c r="AP133" i="1" s="1"/>
  <c r="AM149" i="1"/>
  <c r="AE149" i="1"/>
  <c r="AP149" i="1" s="1"/>
  <c r="AM165" i="1"/>
  <c r="AE114" i="1"/>
  <c r="AP114" i="1" s="1"/>
  <c r="AE162" i="1"/>
  <c r="AP162" i="1" s="1"/>
  <c r="AM178" i="1"/>
  <c r="AE178" i="1"/>
  <c r="AP178" i="1" s="1"/>
  <c r="AM68" i="1"/>
  <c r="AE68" i="1"/>
  <c r="AP68" i="1" s="1"/>
  <c r="AE65" i="1"/>
  <c r="AP65" i="1" s="1"/>
  <c r="AE62" i="1"/>
  <c r="AP62" i="1" s="1"/>
  <c r="AM211" i="1"/>
  <c r="AE211" i="1"/>
  <c r="AP211" i="1" s="1"/>
  <c r="AE72" i="1"/>
  <c r="AP72" i="1" s="1"/>
  <c r="AE73" i="1"/>
  <c r="AP73" i="1" s="1"/>
  <c r="AM104" i="1"/>
  <c r="AE104" i="1"/>
  <c r="AP104" i="1" s="1"/>
  <c r="AE152" i="1"/>
  <c r="AP152" i="1" s="1"/>
  <c r="AE117" i="1"/>
  <c r="AP117" i="1" s="1"/>
  <c r="AE69" i="1"/>
  <c r="AP69" i="1" s="1"/>
  <c r="AM66" i="1"/>
  <c r="AE66" i="1"/>
  <c r="AP66" i="1" s="1"/>
  <c r="AM67" i="1"/>
  <c r="AE67" i="1"/>
  <c r="AP67" i="1" s="1"/>
  <c r="AM76" i="1"/>
  <c r="AE76" i="1"/>
  <c r="AP76" i="1" s="1"/>
  <c r="AM77" i="1"/>
  <c r="AE77" i="1"/>
  <c r="AP77" i="1" s="1"/>
  <c r="AM74" i="1"/>
  <c r="AE74" i="1"/>
  <c r="AP74" i="1" s="1"/>
  <c r="AM168" i="1"/>
  <c r="AE168" i="1"/>
  <c r="AP168" i="1" s="1"/>
  <c r="AM100" i="1"/>
  <c r="AE116" i="1"/>
  <c r="AP116" i="1" s="1"/>
  <c r="AE132" i="1"/>
  <c r="AP132" i="1" s="1"/>
  <c r="AE148" i="1"/>
  <c r="AP148" i="1" s="1"/>
  <c r="AE97" i="1"/>
  <c r="AP97" i="1" s="1"/>
  <c r="AE113" i="1"/>
  <c r="AP113" i="1" s="1"/>
  <c r="AM177" i="1"/>
  <c r="AE177" i="1"/>
  <c r="AP177" i="1" s="1"/>
  <c r="AM70" i="1"/>
  <c r="AE70" i="1"/>
  <c r="AP70" i="1" s="1"/>
  <c r="AE126" i="1"/>
  <c r="AP126" i="1" s="1"/>
  <c r="AE142" i="1"/>
  <c r="AP142" i="1" s="1"/>
  <c r="AE158" i="1"/>
  <c r="AP158" i="1" s="1"/>
  <c r="AM174" i="1"/>
  <c r="AE174" i="1"/>
  <c r="AP174" i="1" s="1"/>
  <c r="AM75" i="1"/>
  <c r="AE75" i="1"/>
  <c r="AP75" i="1" s="1"/>
  <c r="AE111" i="1"/>
  <c r="AP111" i="1" s="1"/>
  <c r="AE167" i="1"/>
  <c r="AP167" i="1" s="1"/>
  <c r="AM73" i="1"/>
  <c r="AM72" i="1"/>
  <c r="AM62" i="1"/>
  <c r="AM116" i="1"/>
  <c r="AF4" i="1"/>
  <c r="AM71" i="1"/>
  <c r="AF35" i="1"/>
  <c r="AF63" i="1"/>
  <c r="AE63" i="1" s="1"/>
  <c r="AP63" i="1" s="1"/>
  <c r="AF107" i="1"/>
  <c r="AE107" i="1" s="1"/>
  <c r="AP107" i="1" s="1"/>
  <c r="AF123" i="1"/>
  <c r="AE123" i="1" s="1"/>
  <c r="AP123" i="1" s="1"/>
  <c r="AF139" i="1"/>
  <c r="AE139" i="1" s="1"/>
  <c r="AP139" i="1" s="1"/>
  <c r="AF155" i="1"/>
  <c r="AE155" i="1" s="1"/>
  <c r="AP155" i="1" s="1"/>
  <c r="AF171" i="1"/>
  <c r="AE171" i="1" s="1"/>
  <c r="AP171" i="1" s="1"/>
  <c r="AF127" i="1"/>
  <c r="AE127" i="1" s="1"/>
  <c r="AP127" i="1" s="1"/>
  <c r="AF143" i="1"/>
  <c r="AE143" i="1" s="1"/>
  <c r="AP143" i="1" s="1"/>
  <c r="AF159" i="1"/>
  <c r="AF175" i="1"/>
  <c r="AE175" i="1" s="1"/>
  <c r="AP175" i="1" s="1"/>
  <c r="AM148" i="1"/>
  <c r="AF99" i="1"/>
  <c r="AE99" i="1" s="1"/>
  <c r="AP99" i="1" s="1"/>
  <c r="AF115" i="1"/>
  <c r="AF131" i="1"/>
  <c r="AF147" i="1"/>
  <c r="AE147" i="1" s="1"/>
  <c r="AP147" i="1" s="1"/>
  <c r="AF163" i="1"/>
  <c r="AF32" i="1"/>
  <c r="AF34" i="1"/>
  <c r="AE34" i="1" s="1"/>
  <c r="AP34" i="1" s="1"/>
  <c r="AF33" i="1"/>
  <c r="AE33" i="1" s="1"/>
  <c r="AP33" i="1" s="1"/>
  <c r="AF31" i="1"/>
  <c r="AE31" i="1" s="1"/>
  <c r="AP31" i="1" s="1"/>
  <c r="AF27" i="1"/>
  <c r="AE27" i="1" s="1"/>
  <c r="AP27" i="1" s="1"/>
  <c r="AF6" i="1"/>
  <c r="AF36" i="1"/>
  <c r="AF29" i="1"/>
  <c r="AE29" i="1" s="1"/>
  <c r="AP29" i="1" s="1"/>
  <c r="AF38" i="1"/>
  <c r="AF52" i="1"/>
  <c r="AF26" i="1"/>
  <c r="AF217" i="1"/>
  <c r="AE217" i="1" s="1"/>
  <c r="AP217" i="1" s="1"/>
  <c r="AF20" i="1"/>
  <c r="AE20" i="1" s="1"/>
  <c r="AP20" i="1" s="1"/>
  <c r="AF56" i="1"/>
  <c r="AF58" i="1"/>
  <c r="AF11" i="1"/>
  <c r="AE11" i="1" s="1"/>
  <c r="AP11" i="1" s="1"/>
  <c r="AF43" i="1"/>
  <c r="AF214" i="1"/>
  <c r="AE214" i="1" s="1"/>
  <c r="AP214" i="1" s="1"/>
  <c r="AF60" i="1"/>
  <c r="AF13" i="1"/>
  <c r="AE13" i="1" s="1"/>
  <c r="AP13" i="1" s="1"/>
  <c r="AM185" i="1"/>
  <c r="AF48" i="1"/>
  <c r="AF49" i="1"/>
  <c r="AE49" i="1" s="1"/>
  <c r="AP49" i="1" s="1"/>
  <c r="AF50" i="1"/>
  <c r="AE50" i="1" s="1"/>
  <c r="AP50" i="1" s="1"/>
  <c r="AF47" i="1"/>
  <c r="AE47" i="1" s="1"/>
  <c r="AP47" i="1" s="1"/>
  <c r="AM57" i="1"/>
  <c r="AF188" i="1"/>
  <c r="AE188" i="1" s="1"/>
  <c r="AP188" i="1" s="1"/>
  <c r="AM25" i="1"/>
  <c r="AF85" i="1"/>
  <c r="AE85" i="1" s="1"/>
  <c r="AP85" i="1" s="1"/>
  <c r="AF82" i="1"/>
  <c r="AF81" i="1"/>
  <c r="AE81" i="1" s="1"/>
  <c r="AP81" i="1" s="1"/>
  <c r="AF84" i="1"/>
  <c r="AF83" i="1"/>
  <c r="AM41" i="1"/>
  <c r="AF195" i="1"/>
  <c r="AE195" i="1" s="1"/>
  <c r="AP195" i="1" s="1"/>
  <c r="AF204" i="1"/>
  <c r="AE204" i="1" s="1"/>
  <c r="AP204" i="1" s="1"/>
  <c r="AF46" i="1"/>
  <c r="AE46" i="1" s="1"/>
  <c r="AP46" i="1" s="1"/>
  <c r="M20" i="5"/>
  <c r="AF93" i="1" s="1"/>
  <c r="AE93" i="1" s="1"/>
  <c r="AP93" i="1" s="1"/>
  <c r="AF86" i="1"/>
  <c r="AF213" i="1"/>
  <c r="AE213" i="1" s="1"/>
  <c r="AP213" i="1" s="1"/>
  <c r="AF197" i="1"/>
  <c r="AE197" i="1" s="1"/>
  <c r="AP197" i="1" s="1"/>
  <c r="AF216" i="1"/>
  <c r="AE216" i="1" s="1"/>
  <c r="AP216" i="1" s="1"/>
  <c r="AF200" i="1"/>
  <c r="AE200" i="1" s="1"/>
  <c r="AP200" i="1" s="1"/>
  <c r="AF206" i="1"/>
  <c r="AE206" i="1" s="1"/>
  <c r="AP206" i="1" s="1"/>
  <c r="AF223" i="1"/>
  <c r="AE223" i="1" s="1"/>
  <c r="AP223" i="1" s="1"/>
  <c r="AF207" i="1"/>
  <c r="AE207" i="1" s="1"/>
  <c r="AP207" i="1" s="1"/>
  <c r="AF191" i="1"/>
  <c r="AE191" i="1" s="1"/>
  <c r="AP191" i="1" s="1"/>
  <c r="AF210" i="1"/>
  <c r="AE210" i="1" s="1"/>
  <c r="AP210" i="1" s="1"/>
  <c r="AF209" i="1"/>
  <c r="AE209" i="1" s="1"/>
  <c r="AP209" i="1" s="1"/>
  <c r="AF193" i="1"/>
  <c r="AE193" i="1" s="1"/>
  <c r="AP193" i="1" s="1"/>
  <c r="AF218" i="1"/>
  <c r="AE218" i="1" s="1"/>
  <c r="AP218" i="1" s="1"/>
  <c r="AF212" i="1"/>
  <c r="AE212" i="1" s="1"/>
  <c r="AP212" i="1" s="1"/>
  <c r="AF196" i="1"/>
  <c r="AE196" i="1" s="1"/>
  <c r="AP196" i="1" s="1"/>
  <c r="AF198" i="1"/>
  <c r="AE198" i="1" s="1"/>
  <c r="AP198" i="1" s="1"/>
  <c r="AF219" i="1"/>
  <c r="AE219" i="1" s="1"/>
  <c r="AP219" i="1" s="1"/>
  <c r="AF203" i="1"/>
  <c r="AE203" i="1" s="1"/>
  <c r="AP203" i="1" s="1"/>
  <c r="AF187" i="1"/>
  <c r="AE187" i="1" s="1"/>
  <c r="AP187" i="1" s="1"/>
  <c r="AF194" i="1"/>
  <c r="AE194" i="1" s="1"/>
  <c r="AP194" i="1" s="1"/>
  <c r="AF221" i="1"/>
  <c r="AE221" i="1" s="1"/>
  <c r="AP221" i="1" s="1"/>
  <c r="AF205" i="1"/>
  <c r="AE205" i="1" s="1"/>
  <c r="AP205" i="1" s="1"/>
  <c r="AF189" i="1"/>
  <c r="AE189" i="1" s="1"/>
  <c r="AP189" i="1" s="1"/>
  <c r="AF202" i="1"/>
  <c r="AE202" i="1" s="1"/>
  <c r="AP202" i="1" s="1"/>
  <c r="AF224" i="1"/>
  <c r="AE224" i="1" s="1"/>
  <c r="AP224" i="1" s="1"/>
  <c r="AF208" i="1"/>
  <c r="AE208" i="1" s="1"/>
  <c r="AP208" i="1" s="1"/>
  <c r="AF192" i="1"/>
  <c r="AE192" i="1" s="1"/>
  <c r="AP192" i="1" s="1"/>
  <c r="AF222" i="1"/>
  <c r="AE222" i="1" s="1"/>
  <c r="AP222" i="1" s="1"/>
  <c r="AF186" i="1"/>
  <c r="AE186" i="1" s="1"/>
  <c r="AP186" i="1" s="1"/>
  <c r="AF215" i="1"/>
  <c r="AE215" i="1" s="1"/>
  <c r="AP215" i="1" s="1"/>
  <c r="AF199" i="1"/>
  <c r="AE199" i="1" s="1"/>
  <c r="AP199" i="1" s="1"/>
  <c r="AF220" i="1"/>
  <c r="AE220" i="1" s="1"/>
  <c r="AP220" i="1" s="1"/>
  <c r="AF190" i="1"/>
  <c r="AE190" i="1" s="1"/>
  <c r="AP190" i="1" s="1"/>
  <c r="AF201" i="1"/>
  <c r="AE201" i="1" s="1"/>
  <c r="AP201" i="1" s="1"/>
  <c r="AF15" i="1"/>
  <c r="AE15" i="1" s="1"/>
  <c r="AP15" i="1" s="1"/>
  <c r="AF18" i="1"/>
  <c r="AE18" i="1" s="1"/>
  <c r="AP18" i="1" s="1"/>
  <c r="AF8" i="1"/>
  <c r="AE8" i="1" s="1"/>
  <c r="AP8" i="1" s="1"/>
  <c r="AF24" i="1"/>
  <c r="AE24" i="1" s="1"/>
  <c r="AP24" i="1" s="1"/>
  <c r="AF40" i="1"/>
  <c r="AF42" i="1"/>
  <c r="AF17" i="1"/>
  <c r="AE17" i="1" s="1"/>
  <c r="AP17" i="1" s="1"/>
  <c r="AF19" i="1"/>
  <c r="AE19" i="1" s="1"/>
  <c r="AP19" i="1" s="1"/>
  <c r="AF22" i="1"/>
  <c r="AE22" i="1" s="1"/>
  <c r="AP22" i="1" s="1"/>
  <c r="AF12" i="1"/>
  <c r="AE12" i="1" s="1"/>
  <c r="AP12" i="1" s="1"/>
  <c r="AF28" i="1"/>
  <c r="AE28" i="1" s="1"/>
  <c r="AP28" i="1" s="1"/>
  <c r="AF44" i="1"/>
  <c r="AF21" i="1"/>
  <c r="AE21" i="1" s="1"/>
  <c r="AP21" i="1" s="1"/>
  <c r="AF37" i="1"/>
  <c r="AE37" i="1" s="1"/>
  <c r="AP37" i="1" s="1"/>
  <c r="AF53" i="1"/>
  <c r="AE53" i="1" s="1"/>
  <c r="AP53" i="1" s="1"/>
  <c r="AF14" i="1"/>
  <c r="AE14" i="1" s="1"/>
  <c r="AP14" i="1" s="1"/>
  <c r="AF7" i="1"/>
  <c r="AE7" i="1" s="1"/>
  <c r="AP7" i="1" s="1"/>
  <c r="AF23" i="1"/>
  <c r="AE23" i="1" s="1"/>
  <c r="AP23" i="1" s="1"/>
  <c r="AF39" i="1"/>
  <c r="AF30" i="1"/>
  <c r="AE30" i="1" s="1"/>
  <c r="AP30" i="1" s="1"/>
  <c r="AF16" i="1"/>
  <c r="AE16" i="1" s="1"/>
  <c r="AP16" i="1" s="1"/>
  <c r="AF10" i="1"/>
  <c r="AE10" i="1" s="1"/>
  <c r="AP10" i="1" s="1"/>
  <c r="AF9" i="1"/>
  <c r="AE9" i="1" s="1"/>
  <c r="AP9" i="1" s="1"/>
  <c r="AM142" i="1"/>
  <c r="AM69" i="1"/>
  <c r="AM114" i="1"/>
  <c r="AM65" i="1"/>
  <c r="AM152" i="1"/>
  <c r="AM5" i="1"/>
  <c r="AM130" i="1"/>
  <c r="AM120" i="1"/>
  <c r="AM162" i="1"/>
  <c r="AM61" i="1"/>
  <c r="AM97" i="1"/>
  <c r="AM113" i="1"/>
  <c r="AM129" i="1"/>
  <c r="AM145" i="1"/>
  <c r="AM54" i="1"/>
  <c r="AM55" i="1"/>
  <c r="AM184" i="1"/>
  <c r="F15" i="6" s="1"/>
  <c r="H15" i="6" s="1"/>
  <c r="AM59" i="1"/>
  <c r="AM161" i="1" l="1"/>
  <c r="AM98" i="1"/>
  <c r="AM45" i="1"/>
  <c r="AF179" i="1"/>
  <c r="AF170" i="1"/>
  <c r="AF106" i="1"/>
  <c r="AF153" i="1"/>
  <c r="AF128" i="1"/>
  <c r="AF105" i="1"/>
  <c r="AF166" i="1"/>
  <c r="AF102" i="1"/>
  <c r="AF141" i="1"/>
  <c r="AF124" i="1"/>
  <c r="AF122" i="1"/>
  <c r="AF154" i="1"/>
  <c r="AF137" i="1"/>
  <c r="AF176" i="1"/>
  <c r="AF112" i="1"/>
  <c r="AF109" i="1"/>
  <c r="AF103" i="1"/>
  <c r="AF150" i="1"/>
  <c r="AF125" i="1"/>
  <c r="AF172" i="1"/>
  <c r="AF108" i="1"/>
  <c r="AF96" i="1"/>
  <c r="AF173" i="1"/>
  <c r="AF151" i="1"/>
  <c r="AF138" i="1"/>
  <c r="AF121" i="1"/>
  <c r="AF160" i="1"/>
  <c r="AF134" i="1"/>
  <c r="AF156" i="1"/>
  <c r="AF144" i="1"/>
  <c r="AF135" i="1"/>
  <c r="AF169" i="1"/>
  <c r="AF95" i="1"/>
  <c r="AF182" i="1"/>
  <c r="AF118" i="1"/>
  <c r="AF157" i="1"/>
  <c r="AF140" i="1"/>
  <c r="AE183" i="1"/>
  <c r="AP183" i="1" s="1"/>
  <c r="AF94" i="1"/>
  <c r="AM181" i="1"/>
  <c r="AE119" i="1"/>
  <c r="AP119" i="1" s="1"/>
  <c r="AE227" i="1"/>
  <c r="AP227" i="1" s="1"/>
  <c r="AM227" i="1"/>
  <c r="AM51" i="1"/>
  <c r="AM180" i="1"/>
  <c r="AE110" i="1"/>
  <c r="AP110" i="1" s="1"/>
  <c r="AE164" i="1"/>
  <c r="AP164" i="1" s="1"/>
  <c r="AE101" i="1"/>
  <c r="AP101" i="1" s="1"/>
  <c r="AE146" i="1"/>
  <c r="AP146" i="1" s="1"/>
  <c r="AE136" i="1"/>
  <c r="AP136" i="1" s="1"/>
  <c r="AF78" i="1"/>
  <c r="AF79" i="1"/>
  <c r="AF80" i="1"/>
  <c r="AE225" i="1"/>
  <c r="AP225" i="1" s="1"/>
  <c r="AM225" i="1"/>
  <c r="AE228" i="1"/>
  <c r="AP228" i="1" s="1"/>
  <c r="AM228" i="1"/>
  <c r="AE226" i="1"/>
  <c r="AP226" i="1" s="1"/>
  <c r="AM226" i="1"/>
  <c r="AE39" i="1"/>
  <c r="AP39" i="1" s="1"/>
  <c r="AE40" i="1"/>
  <c r="AP40" i="1" s="1"/>
  <c r="AE56" i="1"/>
  <c r="AP56" i="1" s="1"/>
  <c r="AE52" i="1"/>
  <c r="AP52" i="1" s="1"/>
  <c r="AE6" i="1"/>
  <c r="AP6" i="1" s="1"/>
  <c r="AM163" i="1"/>
  <c r="AE163" i="1"/>
  <c r="AP163" i="1" s="1"/>
  <c r="AE35" i="1"/>
  <c r="AP35" i="1" s="1"/>
  <c r="AE4" i="1"/>
  <c r="AP4" i="1" s="1"/>
  <c r="AM56" i="1"/>
  <c r="AM44" i="1"/>
  <c r="AE44" i="1"/>
  <c r="AP44" i="1" s="1"/>
  <c r="AM82" i="1"/>
  <c r="AE82" i="1"/>
  <c r="AP82" i="1" s="1"/>
  <c r="AE48" i="1"/>
  <c r="AP48" i="1" s="1"/>
  <c r="AE43" i="1"/>
  <c r="AP43" i="1" s="1"/>
  <c r="AE38" i="1"/>
  <c r="AP38" i="1" s="1"/>
  <c r="AE32" i="1"/>
  <c r="AP32" i="1" s="1"/>
  <c r="AE86" i="1"/>
  <c r="AP86" i="1" s="1"/>
  <c r="AE83" i="1"/>
  <c r="AP83" i="1" s="1"/>
  <c r="AE131" i="1"/>
  <c r="AP131" i="1" s="1"/>
  <c r="AE42" i="1"/>
  <c r="AP42" i="1" s="1"/>
  <c r="AM84" i="1"/>
  <c r="AE84" i="1"/>
  <c r="AP84" i="1" s="1"/>
  <c r="AM60" i="1"/>
  <c r="AE60" i="1"/>
  <c r="AP60" i="1" s="1"/>
  <c r="AE58" i="1"/>
  <c r="AP58" i="1" s="1"/>
  <c r="AE26" i="1"/>
  <c r="AP26" i="1" s="1"/>
  <c r="AE36" i="1"/>
  <c r="AP36" i="1" s="1"/>
  <c r="AE115" i="1"/>
  <c r="AP115" i="1" s="1"/>
  <c r="AE159" i="1"/>
  <c r="AP159" i="1" s="1"/>
  <c r="I15" i="6"/>
  <c r="AM36" i="1"/>
  <c r="AM131" i="1"/>
  <c r="AM39" i="1"/>
  <c r="AM32" i="1"/>
  <c r="AM43" i="1"/>
  <c r="AM48" i="1"/>
  <c r="AM38" i="1"/>
  <c r="AM58" i="1"/>
  <c r="AM42" i="1"/>
  <c r="AM83" i="1"/>
  <c r="AM115" i="1"/>
  <c r="AM26" i="1"/>
  <c r="AM52" i="1"/>
  <c r="AM40" i="1"/>
  <c r="AM35" i="1"/>
  <c r="AM4" i="1"/>
  <c r="AM6" i="1"/>
  <c r="AM93" i="1"/>
  <c r="AM99" i="1"/>
  <c r="AM143" i="1"/>
  <c r="AM139" i="1"/>
  <c r="AM147" i="1"/>
  <c r="AM127" i="1"/>
  <c r="AM123" i="1"/>
  <c r="AM175" i="1"/>
  <c r="AM171" i="1"/>
  <c r="AM107" i="1"/>
  <c r="AM159" i="1"/>
  <c r="AM155" i="1"/>
  <c r="AM63" i="1"/>
  <c r="AM214" i="1"/>
  <c r="AM34" i="1"/>
  <c r="AM20" i="1"/>
  <c r="AM27" i="1"/>
  <c r="AM13" i="1"/>
  <c r="AM11" i="1"/>
  <c r="AM217" i="1"/>
  <c r="AM29" i="1"/>
  <c r="AM31" i="1"/>
  <c r="AM33" i="1"/>
  <c r="AM16" i="1"/>
  <c r="AM28" i="1"/>
  <c r="AM186" i="1"/>
  <c r="AM219" i="1"/>
  <c r="AM200" i="1"/>
  <c r="AM81" i="1"/>
  <c r="AM47" i="1"/>
  <c r="AM30" i="1"/>
  <c r="AM37" i="1"/>
  <c r="AM12" i="1"/>
  <c r="AM18" i="1"/>
  <c r="AM220" i="1"/>
  <c r="AM222" i="1"/>
  <c r="AM202" i="1"/>
  <c r="AM194" i="1"/>
  <c r="AM198" i="1"/>
  <c r="AM193" i="1"/>
  <c r="AM207" i="1"/>
  <c r="AM216" i="1"/>
  <c r="AM195" i="1"/>
  <c r="AM188" i="1"/>
  <c r="AM50" i="1"/>
  <c r="AM7" i="1"/>
  <c r="AM190" i="1"/>
  <c r="AM9" i="1"/>
  <c r="AM21" i="1"/>
  <c r="AM22" i="1"/>
  <c r="AM15" i="1"/>
  <c r="AM199" i="1"/>
  <c r="AM192" i="1"/>
  <c r="AM189" i="1"/>
  <c r="AM187" i="1"/>
  <c r="AM196" i="1"/>
  <c r="AM209" i="1"/>
  <c r="AM223" i="1"/>
  <c r="AM197" i="1"/>
  <c r="AM85" i="1"/>
  <c r="AM49" i="1"/>
  <c r="AM53" i="1"/>
  <c r="AM17" i="1"/>
  <c r="AM8" i="1"/>
  <c r="AM224" i="1"/>
  <c r="AM221" i="1"/>
  <c r="AM218" i="1"/>
  <c r="AM191" i="1"/>
  <c r="AM204" i="1"/>
  <c r="AM86" i="1"/>
  <c r="AM10" i="1"/>
  <c r="AM23" i="1"/>
  <c r="AM14" i="1"/>
  <c r="AM19" i="1"/>
  <c r="AM24" i="1"/>
  <c r="AM201" i="1"/>
  <c r="AM215" i="1"/>
  <c r="AM208" i="1"/>
  <c r="AM205" i="1"/>
  <c r="AM203" i="1"/>
  <c r="AM212" i="1"/>
  <c r="AM210" i="1"/>
  <c r="AM206" i="1"/>
  <c r="AM213" i="1"/>
  <c r="AM46" i="1"/>
  <c r="AM154" i="1" l="1"/>
  <c r="AE154" i="1"/>
  <c r="AP154" i="1" s="1"/>
  <c r="AM118" i="1"/>
  <c r="AE118" i="1"/>
  <c r="AP118" i="1" s="1"/>
  <c r="AM140" i="1"/>
  <c r="AE140" i="1"/>
  <c r="AP140" i="1" s="1"/>
  <c r="AE156" i="1"/>
  <c r="AP156" i="1" s="1"/>
  <c r="AM156" i="1"/>
  <c r="F13" i="6" s="1"/>
  <c r="H13" i="6" s="1"/>
  <c r="I13" i="6" s="1"/>
  <c r="AM108" i="1"/>
  <c r="AE108" i="1"/>
  <c r="AP108" i="1" s="1"/>
  <c r="AE137" i="1"/>
  <c r="AP137" i="1" s="1"/>
  <c r="AM137" i="1"/>
  <c r="AM128" i="1"/>
  <c r="AE128" i="1"/>
  <c r="AP128" i="1" s="1"/>
  <c r="AM153" i="1"/>
  <c r="AE153" i="1"/>
  <c r="AP153" i="1" s="1"/>
  <c r="AM106" i="1"/>
  <c r="AE106" i="1"/>
  <c r="AP106" i="1" s="1"/>
  <c r="AM182" i="1"/>
  <c r="AE182" i="1"/>
  <c r="AP182" i="1" s="1"/>
  <c r="AM121" i="1"/>
  <c r="AE121" i="1"/>
  <c r="AP121" i="1" s="1"/>
  <c r="AM150" i="1"/>
  <c r="AE150" i="1"/>
  <c r="AP150" i="1" s="1"/>
  <c r="AM124" i="1"/>
  <c r="AE124" i="1"/>
  <c r="AP124" i="1" s="1"/>
  <c r="AM170" i="1"/>
  <c r="AE170" i="1"/>
  <c r="AP170" i="1" s="1"/>
  <c r="AM157" i="1"/>
  <c r="AE157" i="1"/>
  <c r="AP157" i="1" s="1"/>
  <c r="AM125" i="1"/>
  <c r="AE125" i="1"/>
  <c r="AP125" i="1" s="1"/>
  <c r="AM95" i="1"/>
  <c r="AE95" i="1"/>
  <c r="AP95" i="1" s="1"/>
  <c r="AM138" i="1"/>
  <c r="AE138" i="1"/>
  <c r="AP138" i="1" s="1"/>
  <c r="AE103" i="1"/>
  <c r="AP103" i="1" s="1"/>
  <c r="AM103" i="1"/>
  <c r="AE141" i="1"/>
  <c r="AP141" i="1" s="1"/>
  <c r="AM141" i="1"/>
  <c r="AE179" i="1"/>
  <c r="AP179" i="1" s="1"/>
  <c r="AM179" i="1"/>
  <c r="AE134" i="1"/>
  <c r="AP134" i="1" s="1"/>
  <c r="AM134" i="1"/>
  <c r="AM122" i="1"/>
  <c r="AE122" i="1"/>
  <c r="AP122" i="1" s="1"/>
  <c r="AE169" i="1"/>
  <c r="AP169" i="1" s="1"/>
  <c r="AM169" i="1"/>
  <c r="AM151" i="1"/>
  <c r="AE151" i="1"/>
  <c r="AP151" i="1" s="1"/>
  <c r="AM109" i="1"/>
  <c r="AE109" i="1"/>
  <c r="AP109" i="1" s="1"/>
  <c r="AM102" i="1"/>
  <c r="AE102" i="1"/>
  <c r="AP102" i="1" s="1"/>
  <c r="AE172" i="1"/>
  <c r="AP172" i="1" s="1"/>
  <c r="AM172" i="1"/>
  <c r="AM160" i="1"/>
  <c r="AE160" i="1"/>
  <c r="AP160" i="1" s="1"/>
  <c r="AE94" i="1"/>
  <c r="AP94" i="1" s="1"/>
  <c r="AM94" i="1"/>
  <c r="AM135" i="1"/>
  <c r="AE135" i="1"/>
  <c r="AP135" i="1" s="1"/>
  <c r="AM173" i="1"/>
  <c r="AE173" i="1"/>
  <c r="AP173" i="1" s="1"/>
  <c r="AE112" i="1"/>
  <c r="AP112" i="1" s="1"/>
  <c r="AM112" i="1"/>
  <c r="AM166" i="1"/>
  <c r="AE166" i="1"/>
  <c r="AP166" i="1" s="1"/>
  <c r="AM144" i="1"/>
  <c r="AE144" i="1"/>
  <c r="AP144" i="1" s="1"/>
  <c r="AM96" i="1"/>
  <c r="F14" i="6" s="1"/>
  <c r="H14" i="6" s="1"/>
  <c r="AE96" i="1"/>
  <c r="AP96" i="1" s="1"/>
  <c r="AE176" i="1"/>
  <c r="AP176" i="1" s="1"/>
  <c r="AM176" i="1"/>
  <c r="AM105" i="1"/>
  <c r="AE105" i="1"/>
  <c r="AP105" i="1" s="1"/>
  <c r="AE78" i="1"/>
  <c r="AP78" i="1" s="1"/>
  <c r="AM78" i="1"/>
  <c r="AE80" i="1"/>
  <c r="AP80" i="1" s="1"/>
  <c r="AM80" i="1"/>
  <c r="AM79" i="1"/>
  <c r="AE79" i="1"/>
  <c r="AP79" i="1" s="1"/>
  <c r="F10" i="6"/>
  <c r="H10" i="6" s="1"/>
  <c r="F7" i="6"/>
  <c r="H7" i="6" s="1"/>
  <c r="I7" i="6" s="1"/>
  <c r="F6" i="6"/>
  <c r="H6" i="6" s="1"/>
  <c r="I6" i="6" s="1"/>
  <c r="I10" i="6"/>
  <c r="F8" i="6"/>
  <c r="H8" i="6" s="1"/>
  <c r="I8" i="6" s="1"/>
  <c r="F17" i="6"/>
  <c r="H17" i="6" s="1"/>
  <c r="F9" i="6"/>
  <c r="H9" i="6" s="1"/>
  <c r="F16" i="6"/>
  <c r="H16" i="6" s="1"/>
  <c r="I16" i="6" l="1"/>
  <c r="I9" i="6"/>
  <c r="I17" i="6"/>
  <c r="I14" i="6"/>
</calcChain>
</file>

<file path=xl/comments1.xml><?xml version="1.0" encoding="utf-8"?>
<comments xmlns="http://schemas.openxmlformats.org/spreadsheetml/2006/main">
  <authors>
    <author>Coughlin, Erin</author>
  </authors>
  <commentList>
    <comment ref="D3" authorId="0" shapeId="0">
      <text>
        <r>
          <rPr>
            <b/>
            <sz val="9"/>
            <color indexed="81"/>
            <rFont val="Tahoma"/>
            <family val="2"/>
          </rPr>
          <t xml:space="preserve">Res
Non-Res
(Retail Rates)
</t>
        </r>
      </text>
    </comment>
  </commentList>
</comments>
</file>

<file path=xl/sharedStrings.xml><?xml version="1.0" encoding="utf-8"?>
<sst xmlns="http://schemas.openxmlformats.org/spreadsheetml/2006/main" count="1225" uniqueCount="269">
  <si>
    <t>Total Units</t>
  </si>
  <si>
    <t>Sector</t>
  </si>
  <si>
    <t>Program</t>
  </si>
  <si>
    <t>Tier</t>
  </si>
  <si>
    <t>Measure Name</t>
  </si>
  <si>
    <t>Efficient Products</t>
  </si>
  <si>
    <t>Lighting</t>
  </si>
  <si>
    <t>Incentive</t>
  </si>
  <si>
    <t>Appliance Recycling</t>
  </si>
  <si>
    <t>Res</t>
  </si>
  <si>
    <t>Home Weatherproofing</t>
  </si>
  <si>
    <t>Direct Install</t>
  </si>
  <si>
    <t>Audit</t>
  </si>
  <si>
    <t>Income Qualified Weatherproofing</t>
  </si>
  <si>
    <t>Home Online Energy Checkup</t>
  </si>
  <si>
    <t>Electric DHW Kit</t>
  </si>
  <si>
    <t>Gas DHW Kit</t>
  </si>
  <si>
    <t xml:space="preserve">Schools Education Program </t>
  </si>
  <si>
    <t>New Construction</t>
  </si>
  <si>
    <t>CAC w/ Gas Heat</t>
  </si>
  <si>
    <t>All Electric</t>
  </si>
  <si>
    <t>Home Energy Reports</t>
  </si>
  <si>
    <t>C&amp;I Prescriptive</t>
  </si>
  <si>
    <t>C&amp;I Custom</t>
  </si>
  <si>
    <t>Small Business Direct Install</t>
  </si>
  <si>
    <t>Total Incentive Costs</t>
  </si>
  <si>
    <t>First Year Net Incremental Electric Savings (kWh) @ Meter</t>
  </si>
  <si>
    <t>Indiana</t>
  </si>
  <si>
    <t>Com</t>
  </si>
  <si>
    <t>CFL Bulb</t>
  </si>
  <si>
    <t>LED Bulb</t>
  </si>
  <si>
    <t>ENERGY STAR Ceiling Fan</t>
  </si>
  <si>
    <t>ENERGY STAR Dehumidifier</t>
  </si>
  <si>
    <t>ENERGY STAR Pool Pump, Variable Speed</t>
  </si>
  <si>
    <t>ECM Furnace</t>
  </si>
  <si>
    <t>Heat Pump Water Heater</t>
  </si>
  <si>
    <t>Programmable Thermostat (CAC)</t>
  </si>
  <si>
    <t>Programmable Thermostat (ASHP)</t>
  </si>
  <si>
    <t>Wi-Fi Connected Smart Thermostat (CAC/Electric Heat)</t>
  </si>
  <si>
    <t>Wi-Fi Connected Smart Thermostat (ASHP)</t>
  </si>
  <si>
    <t>ASHP SEER 15, HSPF 8.2</t>
  </si>
  <si>
    <t>ASHP SEER 16, HSPF 8.7</t>
  </si>
  <si>
    <t>ASHP SEER 17, HSPF 9.2</t>
  </si>
  <si>
    <t>ASHP SEER 18, HSPF 10.1</t>
  </si>
  <si>
    <t>CAC SEER 15, EER 12</t>
  </si>
  <si>
    <t>CAC SEER 16, EER 13</t>
  </si>
  <si>
    <t>CAC SEER 17, EER 13</t>
  </si>
  <si>
    <t>Ductless HP Replace HP - SEER≥17, HSPF≥9.5</t>
  </si>
  <si>
    <t>Ductless HP Replace HP - SEER≥19, HSPF≥9.5</t>
  </si>
  <si>
    <t>Ductless HP Replace HP - SEER≥21, HSPF≥10</t>
  </si>
  <si>
    <t>Ductless HP Replace HP - SEER≥23, HSPF≥10</t>
  </si>
  <si>
    <t>Ductless HP Replace Elec Resistance - SEER≥17, HSPF≥9.5</t>
  </si>
  <si>
    <t>Ductless HP Replace Elec Resistance - SEER≥19, HSPF≥9.5</t>
  </si>
  <si>
    <t>Ductless HP Replace Elec Resistance - SEER≥21, HSPF≥10</t>
  </si>
  <si>
    <t>Ductless HP Replace Elec Resistance - SEER≥23, HSPF≥10</t>
  </si>
  <si>
    <t>ENERGY STAR Refrigerator</t>
  </si>
  <si>
    <t>Refrigerator Recycling</t>
  </si>
  <si>
    <t>Freezer Recycling</t>
  </si>
  <si>
    <t>Room A/C Recycling</t>
  </si>
  <si>
    <t>Dehumidifier Recycling</t>
  </si>
  <si>
    <t>Showerhead (Elec DHW)</t>
  </si>
  <si>
    <t>Shower Start with Shower Head (Elec DHW)</t>
  </si>
  <si>
    <t>Bath Faucet Aerators (Elec DHW only)</t>
  </si>
  <si>
    <t>Kitchen Faucet Aerators  (Elec DHW only)</t>
  </si>
  <si>
    <t>Hot Water Tank Wrap</t>
  </si>
  <si>
    <t>Hot Water Pipe Insulation</t>
  </si>
  <si>
    <t>Weatherproof Customer Education</t>
  </si>
  <si>
    <t>Re-Program Thermostat</t>
  </si>
  <si>
    <t>Air Infiltration Reduction (Heat Pump)</t>
  </si>
  <si>
    <t>Air Infiltration Reduction (AC w/ Electric Heat)</t>
  </si>
  <si>
    <t>Ceiling Insulation-R38</t>
  </si>
  <si>
    <t>Sidewall Insulation-R11</t>
  </si>
  <si>
    <t>Kneewall Insulation</t>
  </si>
  <si>
    <t>Duct Insulation &amp; Sealing</t>
  </si>
  <si>
    <t>CAC Maintenance/Tune-Up</t>
  </si>
  <si>
    <t>ASHP Maintenance/Tune-Up</t>
  </si>
  <si>
    <t>LED Nightlight</t>
  </si>
  <si>
    <t>Silver Star HERS 75 - Gas &amp; Electric</t>
  </si>
  <si>
    <t>Gold Star HERS 67- Gas &amp; Electric</t>
  </si>
  <si>
    <t>Platinum Star- EPAct Tax Credit- Gas &amp; Electric</t>
  </si>
  <si>
    <t>Silver Star HERS 75 - All Electric</t>
  </si>
  <si>
    <t>Gold Star HERS 67- All Electric</t>
  </si>
  <si>
    <t>Platinum Star- EPAct Tax Credit- All Electric</t>
  </si>
  <si>
    <t>Anti-Sweat Heater Control</t>
  </si>
  <si>
    <t>Auto Door Closers – Walk-In Cooler/Freezer (retrofit only)</t>
  </si>
  <si>
    <t>ENERGY STAR Convection Oven</t>
  </si>
  <si>
    <t>ECM Motors on Furnaces</t>
  </si>
  <si>
    <t>ECM in Cooler/Freezer</t>
  </si>
  <si>
    <t>ENERGY STAR Dishwasher, High Temp</t>
  </si>
  <si>
    <t>ENERGY STAR Dishwasher, High Temp, Multi-Tank Conveyor</t>
  </si>
  <si>
    <t>ENERGY STAR Dishwasher, High Temp, Single Tank Conveyor</t>
  </si>
  <si>
    <t>ENERGY STAR Dishwasher, High Temp, Under Counter</t>
  </si>
  <si>
    <t>ENERGY STAR Dishwasher, Low Temp</t>
  </si>
  <si>
    <t>ENERGY STAR Dishwasher, Low Temp, Multi-Tank Conveyor</t>
  </si>
  <si>
    <t>ENERGY STAR Dishwasher, Low Temp, Single Tank Conveyor</t>
  </si>
  <si>
    <t>ENERGY STAR Dishwasher, Low Temp, Under Counter</t>
  </si>
  <si>
    <t>ENERGY STAR Fryer</t>
  </si>
  <si>
    <t>ENERGY STAR Glass Door Freezers ≤15ft3</t>
  </si>
  <si>
    <t>ENERGY STAR Glass Door Freezers 15 to 30 ft3</t>
  </si>
  <si>
    <t>ENERGY STAR Glass Door Freezers 30 to 50ft3</t>
  </si>
  <si>
    <t>ENERGY STAR Glass Door Freezers ≥50ft3</t>
  </si>
  <si>
    <t>ENERGY STAR Glass Door Refrigerators ≤15ft3</t>
  </si>
  <si>
    <t>ENERGY STAR Glass Door Refrigerators 15 to 30 ft3</t>
  </si>
  <si>
    <t>ENERGY STAR Glass Door Refrigerators 30 to 50ft3</t>
  </si>
  <si>
    <t>ENERGY STAR Glass Door Refrigerators ≥50ft3</t>
  </si>
  <si>
    <t>ENERGY STAR Griddle</t>
  </si>
  <si>
    <t xml:space="preserve">ENERGY STAR Hot Holding Cabinets Full Size </t>
  </si>
  <si>
    <t>ENERGY STAR Hot Holding Cabinets Half Size</t>
  </si>
  <si>
    <t>ENERGY STAR Hot Holding Cabinets Three Quarter Size</t>
  </si>
  <si>
    <t>ENERGY STAR Solid Door Freezers ≤15ft3</t>
  </si>
  <si>
    <t>ENERGY STAR Solid Door Freezers 15 to 30 ft3</t>
  </si>
  <si>
    <t>ENERGY STAR Solid Door Freezers 30 to 50ft3</t>
  </si>
  <si>
    <t>ENERGY STAR Solid Door Freezers ≥50ft3</t>
  </si>
  <si>
    <t>ENERGY STAR Solid Door Refrigerators ≤15ft3</t>
  </si>
  <si>
    <t>ENERGY STAR Solid Door Refrigerators 15 to 30 ft3</t>
  </si>
  <si>
    <t>ENERGY STAR Solid Door Refrigerators 30 to 50ft3</t>
  </si>
  <si>
    <t>ENERGY STAR Solid Door Refrigerators ≥50ft3</t>
  </si>
  <si>
    <t xml:space="preserve">ENERGY STAR Steam Cookers 3 Pan </t>
  </si>
  <si>
    <t xml:space="preserve">ENERGY STAR Steam Cookers 4 Pan </t>
  </si>
  <si>
    <t xml:space="preserve">ENERGY STAR Steam Cookers 5 Pan </t>
  </si>
  <si>
    <t xml:space="preserve">ENERGY STAR Steam Cookers 6 Pan </t>
  </si>
  <si>
    <t>Engine Block Heater Timer</t>
  </si>
  <si>
    <t>Evaporator Fan Motor Controls on ECM motors</t>
  </si>
  <si>
    <t>Evaporator Fan Motor Controls on PSC motors</t>
  </si>
  <si>
    <t>Evaporator Fan Motor Controls on S-P motors</t>
  </si>
  <si>
    <t>Floating head pressure controls</t>
  </si>
  <si>
    <t>Guestroom Energy Management Electric Heat</t>
  </si>
  <si>
    <t>High volume low speed fans: 16' fan blade diameter</t>
  </si>
  <si>
    <t>High volume low speed fans: 18' fan blade diameter</t>
  </si>
  <si>
    <t>High volume low speed fans: 20' fan blade diameter</t>
  </si>
  <si>
    <t>High volume low speed fans: 22' fan blade diameter</t>
  </si>
  <si>
    <t>High volume low speed fans: 24' fan blade diameter</t>
  </si>
  <si>
    <t>LED Case Lighting - Cooler</t>
  </si>
  <si>
    <t>LED Case Lighting - Freezer</t>
  </si>
  <si>
    <t>LED Refrigerated Space Lighting</t>
  </si>
  <si>
    <t>Motion Sensors on LED Cases - Cooler</t>
  </si>
  <si>
    <t>Motion Sensors on LED Cases - Freezer</t>
  </si>
  <si>
    <t>Pre-Rinse Sprayer</t>
  </si>
  <si>
    <t>Reach-in Display Case Door Retrofit  - Cooler/Freezer</t>
  </si>
  <si>
    <t>Refrigerated Case Cover</t>
  </si>
  <si>
    <t>Strip Curtains - Cooler</t>
  </si>
  <si>
    <t>Strip Curtains - Freezer</t>
  </si>
  <si>
    <t>Vending Machine Occupancy Sensor (Non-Refrigerated)</t>
  </si>
  <si>
    <t>Vending Machine Occupancy Sensor (Refrigerated)</t>
  </si>
  <si>
    <t>VFD for HVAC Fan/Motor  (≤20 HP)</t>
  </si>
  <si>
    <t>VFD for HVAC Pump/Motor (≤20 HP)</t>
  </si>
  <si>
    <t>VFD for Process Fans/Motors - non-HVAC (≤20 HP)</t>
  </si>
  <si>
    <t>VFD for Process Pump/Motor - non-HVAC (≤20 HP)</t>
  </si>
  <si>
    <t>LED - exterior (HID ≤175W)</t>
  </si>
  <si>
    <t>LED - exterior (HID 176W-250W)</t>
  </si>
  <si>
    <t>LED - exterior (HID 251W-400W)</t>
  </si>
  <si>
    <t>LW HPT8 4ft 1 lamp ≤28W (T8)</t>
  </si>
  <si>
    <t>LW HPT8 4ft 2 lamp ≤28W (T8)</t>
  </si>
  <si>
    <t>LW HPT8 4ft 3 lamp ≤28W (T8)</t>
  </si>
  <si>
    <t>LW HPT8 4ft 4 lamp ≤28W (T8)</t>
  </si>
  <si>
    <t>Occupancy sensor &lt;500W connected load</t>
  </si>
  <si>
    <t>Occupancy sensor ≥500W connected load</t>
  </si>
  <si>
    <t>LED exit sign</t>
  </si>
  <si>
    <t>LED auto traffic signal – 8” or 12” green</t>
  </si>
  <si>
    <t>LED pedestrian signal (non-exit)</t>
  </si>
  <si>
    <t>T12 delamp</t>
  </si>
  <si>
    <t>T8 4ft 1 lamp ≤28W (T12)</t>
  </si>
  <si>
    <t>T8 4ft 2 lamp ≤28W (T12)</t>
  </si>
  <si>
    <t>T8 4ft 3 lamp ≤28W (T12)</t>
  </si>
  <si>
    <t>T8 4ft 4 lamp ≤28W (T12)</t>
  </si>
  <si>
    <t>T5HO 4ft 3 lamp</t>
  </si>
  <si>
    <t>T5HO 4ft 4 lamp</t>
  </si>
  <si>
    <t>T5HO 4ft 6 lamp</t>
  </si>
  <si>
    <t>LED 4ft lamp (T12)</t>
  </si>
  <si>
    <t>LED 4ft lamp (T8)</t>
  </si>
  <si>
    <t>LED Replacing A-line 50-80W (Incandescent)</t>
  </si>
  <si>
    <t>CFL Screw In (Halogen)</t>
  </si>
  <si>
    <t>Custom Program</t>
  </si>
  <si>
    <t>Michigan</t>
  </si>
  <si>
    <t>Round Dollar Values</t>
  </si>
  <si>
    <t>Incremental Measures</t>
  </si>
  <si>
    <t>First Year Net Incremental Demand Savings (Peak kW) @ Meter</t>
  </si>
  <si>
    <t>Total Admin</t>
  </si>
  <si>
    <t>Delivery</t>
  </si>
  <si>
    <t>Administration</t>
  </si>
  <si>
    <t>Education &amp; Marketing</t>
  </si>
  <si>
    <t>Evaluation</t>
  </si>
  <si>
    <t>Total Budget</t>
  </si>
  <si>
    <t>Admin</t>
  </si>
  <si>
    <t>Market</t>
  </si>
  <si>
    <t>Eval</t>
  </si>
  <si>
    <t>a</t>
  </si>
  <si>
    <t>Total Portfolio</t>
  </si>
  <si>
    <t>b</t>
  </si>
  <si>
    <t>Total Residential</t>
  </si>
  <si>
    <t>Bus</t>
  </si>
  <si>
    <t>Total Business</t>
  </si>
  <si>
    <t>Small Business Efficiency</t>
  </si>
  <si>
    <t>Weighted Average Incen $/kWh</t>
  </si>
  <si>
    <t>Indiana Mid</t>
  </si>
  <si>
    <t>Michigan Mid</t>
  </si>
  <si>
    <t>Admin Adder</t>
  </si>
  <si>
    <t>total savings</t>
  </si>
  <si>
    <t>$/kWh</t>
  </si>
  <si>
    <t>Weighted Average All  in Cost $/KwH</t>
  </si>
  <si>
    <t>Program Cost Key</t>
  </si>
  <si>
    <t>Bundle Assignment</t>
  </si>
  <si>
    <t>Measure Assignment</t>
  </si>
  <si>
    <t>Central AC</t>
  </si>
  <si>
    <t>Air-Source Heat Pump</t>
  </si>
  <si>
    <t>Thermostat - WIFI</t>
  </si>
  <si>
    <t>General Service Screw-In</t>
  </si>
  <si>
    <t>R - Lighting</t>
  </si>
  <si>
    <t xml:space="preserve">  </t>
  </si>
  <si>
    <t>Central AC - Maintenance</t>
  </si>
  <si>
    <t>Dehumidifier</t>
  </si>
  <si>
    <t>R - Appliances</t>
  </si>
  <si>
    <t>Insulation - Ceiling</t>
  </si>
  <si>
    <t>Refrigerator - Decommissioning and Recycling</t>
  </si>
  <si>
    <t>Freezer - Decommisioning and Recycling</t>
  </si>
  <si>
    <t>Water Heater (&lt;= 55 Gal)</t>
  </si>
  <si>
    <t>Water Heater - Pipe Insulation</t>
  </si>
  <si>
    <t>R - Water Heating</t>
  </si>
  <si>
    <t>Water Heater - Low-Flow Showerheads</t>
  </si>
  <si>
    <t>Windows - High Efficiency</t>
  </si>
  <si>
    <t>Windows - Install Reflective Film</t>
  </si>
  <si>
    <t>C - VFD</t>
  </si>
  <si>
    <t>C - COMMERCIAL OUTDOOR LIGHTING</t>
  </si>
  <si>
    <t>C - COMMERCIAL INDOOR LIGHTING</t>
  </si>
  <si>
    <t>Non Incentive Adder</t>
  </si>
  <si>
    <t>C - HVAC &amp; REFRIGERATION</t>
  </si>
  <si>
    <t>C - INDUSTRIAL MEASURES</t>
  </si>
  <si>
    <t>C - BUILDING MANAGEMENT SYSTEM</t>
  </si>
  <si>
    <t>R - Behavioral</t>
  </si>
  <si>
    <t>RAP</t>
  </si>
  <si>
    <t>Realistic Achievable</t>
  </si>
  <si>
    <t>Weighted Avg. $/kWh</t>
  </si>
  <si>
    <t>Weight #2</t>
  </si>
  <si>
    <t>By kWh</t>
  </si>
  <si>
    <t>FOR ANALYSIS</t>
  </si>
  <si>
    <t>MAP</t>
  </si>
  <si>
    <t>Behavioral</t>
  </si>
  <si>
    <t>Total kWh</t>
  </si>
  <si>
    <t>$/unit</t>
  </si>
  <si>
    <t>kWh/unit</t>
  </si>
  <si>
    <t># of Units</t>
  </si>
  <si>
    <t>Per Unit Incremental Cost</t>
  </si>
  <si>
    <t>Per Unit Incentive</t>
  </si>
  <si>
    <t>NTG</t>
  </si>
  <si>
    <t>Original</t>
  </si>
  <si>
    <t>Total Gross Savings</t>
  </si>
  <si>
    <t>Per Unit Gross Savings</t>
  </si>
  <si>
    <t>Modified for EISA</t>
  </si>
  <si>
    <t>implementation cost</t>
  </si>
  <si>
    <t>portfolio admin</t>
  </si>
  <si>
    <t>R - HVAC Equipment</t>
  </si>
  <si>
    <t>R - Building Shell</t>
  </si>
  <si>
    <t>per 100 sqft of window</t>
  </si>
  <si>
    <t>Single Family</t>
  </si>
  <si>
    <t>Multi Family</t>
  </si>
  <si>
    <t>Mobile Home</t>
  </si>
  <si>
    <t>Low Income</t>
  </si>
  <si>
    <t>Indiana TRM</t>
  </si>
  <si>
    <t>MEND</t>
  </si>
  <si>
    <t>Weighted Average Non-Incen $/kWh</t>
  </si>
  <si>
    <t>kWh</t>
  </si>
  <si>
    <t>Non Incentive</t>
  </si>
  <si>
    <t>Incremental Cost</t>
  </si>
  <si>
    <t>total incremental costs</t>
  </si>
  <si>
    <t>Weighted Average Inrem $/kWh</t>
  </si>
  <si>
    <t>I&amp;M Program Actuals &amp; Plan</t>
  </si>
  <si>
    <t>Indiana Michigan Power Company</t>
  </si>
  <si>
    <t>Cause No. 45285</t>
  </si>
  <si>
    <t>IURC DR 3-2 Attachment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</si>
</sst>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&quot;$&quot;#,##0.000_);[Red]\(&quot;$&quot;#,##0.000\)"/>
    <numFmt numFmtId="167" formatCode="&quot;$&quot;#,##0.0000_);[Red]\(&quot;$&quot;#,##0.0000\)"/>
    <numFmt numFmtId="168" formatCode="&quot;$&quot;#,##0.00"/>
    <numFmt numFmtId="169" formatCode="_(* #,##0.000_);_(* \(#,##0.000\);_(* &quot;-&quot;??_);_(@_)"/>
    <numFmt numFmtId="170" formatCode="0.000"/>
    <numFmt numFmtId="171" formatCode="_(* #,##0.0000_);_(* \(#,##0.0000\);_(* &quot;-&quot;??_);_(@_)"/>
    <numFmt numFmtId="172" formatCode="_(* #,##0.0_);_(* \(#,##0.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FFFFFF"/>
      <name val="Calibri"/>
      <family val="2"/>
    </font>
    <font>
      <b/>
      <sz val="10"/>
      <name val="Calibri"/>
      <family val="2"/>
    </font>
    <font>
      <b/>
      <sz val="9"/>
      <color indexed="81"/>
      <name val="Tahoma"/>
      <family val="2"/>
    </font>
    <font>
      <sz val="10"/>
      <color theme="0" tint="-0.499984740745262"/>
      <name val="Calibri"/>
      <family val="2"/>
      <scheme val="minor"/>
    </font>
    <font>
      <sz val="10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sz val="14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rgb="FF4BACC6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8">
    <xf numFmtId="0" fontId="0" fillId="0" borderId="0" xfId="0"/>
    <xf numFmtId="0" fontId="3" fillId="0" borderId="0" xfId="0" applyFont="1" applyFill="1" applyBorder="1" applyAlignment="1"/>
    <xf numFmtId="0" fontId="4" fillId="0" borderId="0" xfId="0" applyFont="1" applyFill="1" applyBorder="1" applyAlignment="1">
      <alignment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3" borderId="2" xfId="0" applyFont="1" applyFill="1" applyBorder="1"/>
    <xf numFmtId="0" fontId="3" fillId="3" borderId="1" xfId="0" applyFont="1" applyFill="1" applyBorder="1"/>
    <xf numFmtId="164" fontId="3" fillId="4" borderId="1" xfId="1" applyNumberFormat="1" applyFont="1" applyFill="1" applyBorder="1" applyAlignment="1">
      <alignment horizontal="center" vertical="center"/>
    </xf>
    <xf numFmtId="165" fontId="3" fillId="3" borderId="1" xfId="0" applyNumberFormat="1" applyFont="1" applyFill="1" applyBorder="1"/>
    <xf numFmtId="165" fontId="3" fillId="5" borderId="1" xfId="0" applyNumberFormat="1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Fill="1" applyBorder="1" applyAlignment="1">
      <alignment vertical="center" wrapText="1"/>
    </xf>
    <xf numFmtId="0" fontId="10" fillId="7" borderId="1" xfId="0" applyFont="1" applyFill="1" applyBorder="1" applyAlignment="1">
      <alignment horizontal="center"/>
    </xf>
    <xf numFmtId="0" fontId="11" fillId="0" borderId="0" xfId="0" applyFont="1"/>
    <xf numFmtId="0" fontId="12" fillId="0" borderId="0" xfId="0" applyFont="1" applyAlignment="1">
      <alignment horizontal="center"/>
    </xf>
    <xf numFmtId="9" fontId="11" fillId="0" borderId="0" xfId="3" applyFont="1"/>
    <xf numFmtId="165" fontId="11" fillId="0" borderId="0" xfId="0" applyNumberFormat="1" applyFont="1"/>
    <xf numFmtId="0" fontId="7" fillId="0" borderId="0" xfId="0" applyFont="1" applyAlignment="1">
      <alignment vertical="center" wrapText="1"/>
    </xf>
    <xf numFmtId="0" fontId="11" fillId="0" borderId="0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5" fillId="10" borderId="0" xfId="0" applyFont="1" applyFill="1" applyAlignment="1">
      <alignment vertical="center"/>
    </xf>
    <xf numFmtId="9" fontId="11" fillId="10" borderId="0" xfId="3" applyFont="1" applyFill="1" applyAlignment="1">
      <alignment vertical="center"/>
    </xf>
    <xf numFmtId="9" fontId="15" fillId="10" borderId="0" xfId="3" applyFont="1" applyFill="1" applyAlignment="1">
      <alignment vertical="center"/>
    </xf>
    <xf numFmtId="0" fontId="11" fillId="10" borderId="0" xfId="0" applyFont="1" applyFill="1" applyAlignment="1">
      <alignment vertical="center"/>
    </xf>
    <xf numFmtId="0" fontId="13" fillId="9" borderId="1" xfId="0" applyFont="1" applyFill="1" applyBorder="1" applyAlignment="1">
      <alignment vertical="center" wrapText="1"/>
    </xf>
    <xf numFmtId="0" fontId="13" fillId="9" borderId="1" xfId="0" applyFont="1" applyFill="1" applyBorder="1" applyAlignment="1">
      <alignment horizontal="left" vertical="center" wrapText="1"/>
    </xf>
    <xf numFmtId="0" fontId="13" fillId="9" borderId="1" xfId="0" applyFont="1" applyFill="1" applyBorder="1" applyAlignment="1">
      <alignment horizontal="center" vertical="center"/>
    </xf>
    <xf numFmtId="0" fontId="14" fillId="0" borderId="0" xfId="0" applyFont="1"/>
    <xf numFmtId="0" fontId="15" fillId="10" borderId="0" xfId="0" applyFont="1" applyFill="1"/>
    <xf numFmtId="0" fontId="16" fillId="11" borderId="1" xfId="0" applyFont="1" applyFill="1" applyBorder="1" applyAlignment="1">
      <alignment horizontal="center" vertical="center"/>
    </xf>
    <xf numFmtId="9" fontId="16" fillId="11" borderId="1" xfId="3" applyFont="1" applyFill="1" applyBorder="1" applyAlignment="1">
      <alignment horizontal="center" vertical="center" wrapText="1"/>
    </xf>
    <xf numFmtId="43" fontId="11" fillId="10" borderId="0" xfId="1" applyNumberFormat="1" applyFont="1" applyFill="1" applyAlignment="1">
      <alignment horizontal="right"/>
    </xf>
    <xf numFmtId="0" fontId="16" fillId="12" borderId="1" xfId="0" applyFont="1" applyFill="1" applyBorder="1" applyAlignment="1">
      <alignment horizontal="left"/>
    </xf>
    <xf numFmtId="164" fontId="16" fillId="12" borderId="1" xfId="1" applyNumberFormat="1" applyFont="1" applyFill="1" applyBorder="1" applyAlignment="1">
      <alignment horizontal="left"/>
    </xf>
    <xf numFmtId="5" fontId="16" fillId="12" borderId="1" xfId="1" applyNumberFormat="1" applyFont="1" applyFill="1" applyBorder="1" applyAlignment="1">
      <alignment horizontal="center"/>
    </xf>
    <xf numFmtId="165" fontId="16" fillId="12" borderId="1" xfId="0" applyNumberFormat="1" applyFont="1" applyFill="1" applyBorder="1" applyAlignment="1">
      <alignment horizontal="center"/>
    </xf>
    <xf numFmtId="165" fontId="14" fillId="0" borderId="0" xfId="0" applyNumberFormat="1" applyFont="1"/>
    <xf numFmtId="165" fontId="16" fillId="12" borderId="1" xfId="0" applyNumberFormat="1" applyFont="1" applyFill="1" applyBorder="1" applyAlignment="1">
      <alignment horizontal="left"/>
    </xf>
    <xf numFmtId="0" fontId="17" fillId="0" borderId="0" xfId="0" applyFont="1"/>
    <xf numFmtId="0" fontId="10" fillId="13" borderId="1" xfId="0" applyFont="1" applyFill="1" applyBorder="1" applyAlignment="1">
      <alignment horizontal="left"/>
    </xf>
    <xf numFmtId="164" fontId="10" fillId="13" borderId="1" xfId="1" applyNumberFormat="1" applyFont="1" applyFill="1" applyBorder="1" applyAlignment="1">
      <alignment horizontal="center" vertical="center"/>
    </xf>
    <xf numFmtId="5" fontId="10" fillId="13" borderId="1" xfId="1" applyNumberFormat="1" applyFont="1" applyFill="1" applyBorder="1" applyAlignment="1">
      <alignment horizontal="center" vertical="center"/>
    </xf>
    <xf numFmtId="9" fontId="13" fillId="13" borderId="1" xfId="3" applyFont="1" applyFill="1" applyBorder="1"/>
    <xf numFmtId="0" fontId="10" fillId="0" borderId="0" xfId="0" applyFont="1"/>
    <xf numFmtId="0" fontId="7" fillId="10" borderId="0" xfId="0" applyFont="1" applyFill="1" applyAlignment="1">
      <alignment horizontal="left"/>
    </xf>
    <xf numFmtId="0" fontId="11" fillId="10" borderId="1" xfId="0" applyFont="1" applyFill="1" applyBorder="1"/>
    <xf numFmtId="164" fontId="11" fillId="10" borderId="1" xfId="1" applyNumberFormat="1" applyFont="1" applyFill="1" applyBorder="1"/>
    <xf numFmtId="0" fontId="14" fillId="10" borderId="0" xfId="0" applyFont="1" applyFill="1"/>
    <xf numFmtId="9" fontId="14" fillId="10" borderId="0" xfId="3" applyFont="1" applyFill="1"/>
    <xf numFmtId="5" fontId="11" fillId="10" borderId="1" xfId="1" applyNumberFormat="1" applyFont="1" applyFill="1" applyBorder="1"/>
    <xf numFmtId="165" fontId="11" fillId="10" borderId="1" xfId="1" applyNumberFormat="1" applyFont="1" applyFill="1" applyBorder="1"/>
    <xf numFmtId="9" fontId="15" fillId="10" borderId="0" xfId="3" applyFont="1" applyFill="1"/>
    <xf numFmtId="165" fontId="11" fillId="14" borderId="1" xfId="1" applyNumberFormat="1" applyFont="1" applyFill="1" applyBorder="1" applyAlignment="1">
      <alignment horizontal="center"/>
    </xf>
    <xf numFmtId="165" fontId="11" fillId="10" borderId="0" xfId="0" applyNumberFormat="1" applyFont="1" applyFill="1"/>
    <xf numFmtId="165" fontId="14" fillId="10" borderId="0" xfId="0" applyNumberFormat="1" applyFont="1" applyFill="1"/>
    <xf numFmtId="8" fontId="11" fillId="14" borderId="1" xfId="3" applyNumberFormat="1" applyFont="1" applyFill="1" applyBorder="1"/>
    <xf numFmtId="9" fontId="11" fillId="14" borderId="1" xfId="3" applyFont="1" applyFill="1" applyBorder="1"/>
    <xf numFmtId="0" fontId="11" fillId="10" borderId="0" xfId="0" applyFont="1" applyFill="1"/>
    <xf numFmtId="0" fontId="11" fillId="15" borderId="1" xfId="0" applyFont="1" applyFill="1" applyBorder="1"/>
    <xf numFmtId="164" fontId="11" fillId="15" borderId="1" xfId="1" applyNumberFormat="1" applyFont="1" applyFill="1" applyBorder="1"/>
    <xf numFmtId="5" fontId="11" fillId="15" borderId="1" xfId="1" applyNumberFormat="1" applyFont="1" applyFill="1" applyBorder="1"/>
    <xf numFmtId="165" fontId="11" fillId="15" borderId="1" xfId="1" applyNumberFormat="1" applyFont="1" applyFill="1" applyBorder="1"/>
    <xf numFmtId="165" fontId="11" fillId="15" borderId="1" xfId="1" applyNumberFormat="1" applyFont="1" applyFill="1" applyBorder="1" applyAlignment="1">
      <alignment horizontal="center"/>
    </xf>
    <xf numFmtId="8" fontId="11" fillId="15" borderId="1" xfId="3" applyNumberFormat="1" applyFont="1" applyFill="1" applyBorder="1"/>
    <xf numFmtId="9" fontId="11" fillId="15" borderId="1" xfId="3" applyFont="1" applyFill="1" applyBorder="1"/>
    <xf numFmtId="6" fontId="11" fillId="15" borderId="1" xfId="3" applyNumberFormat="1" applyFont="1" applyFill="1" applyBorder="1"/>
    <xf numFmtId="6" fontId="11" fillId="14" borderId="1" xfId="3" applyNumberFormat="1" applyFont="1" applyFill="1" applyBorder="1"/>
    <xf numFmtId="165" fontId="11" fillId="14" borderId="1" xfId="3" applyNumberFormat="1" applyFont="1" applyFill="1" applyBorder="1"/>
    <xf numFmtId="165" fontId="11" fillId="14" borderId="1" xfId="0" applyNumberFormat="1" applyFont="1" applyFill="1" applyBorder="1" applyAlignment="1">
      <alignment horizontal="center"/>
    </xf>
    <xf numFmtId="165" fontId="15" fillId="14" borderId="1" xfId="3" applyNumberFormat="1" applyFont="1" applyFill="1" applyBorder="1"/>
    <xf numFmtId="9" fontId="15" fillId="14" borderId="1" xfId="3" applyFont="1" applyFill="1" applyBorder="1"/>
    <xf numFmtId="165" fontId="10" fillId="13" borderId="1" xfId="1" applyNumberFormat="1" applyFont="1" applyFill="1" applyBorder="1" applyAlignment="1">
      <alignment horizontal="center" vertical="center"/>
    </xf>
    <xf numFmtId="166" fontId="11" fillId="14" borderId="1" xfId="3" applyNumberFormat="1" applyFont="1" applyFill="1" applyBorder="1"/>
    <xf numFmtId="167" fontId="11" fillId="14" borderId="1" xfId="3" applyNumberFormat="1" applyFont="1" applyFill="1" applyBorder="1"/>
    <xf numFmtId="10" fontId="11" fillId="0" borderId="0" xfId="3" applyNumberFormat="1" applyFont="1"/>
    <xf numFmtId="164" fontId="11" fillId="0" borderId="0" xfId="0" applyNumberFormat="1" applyFont="1"/>
    <xf numFmtId="44" fontId="11" fillId="0" borderId="0" xfId="2" applyFont="1"/>
    <xf numFmtId="164" fontId="11" fillId="0" borderId="0" xfId="1" applyNumberFormat="1" applyFont="1"/>
    <xf numFmtId="169" fontId="0" fillId="0" borderId="0" xfId="1" applyNumberFormat="1" applyFont="1"/>
    <xf numFmtId="164" fontId="3" fillId="3" borderId="1" xfId="1" applyNumberFormat="1" applyFont="1" applyFill="1" applyBorder="1"/>
    <xf numFmtId="164" fontId="3" fillId="5" borderId="1" xfId="1" applyNumberFormat="1" applyFont="1" applyFill="1" applyBorder="1"/>
    <xf numFmtId="170" fontId="0" fillId="0" borderId="0" xfId="0" applyNumberFormat="1"/>
    <xf numFmtId="0" fontId="2" fillId="0" borderId="0" xfId="0" applyFont="1" applyAlignment="1">
      <alignment horizontal="center" wrapText="1"/>
    </xf>
    <xf numFmtId="43" fontId="15" fillId="0" borderId="0" xfId="1" applyFont="1"/>
    <xf numFmtId="0" fontId="15" fillId="0" borderId="0" xfId="0" applyFont="1"/>
    <xf numFmtId="0" fontId="15" fillId="0" borderId="0" xfId="0" applyFont="1" applyAlignment="1">
      <alignment vertical="center"/>
    </xf>
    <xf numFmtId="171" fontId="15" fillId="0" borderId="0" xfId="1" applyNumberFormat="1" applyFont="1"/>
    <xf numFmtId="0" fontId="15" fillId="0" borderId="0" xfId="0" applyFont="1" applyFill="1"/>
    <xf numFmtId="0" fontId="13" fillId="0" borderId="0" xfId="1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165" fontId="13" fillId="0" borderId="0" xfId="0" applyNumberFormat="1" applyFont="1" applyFill="1" applyBorder="1" applyAlignment="1">
      <alignment horizontal="center"/>
    </xf>
    <xf numFmtId="5" fontId="13" fillId="0" borderId="0" xfId="1" applyNumberFormat="1" applyFont="1" applyFill="1" applyBorder="1" applyAlignment="1">
      <alignment horizontal="center" vertical="center"/>
    </xf>
    <xf numFmtId="165" fontId="15" fillId="0" borderId="0" xfId="1" applyNumberFormat="1" applyFont="1" applyFill="1" applyBorder="1"/>
    <xf numFmtId="43" fontId="15" fillId="0" borderId="0" xfId="1" applyFont="1" applyFill="1"/>
    <xf numFmtId="43" fontId="0" fillId="0" borderId="0" xfId="1" applyFont="1"/>
    <xf numFmtId="164" fontId="0" fillId="0" borderId="0" xfId="1" applyNumberFormat="1" applyFont="1"/>
    <xf numFmtId="9" fontId="0" fillId="0" borderId="0" xfId="3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Font="1"/>
    <xf numFmtId="0" fontId="0" fillId="0" borderId="6" xfId="0" applyBorder="1"/>
    <xf numFmtId="0" fontId="0" fillId="0" borderId="7" xfId="0" applyBorder="1"/>
    <xf numFmtId="0" fontId="0" fillId="0" borderId="0" xfId="0" applyBorder="1"/>
    <xf numFmtId="9" fontId="0" fillId="0" borderId="0" xfId="3" applyFont="1"/>
    <xf numFmtId="0" fontId="0" fillId="0" borderId="0" xfId="0" applyAlignment="1">
      <alignment horizontal="center"/>
    </xf>
    <xf numFmtId="43" fontId="0" fillId="0" borderId="0" xfId="1" applyFont="1" applyBorder="1"/>
    <xf numFmtId="9" fontId="15" fillId="0" borderId="0" xfId="3" applyFont="1"/>
    <xf numFmtId="43" fontId="15" fillId="0" borderId="0" xfId="1" applyFont="1" applyFill="1" applyBorder="1"/>
    <xf numFmtId="43" fontId="13" fillId="0" borderId="0" xfId="1" applyFont="1" applyFill="1" applyBorder="1" applyAlignment="1">
      <alignment horizontal="center" vertical="center"/>
    </xf>
    <xf numFmtId="9" fontId="15" fillId="0" borderId="0" xfId="3" applyFont="1" applyFill="1" applyBorder="1"/>
    <xf numFmtId="9" fontId="13" fillId="0" borderId="0" xfId="3" applyFont="1" applyFill="1" applyBorder="1" applyAlignment="1">
      <alignment horizontal="center" vertical="center"/>
    </xf>
    <xf numFmtId="6" fontId="11" fillId="6" borderId="1" xfId="3" applyNumberFormat="1" applyFont="1" applyFill="1" applyBorder="1"/>
    <xf numFmtId="9" fontId="11" fillId="6" borderId="1" xfId="3" applyFont="1" applyFill="1" applyBorder="1"/>
    <xf numFmtId="165" fontId="15" fillId="6" borderId="1" xfId="3" applyNumberFormat="1" applyFont="1" applyFill="1" applyBorder="1"/>
    <xf numFmtId="9" fontId="15" fillId="6" borderId="1" xfId="3" applyFont="1" applyFill="1" applyBorder="1"/>
    <xf numFmtId="168" fontId="0" fillId="0" borderId="6" xfId="0" applyNumberFormat="1" applyBorder="1"/>
    <xf numFmtId="168" fontId="0" fillId="0" borderId="7" xfId="0" applyNumberFormat="1" applyBorder="1"/>
    <xf numFmtId="168" fontId="0" fillId="0" borderId="8" xfId="0" applyNumberFormat="1" applyBorder="1"/>
    <xf numFmtId="168" fontId="0" fillId="0" borderId="9" xfId="0" applyNumberFormat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Fill="1" applyBorder="1"/>
    <xf numFmtId="168" fontId="0" fillId="0" borderId="0" xfId="0" applyNumberFormat="1" applyFill="1" applyBorder="1" applyAlignment="1">
      <alignment horizontal="right"/>
    </xf>
    <xf numFmtId="43" fontId="0" fillId="0" borderId="0" xfId="0" applyNumberFormat="1"/>
    <xf numFmtId="164" fontId="0" fillId="0" borderId="0" xfId="0" applyNumberFormat="1"/>
    <xf numFmtId="172" fontId="0" fillId="0" borderId="0" xfId="1" applyNumberFormat="1" applyFont="1"/>
    <xf numFmtId="168" fontId="3" fillId="3" borderId="2" xfId="0" applyNumberFormat="1" applyFont="1" applyFill="1" applyBorder="1"/>
    <xf numFmtId="43" fontId="3" fillId="3" borderId="2" xfId="1" applyFont="1" applyFill="1" applyBorder="1"/>
    <xf numFmtId="9" fontId="3" fillId="3" borderId="1" xfId="3" applyFont="1" applyFill="1" applyBorder="1"/>
    <xf numFmtId="9" fontId="3" fillId="5" borderId="1" xfId="3" applyFont="1" applyFill="1" applyBorder="1"/>
    <xf numFmtId="9" fontId="3" fillId="3" borderId="2" xfId="3" applyFont="1" applyFill="1" applyBorder="1"/>
    <xf numFmtId="164" fontId="3" fillId="3" borderId="2" xfId="1" applyNumberFormat="1" applyFont="1" applyFill="1" applyBorder="1"/>
    <xf numFmtId="43" fontId="3" fillId="3" borderId="1" xfId="1" applyNumberFormat="1" applyFont="1" applyFill="1" applyBorder="1"/>
    <xf numFmtId="0" fontId="3" fillId="3" borderId="0" xfId="0" applyFont="1" applyFill="1" applyBorder="1"/>
    <xf numFmtId="0" fontId="3" fillId="0" borderId="0" xfId="0" applyFont="1" applyFill="1" applyBorder="1"/>
    <xf numFmtId="9" fontId="3" fillId="3" borderId="2" xfId="0" applyNumberFormat="1" applyFont="1" applyFill="1" applyBorder="1"/>
    <xf numFmtId="0" fontId="0" fillId="16" borderId="0" xfId="0" applyFill="1"/>
    <xf numFmtId="43" fontId="0" fillId="16" borderId="0" xfId="1" applyFont="1" applyFill="1"/>
    <xf numFmtId="168" fontId="0" fillId="0" borderId="0" xfId="0" applyNumberFormat="1" applyFill="1" applyBorder="1"/>
    <xf numFmtId="0" fontId="0" fillId="0" borderId="0" xfId="0" applyBorder="1" applyAlignment="1"/>
    <xf numFmtId="0" fontId="0" fillId="0" borderId="0" xfId="0" applyAlignment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168" fontId="0" fillId="0" borderId="0" xfId="0" applyNumberFormat="1" applyBorder="1"/>
    <xf numFmtId="164" fontId="0" fillId="0" borderId="0" xfId="1" applyNumberFormat="1" applyFont="1" applyBorder="1"/>
    <xf numFmtId="43" fontId="0" fillId="0" borderId="16" xfId="1" applyNumberFormat="1" applyFont="1" applyBorder="1"/>
    <xf numFmtId="3" fontId="0" fillId="0" borderId="0" xfId="0" applyNumberFormat="1" applyBorder="1"/>
    <xf numFmtId="0" fontId="0" fillId="0" borderId="15" xfId="0" applyBorder="1" applyAlignment="1">
      <alignment horizontal="right"/>
    </xf>
    <xf numFmtId="168" fontId="0" fillId="0" borderId="0" xfId="1" applyNumberFormat="1" applyFont="1" applyBorder="1"/>
    <xf numFmtId="0" fontId="0" fillId="0" borderId="16" xfId="0" applyBorder="1"/>
    <xf numFmtId="0" fontId="0" fillId="0" borderId="17" xfId="0" applyBorder="1" applyAlignment="1">
      <alignment horizontal="right"/>
    </xf>
    <xf numFmtId="168" fontId="0" fillId="0" borderId="3" xfId="1" applyNumberFormat="1" applyFont="1" applyBorder="1"/>
    <xf numFmtId="0" fontId="0" fillId="0" borderId="3" xfId="0" applyBorder="1"/>
    <xf numFmtId="0" fontId="0" fillId="0" borderId="18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8" fillId="6" borderId="3" xfId="0" applyFont="1" applyFill="1" applyBorder="1" applyAlignment="1">
      <alignment horizontal="center" vertical="center"/>
    </xf>
    <xf numFmtId="0" fontId="18" fillId="8" borderId="3" xfId="0" applyFont="1" applyFill="1" applyBorder="1" applyAlignment="1">
      <alignment horizontal="center" vertical="center"/>
    </xf>
    <xf numFmtId="0" fontId="13" fillId="9" borderId="1" xfId="1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3" fillId="9" borderId="1" xfId="0" applyFont="1" applyFill="1" applyBorder="1" applyAlignment="1">
      <alignment horizontal="center" vertical="center" wrapText="1"/>
    </xf>
    <xf numFmtId="0" fontId="16" fillId="11" borderId="1" xfId="1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5</xdr:col>
      <xdr:colOff>86077</xdr:colOff>
      <xdr:row>12</xdr:row>
      <xdr:rowOff>47791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143000"/>
          <a:ext cx="2524477" cy="119079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eresco.com\d\aeg\Clients\Indiana%20Michigan\2019%20IRP%20Input%20Development\I&amp;M%20Program%20Design%20Model%20Revised%206.2.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folio Summary"/>
      <sheetName val="Potential"/>
      <sheetName val="Programs"/>
      <sheetName val="Measures"/>
      <sheetName val="Participation Detail"/>
      <sheetName val="Measure Detail"/>
      <sheetName val="General Inputs"/>
      <sheetName val="IN Residential Measures"/>
      <sheetName val="NonRes Calculations"/>
    </sheetNames>
    <sheetDataSet>
      <sheetData sheetId="0" refreshError="1"/>
      <sheetData sheetId="1" refreshError="1"/>
      <sheetData sheetId="2" refreshError="1"/>
      <sheetData sheetId="3">
        <row r="1">
          <cell r="D1" t="str">
            <v>Indiana Mid</v>
          </cell>
        </row>
      </sheetData>
      <sheetData sheetId="4" refreshError="1"/>
      <sheetData sheetId="5" refreshError="1"/>
      <sheetData sheetId="6">
        <row r="3">
          <cell r="C3">
            <v>0.02</v>
          </cell>
        </row>
        <row r="4">
          <cell r="C4">
            <v>7.293486306264238E-2</v>
          </cell>
        </row>
        <row r="7">
          <cell r="C7">
            <v>7.9930000000000057E-2</v>
          </cell>
          <cell r="D7">
            <v>4.4839999999999991E-2</v>
          </cell>
        </row>
        <row r="8">
          <cell r="C8">
            <v>8.6899999999999977E-2</v>
          </cell>
          <cell r="D8">
            <v>5.1309999999999967E-2</v>
          </cell>
        </row>
      </sheetData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5"/>
  <sheetViews>
    <sheetView tabSelected="1" workbookViewId="0">
      <selection activeCell="B7" sqref="B7"/>
    </sheetView>
  </sheetViews>
  <sheetFormatPr defaultRowHeight="15" x14ac:dyDescent="0.25"/>
  <sheetData>
    <row r="3" spans="2:2" x14ac:dyDescent="0.25">
      <c r="B3" t="s">
        <v>266</v>
      </c>
    </row>
    <row r="4" spans="2:2" x14ac:dyDescent="0.25">
      <c r="B4" t="s">
        <v>267</v>
      </c>
    </row>
    <row r="5" spans="2:2" x14ac:dyDescent="0.25">
      <c r="B5" t="s">
        <v>268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L25"/>
  <sheetViews>
    <sheetView topLeftCell="A3" workbookViewId="0">
      <selection activeCell="F18" sqref="F18"/>
    </sheetView>
  </sheetViews>
  <sheetFormatPr defaultRowHeight="15" x14ac:dyDescent="0.25"/>
  <cols>
    <col min="3" max="3" width="36.140625" customWidth="1"/>
    <col min="4" max="4" width="16.140625" customWidth="1"/>
    <col min="5" max="5" width="12.7109375" customWidth="1"/>
    <col min="6" max="6" width="20.5703125" bestFit="1" customWidth="1"/>
    <col min="7" max="7" width="11.5703125" bestFit="1" customWidth="1"/>
    <col min="8" max="8" width="14" customWidth="1"/>
  </cols>
  <sheetData>
    <row r="1" spans="3:9" x14ac:dyDescent="0.25">
      <c r="G1" s="109"/>
    </row>
    <row r="2" spans="3:9" ht="15.75" thickBot="1" x14ac:dyDescent="0.3"/>
    <row r="3" spans="3:9" x14ac:dyDescent="0.25">
      <c r="E3" s="144"/>
      <c r="F3" s="144" t="s">
        <v>230</v>
      </c>
      <c r="H3" s="160" t="s">
        <v>234</v>
      </c>
      <c r="I3" s="161"/>
    </row>
    <row r="4" spans="3:9" ht="15.75" thickBot="1" x14ac:dyDescent="0.3">
      <c r="E4" s="108"/>
      <c r="F4" s="108" t="s">
        <v>233</v>
      </c>
      <c r="H4" s="104"/>
      <c r="I4" s="105"/>
    </row>
    <row r="5" spans="3:9" ht="15.75" thickBot="1" x14ac:dyDescent="0.3">
      <c r="C5" s="106"/>
      <c r="D5" s="106"/>
      <c r="F5" s="143" t="s">
        <v>231</v>
      </c>
      <c r="H5" s="123" t="s">
        <v>229</v>
      </c>
      <c r="I5" s="124" t="s">
        <v>235</v>
      </c>
    </row>
    <row r="6" spans="3:9" x14ac:dyDescent="0.25">
      <c r="C6" s="125" t="s">
        <v>250</v>
      </c>
      <c r="D6" s="126"/>
      <c r="E6" s="126"/>
      <c r="F6" s="126">
        <f>IFERROR(SUMIF('Measure Assignment'!$B:$B,'Bundle $kWh'!$C6,'Measure Assignment'!$AM:$AM),"-")</f>
        <v>0.60278931158822935</v>
      </c>
      <c r="H6" s="119">
        <f>F6</f>
        <v>0.60278931158822935</v>
      </c>
      <c r="I6" s="120">
        <f>H6*150%</f>
        <v>0.90418396738234397</v>
      </c>
    </row>
    <row r="7" spans="3:9" x14ac:dyDescent="0.25">
      <c r="C7" s="125" t="s">
        <v>251</v>
      </c>
      <c r="D7" s="126"/>
      <c r="E7" s="126"/>
      <c r="F7" s="126">
        <f>IFERROR(SUMIF('Measure Assignment'!$B:$B,'Bundle $kWh'!$C7,'Measure Assignment'!$AM:$AM),"-")</f>
        <v>1.6522124555034678</v>
      </c>
      <c r="H7" s="119">
        <f t="shared" ref="H7:H18" si="0">F7</f>
        <v>1.6522124555034678</v>
      </c>
      <c r="I7" s="120">
        <f t="shared" ref="I7:I18" si="1">H7*150%</f>
        <v>2.4783186832552015</v>
      </c>
    </row>
    <row r="8" spans="3:9" x14ac:dyDescent="0.25">
      <c r="C8" s="125" t="s">
        <v>211</v>
      </c>
      <c r="D8" s="126"/>
      <c r="E8" s="126"/>
      <c r="F8" s="126">
        <f>IFERROR(SUMIF('Measure Assignment'!$B:$B,'Bundle $kWh'!$C8,'Measure Assignment'!$AM:$AM),"-")</f>
        <v>0.2640800014397236</v>
      </c>
      <c r="H8" s="119">
        <f>F8</f>
        <v>0.2640800014397236</v>
      </c>
      <c r="I8" s="120">
        <f t="shared" si="1"/>
        <v>0.39612000215958543</v>
      </c>
    </row>
    <row r="9" spans="3:9" x14ac:dyDescent="0.25">
      <c r="C9" s="125" t="s">
        <v>217</v>
      </c>
      <c r="D9" s="126"/>
      <c r="E9" s="126"/>
      <c r="F9" s="126">
        <f>IFERROR(SUMIF('Measure Assignment'!$B:$B,'Bundle $kWh'!$C9,'Measure Assignment'!$AM:$AM),"-")</f>
        <v>0.23568444262592408</v>
      </c>
      <c r="H9" s="119">
        <f>F9</f>
        <v>0.23568444262592408</v>
      </c>
      <c r="I9" s="120">
        <f t="shared" si="1"/>
        <v>0.3535266639388861</v>
      </c>
    </row>
    <row r="10" spans="3:9" x14ac:dyDescent="0.25">
      <c r="C10" s="125" t="s">
        <v>207</v>
      </c>
      <c r="D10" s="126"/>
      <c r="E10" s="126"/>
      <c r="F10" s="126">
        <f>IFERROR(SUMIF('Measure Assignment'!$B:$B,'Bundle $kWh'!$C10,'Measure Assignment'!$AM:$AM),"-")</f>
        <v>0.64379670041174886</v>
      </c>
      <c r="H10" s="119">
        <f>F10</f>
        <v>0.64379670041174886</v>
      </c>
      <c r="I10" s="120">
        <f t="shared" si="1"/>
        <v>0.96569505061762329</v>
      </c>
    </row>
    <row r="11" spans="3:9" x14ac:dyDescent="0.25">
      <c r="C11" s="125" t="s">
        <v>228</v>
      </c>
      <c r="D11" s="142"/>
      <c r="E11" s="126"/>
      <c r="F11" s="126">
        <f>I22</f>
        <v>0.10103859649122802</v>
      </c>
      <c r="H11" s="119">
        <f t="shared" si="0"/>
        <v>0.10103859649122802</v>
      </c>
      <c r="I11" s="120"/>
    </row>
    <row r="12" spans="3:9" x14ac:dyDescent="0.25">
      <c r="C12" s="125"/>
      <c r="D12" s="125"/>
      <c r="E12" s="126"/>
      <c r="F12" s="126"/>
      <c r="H12" s="119"/>
      <c r="I12" s="120"/>
    </row>
    <row r="13" spans="3:9" x14ac:dyDescent="0.25">
      <c r="C13" s="125" t="s">
        <v>221</v>
      </c>
      <c r="D13" s="126"/>
      <c r="E13" s="126"/>
      <c r="F13" s="126">
        <f>IFERROR(SUMIF('Measure Assignment'!$B:$B,'Bundle $kWh'!$C13,'Measure Assignment'!$AM:$AM),"-")</f>
        <v>5.8202085823769498E-2</v>
      </c>
      <c r="H13" s="119">
        <f t="shared" si="0"/>
        <v>5.8202085823769498E-2</v>
      </c>
      <c r="I13" s="120">
        <f t="shared" si="1"/>
        <v>8.730312873565424E-2</v>
      </c>
    </row>
    <row r="14" spans="3:9" x14ac:dyDescent="0.25">
      <c r="C14" s="125" t="s">
        <v>225</v>
      </c>
      <c r="D14" s="126"/>
      <c r="E14" s="126"/>
      <c r="F14" s="126">
        <f>IFERROR(SUMIF('Measure Assignment'!$B:$B,'Bundle $kWh'!$C14,'Measure Assignment'!$AM:$AM),"-")</f>
        <v>9.9874744793156597E-2</v>
      </c>
      <c r="H14" s="119">
        <f t="shared" si="0"/>
        <v>9.9874744793156597E-2</v>
      </c>
      <c r="I14" s="120">
        <f t="shared" si="1"/>
        <v>0.14981211718973489</v>
      </c>
    </row>
    <row r="15" spans="3:9" x14ac:dyDescent="0.25">
      <c r="C15" s="125" t="s">
        <v>226</v>
      </c>
      <c r="D15" s="126"/>
      <c r="E15" s="126"/>
      <c r="F15" s="126">
        <f>IFERROR(SUMIF('Measure Assignment'!$B:$B,'Bundle $kWh'!$C15,'Measure Assignment'!$AM:$AM),"-")</f>
        <v>0.10647245049935139</v>
      </c>
      <c r="H15" s="119">
        <f t="shared" si="0"/>
        <v>0.10647245049935139</v>
      </c>
      <c r="I15" s="120">
        <f t="shared" si="1"/>
        <v>0.15970867574902708</v>
      </c>
    </row>
    <row r="16" spans="3:9" x14ac:dyDescent="0.25">
      <c r="C16" s="125" t="s">
        <v>223</v>
      </c>
      <c r="D16" s="126"/>
      <c r="E16" s="126"/>
      <c r="F16" s="126">
        <f>IFERROR(SUMIF('Measure Assignment'!$B:$B,'Bundle $kWh'!$C16,'Measure Assignment'!$AM:$AM),"-")</f>
        <v>9.6880440098931347E-2</v>
      </c>
      <c r="H16" s="119">
        <f t="shared" si="0"/>
        <v>9.6880440098931347E-2</v>
      </c>
      <c r="I16" s="120">
        <f t="shared" si="1"/>
        <v>0.14532066014839701</v>
      </c>
    </row>
    <row r="17" spans="3:12" x14ac:dyDescent="0.25">
      <c r="C17" s="125" t="s">
        <v>222</v>
      </c>
      <c r="D17" s="126"/>
      <c r="E17" s="126"/>
      <c r="F17" s="126">
        <f>IFERROR(SUMIF('Measure Assignment'!$B:$B,'Bundle $kWh'!$C17,'Measure Assignment'!$AM:$AM),"-")</f>
        <v>0.1006644877850358</v>
      </c>
      <c r="H17" s="119">
        <f t="shared" si="0"/>
        <v>0.1006644877850358</v>
      </c>
      <c r="I17" s="120">
        <f t="shared" si="1"/>
        <v>0.1509967316775537</v>
      </c>
    </row>
    <row r="18" spans="3:12" ht="15.75" thickBot="1" x14ac:dyDescent="0.3">
      <c r="C18" s="125" t="s">
        <v>227</v>
      </c>
      <c r="D18" s="126"/>
      <c r="E18" s="126"/>
      <c r="F18" s="126">
        <v>0.19347174261270736</v>
      </c>
      <c r="H18" s="121">
        <f t="shared" si="0"/>
        <v>0.19347174261270736</v>
      </c>
      <c r="I18" s="122">
        <f t="shared" si="1"/>
        <v>0.29020761391906102</v>
      </c>
    </row>
    <row r="21" spans="3:12" x14ac:dyDescent="0.25">
      <c r="C21" s="145" t="s">
        <v>265</v>
      </c>
      <c r="D21" s="146" t="s">
        <v>238</v>
      </c>
      <c r="E21" s="146" t="s">
        <v>239</v>
      </c>
      <c r="F21" s="146" t="s">
        <v>240</v>
      </c>
      <c r="G21" s="146" t="s">
        <v>182</v>
      </c>
      <c r="H21" s="146" t="s">
        <v>237</v>
      </c>
      <c r="I21" s="147" t="s">
        <v>198</v>
      </c>
    </row>
    <row r="22" spans="3:12" x14ac:dyDescent="0.25">
      <c r="C22" s="148" t="s">
        <v>236</v>
      </c>
      <c r="D22" s="149">
        <f>SUM(D24:D25)</f>
        <v>3.3022935779816498</v>
      </c>
      <c r="E22" s="150">
        <f>(28500000/145000)</f>
        <v>196.55172413793105</v>
      </c>
      <c r="F22" s="106">
        <v>872000</v>
      </c>
      <c r="G22" s="150">
        <f>F22*D22</f>
        <v>2879599.9999999986</v>
      </c>
      <c r="H22" s="150">
        <f>E22*F24</f>
        <v>28500000</v>
      </c>
      <c r="I22" s="151">
        <f>G22/H22</f>
        <v>0.10103859649122802</v>
      </c>
      <c r="L22" s="85"/>
    </row>
    <row r="23" spans="3:12" x14ac:dyDescent="0.25">
      <c r="C23" s="148"/>
      <c r="D23" s="106"/>
      <c r="E23" s="106"/>
      <c r="F23" s="152">
        <v>160000</v>
      </c>
      <c r="G23" s="106"/>
      <c r="H23" s="106"/>
      <c r="I23" s="151"/>
    </row>
    <row r="24" spans="3:12" x14ac:dyDescent="0.25">
      <c r="C24" s="153" t="s">
        <v>248</v>
      </c>
      <c r="D24" s="154">
        <v>1.05229357798165</v>
      </c>
      <c r="E24" s="106"/>
      <c r="F24" s="152">
        <v>145000</v>
      </c>
      <c r="G24" s="106"/>
      <c r="H24" s="106"/>
      <c r="I24" s="155"/>
    </row>
    <row r="25" spans="3:12" x14ac:dyDescent="0.25">
      <c r="C25" s="156" t="s">
        <v>249</v>
      </c>
      <c r="D25" s="157">
        <v>2.25</v>
      </c>
      <c r="E25" s="158"/>
      <c r="F25" s="158"/>
      <c r="G25" s="158"/>
      <c r="H25" s="158"/>
      <c r="I25" s="159"/>
    </row>
  </sheetData>
  <mergeCells count="1">
    <mergeCell ref="H3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242"/>
  <sheetViews>
    <sheetView topLeftCell="X1" zoomScale="70" zoomScaleNormal="70" workbookViewId="0">
      <selection activeCell="G5" sqref="G4:G5"/>
    </sheetView>
  </sheetViews>
  <sheetFormatPr defaultRowHeight="15" x14ac:dyDescent="0.25"/>
  <cols>
    <col min="1" max="1" width="27" customWidth="1"/>
    <col min="2" max="2" width="33" customWidth="1"/>
    <col min="3" max="3" width="23.140625" customWidth="1"/>
    <col min="5" max="5" width="28" customWidth="1"/>
    <col min="7" max="7" width="41.7109375" customWidth="1"/>
    <col min="8" max="8" width="9.140625" customWidth="1"/>
    <col min="9" max="9" width="11" customWidth="1"/>
    <col min="10" max="10" width="9.28515625" customWidth="1"/>
    <col min="11" max="11" width="10.7109375" customWidth="1"/>
    <col min="12" max="12" width="9.28515625" customWidth="1"/>
    <col min="13" max="13" width="10.42578125" customWidth="1"/>
    <col min="14" max="14" width="9.28515625" customWidth="1"/>
    <col min="15" max="17" width="11" customWidth="1"/>
    <col min="18" max="18" width="19.5703125" customWidth="1"/>
    <col min="19" max="19" width="8.5703125" customWidth="1"/>
    <col min="20" max="20" width="13.5703125" customWidth="1"/>
    <col min="21" max="21" width="8.5703125" customWidth="1"/>
    <col min="22" max="22" width="12.28515625" customWidth="1"/>
    <col min="23" max="23" width="9.85546875" customWidth="1"/>
    <col min="24" max="25" width="8.5703125" customWidth="1"/>
    <col min="26" max="28" width="11" customWidth="1"/>
    <col min="29" max="29" width="16.7109375" customWidth="1"/>
    <col min="30" max="31" width="17.140625" customWidth="1"/>
    <col min="32" max="32" width="17.85546875" bestFit="1" customWidth="1"/>
    <col min="33" max="33" width="15.5703125" customWidth="1"/>
    <col min="34" max="34" width="12.85546875" customWidth="1"/>
    <col min="35" max="35" width="10.5703125" bestFit="1" customWidth="1"/>
    <col min="47" max="47" width="11.5703125" bestFit="1" customWidth="1"/>
    <col min="48" max="48" width="13.28515625" bestFit="1" customWidth="1"/>
  </cols>
  <sheetData>
    <row r="1" spans="1:48" ht="45" x14ac:dyDescent="0.25">
      <c r="I1" t="s">
        <v>244</v>
      </c>
      <c r="J1" t="s">
        <v>244</v>
      </c>
      <c r="K1" s="102" t="s">
        <v>247</v>
      </c>
      <c r="L1" s="102" t="s">
        <v>247</v>
      </c>
      <c r="O1" s="162" t="s">
        <v>27</v>
      </c>
      <c r="P1" s="162"/>
      <c r="Q1" s="162"/>
      <c r="R1" s="162"/>
      <c r="T1" t="s">
        <v>244</v>
      </c>
      <c r="U1" t="s">
        <v>244</v>
      </c>
      <c r="V1" s="102" t="s">
        <v>247</v>
      </c>
      <c r="W1" s="102" t="s">
        <v>247</v>
      </c>
      <c r="Z1" s="163" t="s">
        <v>173</v>
      </c>
      <c r="AA1" s="163"/>
      <c r="AB1" s="163"/>
      <c r="AC1" s="163"/>
      <c r="AD1" s="86" t="s">
        <v>193</v>
      </c>
      <c r="AE1" s="86" t="s">
        <v>259</v>
      </c>
      <c r="AF1" s="86" t="s">
        <v>199</v>
      </c>
      <c r="AG1" s="86" t="s">
        <v>264</v>
      </c>
      <c r="AJ1" t="s">
        <v>232</v>
      </c>
      <c r="AM1" t="s">
        <v>232</v>
      </c>
      <c r="AO1" s="140" t="s">
        <v>7</v>
      </c>
      <c r="AP1" s="140" t="s">
        <v>261</v>
      </c>
      <c r="AQ1" s="140" t="s">
        <v>262</v>
      </c>
    </row>
    <row r="2" spans="1:48" ht="51" x14ac:dyDescent="0.25">
      <c r="A2" s="102"/>
      <c r="B2" s="102"/>
      <c r="C2" s="102"/>
      <c r="D2" s="1"/>
      <c r="E2" s="2"/>
      <c r="F2" s="2"/>
      <c r="G2" s="2"/>
      <c r="H2" s="3" t="s">
        <v>243</v>
      </c>
      <c r="I2" s="3" t="s">
        <v>245</v>
      </c>
      <c r="J2" s="3" t="s">
        <v>246</v>
      </c>
      <c r="K2" s="3" t="s">
        <v>245</v>
      </c>
      <c r="L2" s="3" t="s">
        <v>246</v>
      </c>
      <c r="M2" s="3" t="s">
        <v>241</v>
      </c>
      <c r="N2" s="3" t="s">
        <v>242</v>
      </c>
      <c r="O2" s="3" t="s">
        <v>0</v>
      </c>
      <c r="P2" s="3" t="s">
        <v>263</v>
      </c>
      <c r="Q2" s="3" t="s">
        <v>25</v>
      </c>
      <c r="R2" s="3" t="s">
        <v>26</v>
      </c>
      <c r="S2" s="3" t="s">
        <v>243</v>
      </c>
      <c r="T2" s="3" t="s">
        <v>245</v>
      </c>
      <c r="U2" s="3" t="s">
        <v>246</v>
      </c>
      <c r="V2" s="3" t="s">
        <v>245</v>
      </c>
      <c r="W2" s="3" t="s">
        <v>246</v>
      </c>
      <c r="X2" s="3" t="s">
        <v>241</v>
      </c>
      <c r="Y2" s="3" t="s">
        <v>242</v>
      </c>
      <c r="Z2" s="3" t="s">
        <v>0</v>
      </c>
      <c r="AA2" s="3" t="s">
        <v>263</v>
      </c>
      <c r="AB2" s="3" t="s">
        <v>25</v>
      </c>
      <c r="AC2" s="3" t="s">
        <v>26</v>
      </c>
      <c r="AM2" t="s">
        <v>260</v>
      </c>
      <c r="AO2" s="140" t="s">
        <v>260</v>
      </c>
      <c r="AP2" s="140" t="s">
        <v>260</v>
      </c>
      <c r="AQ2" s="140" t="s">
        <v>260</v>
      </c>
      <c r="AV2" s="127"/>
    </row>
    <row r="3" spans="1:48" x14ac:dyDescent="0.25">
      <c r="A3" s="102" t="s">
        <v>200</v>
      </c>
      <c r="B3" s="102" t="s">
        <v>201</v>
      </c>
      <c r="C3" s="102" t="s">
        <v>202</v>
      </c>
      <c r="D3" s="3" t="s">
        <v>1</v>
      </c>
      <c r="E3" s="4" t="s">
        <v>2</v>
      </c>
      <c r="F3" s="4" t="s">
        <v>3</v>
      </c>
      <c r="G3" s="4" t="s">
        <v>4</v>
      </c>
      <c r="H3" s="4"/>
      <c r="I3" s="4">
        <v>2020</v>
      </c>
      <c r="J3" s="4">
        <v>2020</v>
      </c>
      <c r="K3" s="4">
        <v>2020</v>
      </c>
      <c r="L3" s="4">
        <v>2020</v>
      </c>
      <c r="M3" s="4">
        <v>2020</v>
      </c>
      <c r="N3" s="4">
        <v>2020</v>
      </c>
      <c r="O3" s="5">
        <v>2020</v>
      </c>
      <c r="P3" s="5"/>
      <c r="Q3" s="5">
        <v>2020</v>
      </c>
      <c r="R3" s="5">
        <v>2020</v>
      </c>
      <c r="S3" s="4"/>
      <c r="T3" s="4">
        <v>2020</v>
      </c>
      <c r="U3" s="4">
        <v>2020</v>
      </c>
      <c r="V3" s="4">
        <v>2020</v>
      </c>
      <c r="W3" s="4">
        <v>2020</v>
      </c>
      <c r="X3" s="4">
        <v>2020</v>
      </c>
      <c r="Y3" s="4">
        <v>2020</v>
      </c>
      <c r="Z3" s="5">
        <v>2020</v>
      </c>
      <c r="AA3" s="5"/>
      <c r="AB3" s="5">
        <v>2020</v>
      </c>
      <c r="AC3" s="5">
        <v>2020</v>
      </c>
      <c r="AO3" s="140"/>
      <c r="AP3" s="140"/>
      <c r="AQ3" s="140"/>
    </row>
    <row r="4" spans="1:48" x14ac:dyDescent="0.25">
      <c r="A4" t="str">
        <f>E4&amp;"_"&amp;F4</f>
        <v>Efficient Products_Lighting</v>
      </c>
      <c r="D4" s="6" t="s">
        <v>9</v>
      </c>
      <c r="E4" s="7" t="s">
        <v>5</v>
      </c>
      <c r="F4" s="7" t="s">
        <v>6</v>
      </c>
      <c r="G4" s="6" t="s">
        <v>29</v>
      </c>
      <c r="H4" s="134">
        <v>0.52</v>
      </c>
      <c r="I4" s="135">
        <v>4188835.3953600004</v>
      </c>
      <c r="J4" s="131">
        <f>I4/O4</f>
        <v>21.371609160000002</v>
      </c>
      <c r="K4" s="135">
        <v>4188835.3953600004</v>
      </c>
      <c r="L4" s="131">
        <f>K4/O4</f>
        <v>21.371609160000002</v>
      </c>
      <c r="M4" s="130">
        <v>1.2</v>
      </c>
      <c r="N4" s="130">
        <v>0.9</v>
      </c>
      <c r="O4" s="8">
        <v>196000</v>
      </c>
      <c r="P4" s="8">
        <f>O4*M4</f>
        <v>235200</v>
      </c>
      <c r="Q4" s="9">
        <v>176400</v>
      </c>
      <c r="R4" s="136">
        <f>K4*H4</f>
        <v>2178194.4055872001</v>
      </c>
      <c r="S4" s="132">
        <v>0.82</v>
      </c>
      <c r="T4" s="135">
        <v>956000</v>
      </c>
      <c r="U4" s="83">
        <f>T4/Z4</f>
        <v>23.9</v>
      </c>
      <c r="V4" s="83">
        <v>956000</v>
      </c>
      <c r="W4" s="83">
        <f>V4/Z4</f>
        <v>23.9</v>
      </c>
      <c r="X4" s="83">
        <v>1.2</v>
      </c>
      <c r="Y4" s="83">
        <v>1</v>
      </c>
      <c r="Z4" s="8">
        <v>40000</v>
      </c>
      <c r="AA4" s="8">
        <f>Z4*X4</f>
        <v>48000</v>
      </c>
      <c r="AB4" s="9">
        <v>40000</v>
      </c>
      <c r="AC4" s="83">
        <f>V4*S4</f>
        <v>783920</v>
      </c>
      <c r="AD4" s="85">
        <f>SUM($Q4+$AB4)/SUM($R4+$AC4)</f>
        <v>7.3055922347841099E-2</v>
      </c>
      <c r="AE4" s="85">
        <f>AF4-AD4</f>
        <v>8.0170454906962993E-2</v>
      </c>
      <c r="AF4" s="99">
        <f>IFERROR(AD4+INDEX('Admin Adder'!$M$5:$M$25,MATCH('Measure Assignment'!$A4,'Admin Adder'!$B$5:$B$25,0)),0)</f>
        <v>0.15322637725480409</v>
      </c>
      <c r="AG4" s="85">
        <f>SUM($P4+$AA4)/SUM($R4+$AC4)</f>
        <v>9.5607380817507401E-2</v>
      </c>
      <c r="AI4" s="107"/>
      <c r="AJ4" s="107" t="str">
        <f>IFERROR(IF(B4=" ","-",R4/SUMIF($B$2:$B$229,B4,$R$2:$R$229)),"-")</f>
        <v>-</v>
      </c>
      <c r="AL4" s="99"/>
      <c r="AM4" s="99">
        <f>IFERROR($AF4*AJ4,0)</f>
        <v>0</v>
      </c>
      <c r="AN4" s="99"/>
      <c r="AO4" s="141">
        <f>IFERROR($AD4*AJ4,0)</f>
        <v>0</v>
      </c>
      <c r="AP4" s="141">
        <f>IFERROR($AE4*AJ4,0)</f>
        <v>0</v>
      </c>
      <c r="AQ4" s="141">
        <f>IFERROR($AG4*AJ4,0)</f>
        <v>0</v>
      </c>
      <c r="AR4" s="99"/>
      <c r="AS4" s="99"/>
      <c r="AT4" s="99"/>
      <c r="AU4" s="99"/>
    </row>
    <row r="5" spans="1:48" x14ac:dyDescent="0.25">
      <c r="A5" t="str">
        <f t="shared" ref="A5:A68" si="0">E5&amp;"_"&amp;F5</f>
        <v>Efficient Products_Lighting</v>
      </c>
      <c r="B5" t="s">
        <v>207</v>
      </c>
      <c r="C5" t="s">
        <v>206</v>
      </c>
      <c r="D5" s="6" t="s">
        <v>9</v>
      </c>
      <c r="E5" s="7" t="s">
        <v>5</v>
      </c>
      <c r="F5" s="7" t="s">
        <v>6</v>
      </c>
      <c r="G5" s="6" t="s">
        <v>30</v>
      </c>
      <c r="H5" s="134">
        <v>0.52</v>
      </c>
      <c r="I5" s="135">
        <v>6836265.2160000009</v>
      </c>
      <c r="J5" s="131">
        <f>I5/O5</f>
        <v>26.497152000000003</v>
      </c>
      <c r="K5" s="135">
        <v>1922699.5919999997</v>
      </c>
      <c r="L5" s="131">
        <f t="shared" ref="L5:L68" si="1">K5/O5</f>
        <v>7.4523239999999991</v>
      </c>
      <c r="M5" s="130">
        <v>5</v>
      </c>
      <c r="N5" s="130">
        <v>2.5</v>
      </c>
      <c r="O5" s="8">
        <v>258000</v>
      </c>
      <c r="P5" s="8">
        <f t="shared" ref="P5:P68" si="2">O5*M5</f>
        <v>1290000</v>
      </c>
      <c r="Q5" s="9">
        <v>645000</v>
      </c>
      <c r="R5" s="136">
        <f>K5*H5</f>
        <v>999803.78783999989</v>
      </c>
      <c r="S5" s="132">
        <v>0.9</v>
      </c>
      <c r="T5" s="135">
        <v>2736000</v>
      </c>
      <c r="U5" s="83">
        <f>T5/Z5</f>
        <v>28.5</v>
      </c>
      <c r="V5" s="83">
        <v>715423.10399999993</v>
      </c>
      <c r="W5" s="83">
        <f>V5/Z5</f>
        <v>7.4523239999999991</v>
      </c>
      <c r="X5" s="83">
        <v>5</v>
      </c>
      <c r="Y5" s="83">
        <v>2.75</v>
      </c>
      <c r="Z5" s="8">
        <v>96000</v>
      </c>
      <c r="AA5" s="8">
        <f t="shared" ref="AA5:AA68" si="3">Z5*X5</f>
        <v>480000</v>
      </c>
      <c r="AB5" s="9">
        <v>264000</v>
      </c>
      <c r="AC5" s="83">
        <f t="shared" ref="AC5:AC34" si="4">V5*S5</f>
        <v>643880.79359999998</v>
      </c>
      <c r="AD5" s="85">
        <f t="shared" ref="AD5:AD70" si="5">SUM(Q5+AB5)/SUM(R5+AC5)</f>
        <v>0.55302581180365085</v>
      </c>
      <c r="AE5" s="85">
        <f t="shared" ref="AE5:AE68" si="6">AF5-AD5</f>
        <v>8.0170454906962951E-2</v>
      </c>
      <c r="AF5" s="99">
        <f>IFERROR(AD5+INDEX('Admin Adder'!$M$5:$M$25,MATCH('Measure Assignment'!$A5,'Admin Adder'!$B$5:$B$25,0)),0)</f>
        <v>0.6331962667106138</v>
      </c>
      <c r="AG5" s="85">
        <f t="shared" ref="AG5:AG68" si="7">SUM($P5+$AA5)/SUM($R5+$AC5)</f>
        <v>1.0768489404757557</v>
      </c>
      <c r="AI5" s="107"/>
      <c r="AJ5" s="107">
        <f t="shared" ref="AJ5:AJ68" si="8">IFERROR(IF(B5=" ","-",R5/SUMIF($B$2:$B$229,B5,$R$2:$R$229)),"-")</f>
        <v>0.37859160091636168</v>
      </c>
      <c r="AL5" s="99"/>
      <c r="AM5" s="99">
        <f t="shared" ref="AM5:AM68" si="9">IFERROR($AF5*AJ5,0)</f>
        <v>0.23972278830823482</v>
      </c>
      <c r="AN5" s="99"/>
      <c r="AO5" s="141">
        <f t="shared" ref="AO5:AO68" si="10">IFERROR($AD5*AJ5,0)</f>
        <v>0.20937092743881472</v>
      </c>
      <c r="AP5" s="141">
        <f t="shared" ref="AP5:AP68" si="11">IFERROR($AE5*AJ5,0)</f>
        <v>3.0351860869420089E-2</v>
      </c>
      <c r="AQ5" s="141">
        <f>IFERROR($AG5*AJ5,0)</f>
        <v>0.40768596431980425</v>
      </c>
      <c r="AR5" s="99"/>
      <c r="AS5" s="99"/>
      <c r="AT5" s="99"/>
      <c r="AU5" s="99"/>
      <c r="AV5" s="128"/>
    </row>
    <row r="6" spans="1:48" x14ac:dyDescent="0.25">
      <c r="A6" t="str">
        <f t="shared" si="0"/>
        <v>Efficient Products_Incentive</v>
      </c>
      <c r="D6" s="6" t="s">
        <v>9</v>
      </c>
      <c r="E6" s="7" t="s">
        <v>5</v>
      </c>
      <c r="F6" s="7" t="s">
        <v>7</v>
      </c>
      <c r="G6" s="6" t="s">
        <v>31</v>
      </c>
      <c r="H6" s="134">
        <v>0.52</v>
      </c>
      <c r="I6" s="135">
        <v>5380.5106249999999</v>
      </c>
      <c r="J6" s="131">
        <f t="shared" ref="J6:J69" si="12">I6/O6</f>
        <v>107.6102125</v>
      </c>
      <c r="K6" s="135">
        <v>5380.5106249999999</v>
      </c>
      <c r="L6" s="131">
        <f t="shared" si="1"/>
        <v>107.6102125</v>
      </c>
      <c r="M6" s="130">
        <v>86</v>
      </c>
      <c r="N6" s="130">
        <v>20</v>
      </c>
      <c r="O6" s="8">
        <v>50</v>
      </c>
      <c r="P6" s="8">
        <f t="shared" si="2"/>
        <v>4300</v>
      </c>
      <c r="Q6" s="9">
        <v>1000</v>
      </c>
      <c r="R6" s="136">
        <f>K6*H6</f>
        <v>2797.8655250000002</v>
      </c>
      <c r="S6" s="132">
        <v>0.9</v>
      </c>
      <c r="T6" s="135">
        <v>1001</v>
      </c>
      <c r="U6" s="83">
        <f t="shared" ref="U6:U68" si="13">T6/Z6</f>
        <v>91</v>
      </c>
      <c r="V6" s="83">
        <v>1001</v>
      </c>
      <c r="W6" s="83">
        <f t="shared" ref="W6:W69" si="14">V6/Z6</f>
        <v>91</v>
      </c>
      <c r="X6" s="83">
        <v>86</v>
      </c>
      <c r="Y6" s="83">
        <v>35</v>
      </c>
      <c r="Z6" s="8">
        <v>11</v>
      </c>
      <c r="AA6" s="8">
        <f t="shared" si="3"/>
        <v>946</v>
      </c>
      <c r="AB6" s="9">
        <v>385</v>
      </c>
      <c r="AC6" s="83">
        <f t="shared" si="4"/>
        <v>900.9</v>
      </c>
      <c r="AD6" s="85">
        <f t="shared" si="5"/>
        <v>0.37444925628260795</v>
      </c>
      <c r="AE6" s="85">
        <f t="shared" si="6"/>
        <v>0.2305346487605765</v>
      </c>
      <c r="AF6" s="99">
        <f>IFERROR(AD6+INDEX('Admin Adder'!$M$5:$M$25,MATCH('Measure Assignment'!$A6,'Admin Adder'!$B$5:$B$25,0)),0)</f>
        <v>0.60498390504318444</v>
      </c>
      <c r="AG6" s="85">
        <f t="shared" si="7"/>
        <v>1.4183110458184558</v>
      </c>
      <c r="AI6" s="107"/>
      <c r="AJ6" s="107" t="str">
        <f t="shared" si="8"/>
        <v>-</v>
      </c>
      <c r="AL6" s="99"/>
      <c r="AM6" s="99">
        <f t="shared" si="9"/>
        <v>0</v>
      </c>
      <c r="AN6" s="99"/>
      <c r="AO6" s="141">
        <f t="shared" si="10"/>
        <v>0</v>
      </c>
      <c r="AP6" s="141">
        <f t="shared" si="11"/>
        <v>0</v>
      </c>
      <c r="AQ6" s="141">
        <f t="shared" ref="AQ6:AQ68" si="15">IFERROR($AG6*AJ6,0)</f>
        <v>0</v>
      </c>
      <c r="AR6" s="99"/>
      <c r="AS6" s="99"/>
      <c r="AT6" s="99"/>
      <c r="AU6" s="99"/>
    </row>
    <row r="7" spans="1:48" x14ac:dyDescent="0.25">
      <c r="A7" t="str">
        <f t="shared" si="0"/>
        <v>Efficient Products_Incentive</v>
      </c>
      <c r="B7" t="s">
        <v>211</v>
      </c>
      <c r="C7" t="s">
        <v>210</v>
      </c>
      <c r="D7" s="6" t="s">
        <v>9</v>
      </c>
      <c r="E7" s="7" t="s">
        <v>5</v>
      </c>
      <c r="F7" s="7" t="s">
        <v>7</v>
      </c>
      <c r="G7" s="6" t="s">
        <v>32</v>
      </c>
      <c r="H7" s="134">
        <v>0.52</v>
      </c>
      <c r="I7" s="135">
        <v>61726.499999999985</v>
      </c>
      <c r="J7" s="131">
        <f t="shared" si="12"/>
        <v>212.84999999999994</v>
      </c>
      <c r="K7" s="135">
        <v>61726.499999999985</v>
      </c>
      <c r="L7" s="131">
        <f t="shared" si="1"/>
        <v>212.84999999999994</v>
      </c>
      <c r="M7" s="130">
        <v>45</v>
      </c>
      <c r="N7" s="130">
        <v>25</v>
      </c>
      <c r="O7" s="8">
        <v>290</v>
      </c>
      <c r="P7" s="8">
        <f t="shared" si="2"/>
        <v>13050</v>
      </c>
      <c r="Q7" s="9">
        <v>7250</v>
      </c>
      <c r="R7" s="136">
        <f>K7*H7</f>
        <v>32097.779999999995</v>
      </c>
      <c r="S7" s="132">
        <v>0.9</v>
      </c>
      <c r="T7" s="135">
        <v>3711.3999999999996</v>
      </c>
      <c r="U7" s="83">
        <f t="shared" si="13"/>
        <v>168.7</v>
      </c>
      <c r="V7" s="83">
        <v>3711.3999999999996</v>
      </c>
      <c r="W7" s="83">
        <f t="shared" si="14"/>
        <v>168.7</v>
      </c>
      <c r="X7" s="83">
        <v>50</v>
      </c>
      <c r="Y7" s="83">
        <v>30</v>
      </c>
      <c r="Z7" s="8">
        <v>22</v>
      </c>
      <c r="AA7" s="8">
        <f t="shared" si="3"/>
        <v>1100</v>
      </c>
      <c r="AB7" s="9">
        <v>660</v>
      </c>
      <c r="AC7" s="83">
        <f t="shared" si="4"/>
        <v>3340.2599999999998</v>
      </c>
      <c r="AD7" s="85">
        <f t="shared" si="5"/>
        <v>0.2232064753016815</v>
      </c>
      <c r="AE7" s="85">
        <f t="shared" si="6"/>
        <v>0.23053464876057658</v>
      </c>
      <c r="AF7" s="99">
        <f>IFERROR(AD7+INDEX('Admin Adder'!$M$5:$M$25,MATCH('Measure Assignment'!$A7,'Admin Adder'!$B$5:$B$25,0)),0)</f>
        <v>0.45374112406225808</v>
      </c>
      <c r="AG7" s="85">
        <f t="shared" si="7"/>
        <v>0.3992884482324644</v>
      </c>
      <c r="AI7" s="107"/>
      <c r="AJ7" s="107">
        <f t="shared" si="8"/>
        <v>1.2714835267441068E-2</v>
      </c>
      <c r="AL7" s="99"/>
      <c r="AM7" s="99">
        <f t="shared" si="9"/>
        <v>5.7692436465151525E-3</v>
      </c>
      <c r="AN7" s="99"/>
      <c r="AO7" s="141">
        <f t="shared" si="10"/>
        <v>2.8380335640870338E-3</v>
      </c>
      <c r="AP7" s="141">
        <f t="shared" si="11"/>
        <v>2.9312100824281186E-3</v>
      </c>
      <c r="AQ7" s="141">
        <f t="shared" si="15"/>
        <v>5.0768868434679553E-3</v>
      </c>
      <c r="AR7" s="99"/>
      <c r="AS7" s="99"/>
      <c r="AT7" s="99"/>
      <c r="AU7" s="99"/>
    </row>
    <row r="8" spans="1:48" x14ac:dyDescent="0.25">
      <c r="A8" t="str">
        <f t="shared" si="0"/>
        <v>Efficient Products_Incentive</v>
      </c>
      <c r="D8" s="6" t="s">
        <v>9</v>
      </c>
      <c r="E8" s="7" t="s">
        <v>5</v>
      </c>
      <c r="F8" s="7" t="s">
        <v>7</v>
      </c>
      <c r="G8" s="6" t="s">
        <v>33</v>
      </c>
      <c r="H8" s="134">
        <v>0.52</v>
      </c>
      <c r="I8" s="135">
        <v>38694.95113846154</v>
      </c>
      <c r="J8" s="131">
        <f t="shared" si="12"/>
        <v>1172.5742769230769</v>
      </c>
      <c r="K8" s="135">
        <v>38694.95113846154</v>
      </c>
      <c r="L8" s="131">
        <f t="shared" si="1"/>
        <v>1172.5742769230769</v>
      </c>
      <c r="M8" s="130">
        <v>750</v>
      </c>
      <c r="N8" s="130">
        <v>200</v>
      </c>
      <c r="O8" s="8">
        <v>33</v>
      </c>
      <c r="P8" s="8">
        <f t="shared" si="2"/>
        <v>24750</v>
      </c>
      <c r="Q8" s="9">
        <v>6600</v>
      </c>
      <c r="R8" s="83">
        <f t="shared" ref="R8:R34" si="16">K8*H8</f>
        <v>20121.374592</v>
      </c>
      <c r="S8" s="132">
        <v>0.9</v>
      </c>
      <c r="T8" s="135">
        <v>16215</v>
      </c>
      <c r="U8" s="83">
        <f t="shared" si="13"/>
        <v>1081</v>
      </c>
      <c r="V8" s="83">
        <v>16215</v>
      </c>
      <c r="W8" s="83">
        <f t="shared" si="14"/>
        <v>1081</v>
      </c>
      <c r="X8" s="83">
        <v>579</v>
      </c>
      <c r="Y8" s="83">
        <v>250</v>
      </c>
      <c r="Z8" s="8">
        <v>15</v>
      </c>
      <c r="AA8" s="8">
        <f t="shared" si="3"/>
        <v>8685</v>
      </c>
      <c r="AB8" s="9">
        <v>3750</v>
      </c>
      <c r="AC8" s="83">
        <f t="shared" si="4"/>
        <v>14593.5</v>
      </c>
      <c r="AD8" s="85">
        <f t="shared" si="5"/>
        <v>0.29814309058126759</v>
      </c>
      <c r="AE8" s="85">
        <f t="shared" si="6"/>
        <v>0.23053464876057655</v>
      </c>
      <c r="AF8" s="99">
        <f>IFERROR(AD8+INDEX('Admin Adder'!$M$5:$M$25,MATCH('Measure Assignment'!$A8,'Admin Adder'!$B$5:$B$25,0)),0)</f>
        <v>0.52867773934184414</v>
      </c>
      <c r="AG8" s="85">
        <f t="shared" si="7"/>
        <v>0.96313181000818171</v>
      </c>
      <c r="AI8" s="107"/>
      <c r="AJ8" s="107" t="str">
        <f t="shared" si="8"/>
        <v>-</v>
      </c>
      <c r="AL8" s="99"/>
      <c r="AM8" s="99">
        <f t="shared" si="9"/>
        <v>0</v>
      </c>
      <c r="AN8" s="99"/>
      <c r="AO8" s="141">
        <f t="shared" si="10"/>
        <v>0</v>
      </c>
      <c r="AP8" s="141">
        <f t="shared" si="11"/>
        <v>0</v>
      </c>
      <c r="AQ8" s="141">
        <f t="shared" si="15"/>
        <v>0</v>
      </c>
      <c r="AR8" s="99"/>
      <c r="AS8" s="99"/>
      <c r="AT8" s="99"/>
      <c r="AU8" s="99"/>
    </row>
    <row r="9" spans="1:48" x14ac:dyDescent="0.25">
      <c r="A9" t="str">
        <f t="shared" si="0"/>
        <v>Efficient Products_Incentive</v>
      </c>
      <c r="D9" s="6" t="s">
        <v>9</v>
      </c>
      <c r="E9" s="7" t="s">
        <v>5</v>
      </c>
      <c r="F9" s="7" t="s">
        <v>7</v>
      </c>
      <c r="G9" s="6" t="s">
        <v>34</v>
      </c>
      <c r="H9" s="134">
        <v>0.52</v>
      </c>
      <c r="I9" s="135">
        <v>131940</v>
      </c>
      <c r="J9" s="131">
        <f t="shared" si="12"/>
        <v>733</v>
      </c>
      <c r="K9" s="135">
        <v>131940</v>
      </c>
      <c r="L9" s="131">
        <f t="shared" si="1"/>
        <v>733</v>
      </c>
      <c r="M9" s="130">
        <v>280</v>
      </c>
      <c r="N9" s="130">
        <v>150</v>
      </c>
      <c r="O9" s="8">
        <v>180</v>
      </c>
      <c r="P9" s="8">
        <f t="shared" si="2"/>
        <v>50400</v>
      </c>
      <c r="Q9" s="9">
        <v>27000</v>
      </c>
      <c r="R9" s="83">
        <f t="shared" si="16"/>
        <v>68608.800000000003</v>
      </c>
      <c r="S9" s="132">
        <v>0.9</v>
      </c>
      <c r="T9" s="135">
        <v>146000</v>
      </c>
      <c r="U9" s="83">
        <f t="shared" si="13"/>
        <v>730</v>
      </c>
      <c r="V9" s="83">
        <v>146000</v>
      </c>
      <c r="W9" s="83">
        <f t="shared" si="14"/>
        <v>730</v>
      </c>
      <c r="X9" s="83">
        <v>280</v>
      </c>
      <c r="Y9" s="83">
        <v>175</v>
      </c>
      <c r="Z9" s="8">
        <v>200</v>
      </c>
      <c r="AA9" s="8">
        <f t="shared" si="3"/>
        <v>56000</v>
      </c>
      <c r="AB9" s="9">
        <v>35000</v>
      </c>
      <c r="AC9" s="83">
        <f t="shared" si="4"/>
        <v>131400</v>
      </c>
      <c r="AD9" s="85">
        <f t="shared" si="5"/>
        <v>0.30998636060013363</v>
      </c>
      <c r="AE9" s="85">
        <f t="shared" si="6"/>
        <v>0.23053464876057661</v>
      </c>
      <c r="AF9" s="99">
        <f>IFERROR(AD9+INDEX('Admin Adder'!$M$5:$M$25,MATCH('Measure Assignment'!$A9,'Admin Adder'!$B$5:$B$25,0)),0)</f>
        <v>0.54052100936071024</v>
      </c>
      <c r="AG9" s="85">
        <f t="shared" si="7"/>
        <v>0.53197659302990674</v>
      </c>
      <c r="AI9" s="107"/>
      <c r="AJ9" s="107" t="str">
        <f t="shared" si="8"/>
        <v>-</v>
      </c>
      <c r="AL9" s="99"/>
      <c r="AM9" s="99">
        <f t="shared" si="9"/>
        <v>0</v>
      </c>
      <c r="AN9" s="99"/>
      <c r="AO9" s="141">
        <f t="shared" si="10"/>
        <v>0</v>
      </c>
      <c r="AP9" s="141">
        <f t="shared" si="11"/>
        <v>0</v>
      </c>
      <c r="AQ9" s="141">
        <f t="shared" si="15"/>
        <v>0</v>
      </c>
      <c r="AR9" s="99"/>
      <c r="AS9" s="99"/>
      <c r="AT9" s="99"/>
      <c r="AU9" s="99"/>
    </row>
    <row r="10" spans="1:48" x14ac:dyDescent="0.25">
      <c r="A10" t="str">
        <f t="shared" si="0"/>
        <v>Efficient Products_Incentive</v>
      </c>
      <c r="B10" t="s">
        <v>217</v>
      </c>
      <c r="C10" t="s">
        <v>215</v>
      </c>
      <c r="D10" s="6" t="s">
        <v>9</v>
      </c>
      <c r="E10" s="7" t="s">
        <v>5</v>
      </c>
      <c r="F10" s="7" t="s">
        <v>7</v>
      </c>
      <c r="G10" s="6" t="s">
        <v>35</v>
      </c>
      <c r="H10" s="134">
        <v>0.52</v>
      </c>
      <c r="I10" s="135">
        <v>233041.50000000003</v>
      </c>
      <c r="J10" s="131">
        <f t="shared" si="12"/>
        <v>1553.6100000000001</v>
      </c>
      <c r="K10" s="135">
        <v>233041.50000000003</v>
      </c>
      <c r="L10" s="131">
        <f t="shared" si="1"/>
        <v>1553.6100000000001</v>
      </c>
      <c r="M10" s="130">
        <v>700</v>
      </c>
      <c r="N10" s="130">
        <v>350</v>
      </c>
      <c r="O10" s="8">
        <v>150</v>
      </c>
      <c r="P10" s="8">
        <f t="shared" si="2"/>
        <v>105000</v>
      </c>
      <c r="Q10" s="9">
        <v>52500</v>
      </c>
      <c r="R10" s="83">
        <f t="shared" si="16"/>
        <v>121181.58000000002</v>
      </c>
      <c r="S10" s="132">
        <v>0.9</v>
      </c>
      <c r="T10" s="135">
        <v>47825</v>
      </c>
      <c r="U10" s="83">
        <f t="shared" si="13"/>
        <v>1913</v>
      </c>
      <c r="V10" s="83">
        <v>47825</v>
      </c>
      <c r="W10" s="83">
        <f t="shared" si="14"/>
        <v>1913</v>
      </c>
      <c r="X10" s="83">
        <v>700</v>
      </c>
      <c r="Y10" s="83">
        <v>400</v>
      </c>
      <c r="Z10" s="8">
        <v>25</v>
      </c>
      <c r="AA10" s="8">
        <f t="shared" si="3"/>
        <v>17500</v>
      </c>
      <c r="AB10" s="9">
        <v>10000</v>
      </c>
      <c r="AC10" s="83">
        <f t="shared" si="4"/>
        <v>43042.5</v>
      </c>
      <c r="AD10" s="85">
        <f t="shared" si="5"/>
        <v>0.38057756207250482</v>
      </c>
      <c r="AE10" s="85">
        <f t="shared" si="6"/>
        <v>0.2305346487605765</v>
      </c>
      <c r="AF10" s="99">
        <f>IFERROR(AD10+INDEX('Admin Adder'!$M$5:$M$25,MATCH('Measure Assignment'!$A10,'Admin Adder'!$B$5:$B$25,0)),0)</f>
        <v>0.61111221083308132</v>
      </c>
      <c r="AG10" s="85">
        <f t="shared" si="7"/>
        <v>0.74593202166210937</v>
      </c>
      <c r="AI10" s="107"/>
      <c r="AJ10" s="107">
        <f t="shared" si="8"/>
        <v>3.756581126096737E-2</v>
      </c>
      <c r="AL10" s="99"/>
      <c r="AM10" s="99">
        <f t="shared" si="9"/>
        <v>2.2956925971428031E-2</v>
      </c>
      <c r="AN10" s="99"/>
      <c r="AO10" s="141">
        <f t="shared" si="10"/>
        <v>1.429670486697481E-2</v>
      </c>
      <c r="AP10" s="141">
        <f t="shared" si="11"/>
        <v>8.6602211044532213E-3</v>
      </c>
      <c r="AQ10" s="141">
        <f t="shared" si="15"/>
        <v>2.8021541539270625E-2</v>
      </c>
      <c r="AR10" s="99"/>
      <c r="AS10" s="99"/>
      <c r="AT10" s="99"/>
      <c r="AU10" s="99"/>
    </row>
    <row r="11" spans="1:48" x14ac:dyDescent="0.25">
      <c r="A11" t="str">
        <f t="shared" si="0"/>
        <v>Efficient Products_Incentive</v>
      </c>
      <c r="D11" s="6" t="s">
        <v>9</v>
      </c>
      <c r="E11" s="7" t="s">
        <v>5</v>
      </c>
      <c r="F11" s="7" t="s">
        <v>7</v>
      </c>
      <c r="G11" s="6" t="s">
        <v>36</v>
      </c>
      <c r="H11" s="134">
        <v>0.52</v>
      </c>
      <c r="I11" s="135">
        <v>15712.927748878925</v>
      </c>
      <c r="J11" s="131">
        <f t="shared" si="12"/>
        <v>87.294043049327357</v>
      </c>
      <c r="K11" s="135">
        <v>15712.927748878925</v>
      </c>
      <c r="L11" s="131">
        <f t="shared" si="1"/>
        <v>87.294043049327357</v>
      </c>
      <c r="M11" s="130">
        <v>35</v>
      </c>
      <c r="N11" s="130">
        <v>30</v>
      </c>
      <c r="O11" s="8">
        <v>180</v>
      </c>
      <c r="P11" s="8">
        <f t="shared" si="2"/>
        <v>6300</v>
      </c>
      <c r="Q11" s="9">
        <v>5400</v>
      </c>
      <c r="R11" s="83">
        <f t="shared" si="16"/>
        <v>8170.722429417041</v>
      </c>
      <c r="S11" s="132">
        <v>0.9</v>
      </c>
      <c r="T11" s="135">
        <v>4307.7825000000003</v>
      </c>
      <c r="U11" s="83">
        <f t="shared" si="13"/>
        <v>47.864250000000006</v>
      </c>
      <c r="V11" s="83">
        <v>4307.7825000000003</v>
      </c>
      <c r="W11" s="83">
        <f t="shared" si="14"/>
        <v>47.864250000000006</v>
      </c>
      <c r="X11" s="83">
        <v>20.09</v>
      </c>
      <c r="Y11" s="83">
        <v>35</v>
      </c>
      <c r="Z11" s="8">
        <v>90</v>
      </c>
      <c r="AA11" s="8">
        <f t="shared" si="3"/>
        <v>1808.1</v>
      </c>
      <c r="AB11" s="9">
        <v>3150</v>
      </c>
      <c r="AC11" s="83">
        <f t="shared" si="4"/>
        <v>3877.0042500000004</v>
      </c>
      <c r="AD11" s="85">
        <f t="shared" si="5"/>
        <v>0.70967745430407725</v>
      </c>
      <c r="AE11" s="85">
        <f t="shared" si="6"/>
        <v>0.2305346487605765</v>
      </c>
      <c r="AF11" s="99">
        <f>IFERROR(AD11+INDEX('Admin Adder'!$M$5:$M$25,MATCH('Measure Assignment'!$A11,'Admin Adder'!$B$5:$B$25,0)),0)</f>
        <v>0.94021210306465375</v>
      </c>
      <c r="AG11" s="85">
        <f t="shared" si="7"/>
        <v>0.6729983353500455</v>
      </c>
      <c r="AI11" s="107"/>
      <c r="AJ11" s="107" t="str">
        <f t="shared" si="8"/>
        <v>-</v>
      </c>
      <c r="AL11" s="99"/>
      <c r="AM11" s="99">
        <f t="shared" si="9"/>
        <v>0</v>
      </c>
      <c r="AN11" s="99"/>
      <c r="AO11" s="141">
        <f t="shared" si="10"/>
        <v>0</v>
      </c>
      <c r="AP11" s="141">
        <f t="shared" si="11"/>
        <v>0</v>
      </c>
      <c r="AQ11" s="141">
        <f t="shared" si="15"/>
        <v>0</v>
      </c>
      <c r="AR11" s="99"/>
      <c r="AS11" s="99"/>
      <c r="AT11" s="99"/>
      <c r="AU11" s="99"/>
    </row>
    <row r="12" spans="1:48" x14ac:dyDescent="0.25">
      <c r="A12" t="str">
        <f t="shared" si="0"/>
        <v>Efficient Products_Incentive</v>
      </c>
      <c r="D12" s="6" t="s">
        <v>9</v>
      </c>
      <c r="E12" s="7" t="s">
        <v>5</v>
      </c>
      <c r="F12" s="7" t="s">
        <v>7</v>
      </c>
      <c r="G12" s="6" t="s">
        <v>37</v>
      </c>
      <c r="H12" s="134">
        <v>0.52</v>
      </c>
      <c r="I12" s="135">
        <v>34719.870454497192</v>
      </c>
      <c r="J12" s="131">
        <f t="shared" si="12"/>
        <v>433.99838068121488</v>
      </c>
      <c r="K12" s="135">
        <v>34719.870454497192</v>
      </c>
      <c r="L12" s="131">
        <f t="shared" si="1"/>
        <v>433.99838068121488</v>
      </c>
      <c r="M12" s="130">
        <v>35</v>
      </c>
      <c r="N12" s="130">
        <v>30</v>
      </c>
      <c r="O12" s="8">
        <v>80</v>
      </c>
      <c r="P12" s="8">
        <f t="shared" si="2"/>
        <v>2800</v>
      </c>
      <c r="Q12" s="9">
        <v>2400</v>
      </c>
      <c r="R12" s="83">
        <f t="shared" si="16"/>
        <v>18054.332636338539</v>
      </c>
      <c r="S12" s="132">
        <v>0.9</v>
      </c>
      <c r="T12" s="135">
        <v>6423.4295999999995</v>
      </c>
      <c r="U12" s="83">
        <f t="shared" si="13"/>
        <v>305.87759999999997</v>
      </c>
      <c r="V12" s="83">
        <v>6423.4295999999995</v>
      </c>
      <c r="W12" s="83">
        <f t="shared" si="14"/>
        <v>305.87759999999997</v>
      </c>
      <c r="X12" s="83">
        <v>20.09</v>
      </c>
      <c r="Y12" s="83">
        <v>35</v>
      </c>
      <c r="Z12" s="8">
        <v>21</v>
      </c>
      <c r="AA12" s="8">
        <f t="shared" si="3"/>
        <v>421.89</v>
      </c>
      <c r="AB12" s="9">
        <v>735</v>
      </c>
      <c r="AC12" s="83">
        <f t="shared" si="4"/>
        <v>5781.0866399999995</v>
      </c>
      <c r="AD12" s="85">
        <f t="shared" si="5"/>
        <v>0.13152695002567547</v>
      </c>
      <c r="AE12" s="85">
        <f t="shared" si="6"/>
        <v>0.23053464876057653</v>
      </c>
      <c r="AF12" s="99">
        <f>IFERROR(AD12+INDEX('Admin Adder'!$M$5:$M$25,MATCH('Measure Assignment'!$A12,'Admin Adder'!$B$5:$B$25,0)),0)</f>
        <v>0.36206159878625199</v>
      </c>
      <c r="AG12" s="85">
        <f t="shared" si="7"/>
        <v>0.13517236523707288</v>
      </c>
      <c r="AI12" s="107"/>
      <c r="AJ12" s="107" t="str">
        <f t="shared" si="8"/>
        <v>-</v>
      </c>
      <c r="AL12" s="99"/>
      <c r="AM12" s="99">
        <f t="shared" si="9"/>
        <v>0</v>
      </c>
      <c r="AN12" s="99"/>
      <c r="AO12" s="141">
        <f t="shared" si="10"/>
        <v>0</v>
      </c>
      <c r="AP12" s="141">
        <f t="shared" si="11"/>
        <v>0</v>
      </c>
      <c r="AQ12" s="141">
        <f t="shared" si="15"/>
        <v>0</v>
      </c>
      <c r="AR12" s="99"/>
      <c r="AS12" s="99"/>
      <c r="AT12" s="99"/>
      <c r="AU12" s="99"/>
    </row>
    <row r="13" spans="1:48" x14ac:dyDescent="0.25">
      <c r="A13" t="str">
        <f t="shared" si="0"/>
        <v>Efficient Products_Incentive</v>
      </c>
      <c r="B13" t="s">
        <v>250</v>
      </c>
      <c r="C13" t="s">
        <v>205</v>
      </c>
      <c r="D13" s="6" t="s">
        <v>9</v>
      </c>
      <c r="E13" s="7" t="s">
        <v>5</v>
      </c>
      <c r="F13" s="7" t="s">
        <v>7</v>
      </c>
      <c r="G13" s="6" t="s">
        <v>38</v>
      </c>
      <c r="H13" s="134">
        <v>0.52</v>
      </c>
      <c r="I13" s="135">
        <v>330786.40958015132</v>
      </c>
      <c r="J13" s="131">
        <f t="shared" si="12"/>
        <v>1575.1733789531015</v>
      </c>
      <c r="K13" s="135">
        <v>330786.40958015132</v>
      </c>
      <c r="L13" s="131">
        <f t="shared" si="1"/>
        <v>1575.1733789531015</v>
      </c>
      <c r="M13" s="130">
        <v>175</v>
      </c>
      <c r="N13" s="130">
        <v>85</v>
      </c>
      <c r="O13" s="8">
        <v>210</v>
      </c>
      <c r="P13" s="8">
        <f t="shared" si="2"/>
        <v>36750</v>
      </c>
      <c r="Q13" s="9">
        <v>17850</v>
      </c>
      <c r="R13" s="83">
        <f t="shared" si="16"/>
        <v>172008.93298167869</v>
      </c>
      <c r="S13" s="132">
        <v>0.9</v>
      </c>
      <c r="T13" s="135">
        <v>122001.57083333333</v>
      </c>
      <c r="U13" s="83">
        <f t="shared" si="13"/>
        <v>1742.8795833333334</v>
      </c>
      <c r="V13" s="83">
        <v>122001.57083333333</v>
      </c>
      <c r="W13" s="83">
        <f t="shared" si="14"/>
        <v>1742.8795833333334</v>
      </c>
      <c r="X13" s="83">
        <v>175</v>
      </c>
      <c r="Y13" s="83">
        <v>100</v>
      </c>
      <c r="Z13" s="8">
        <v>70</v>
      </c>
      <c r="AA13" s="8">
        <f t="shared" si="3"/>
        <v>12250</v>
      </c>
      <c r="AB13" s="9">
        <v>7000</v>
      </c>
      <c r="AC13" s="83">
        <f t="shared" si="4"/>
        <v>109801.41375000001</v>
      </c>
      <c r="AD13" s="85">
        <f t="shared" si="5"/>
        <v>8.8179870924542519E-2</v>
      </c>
      <c r="AE13" s="85">
        <f t="shared" si="6"/>
        <v>0.23053464876057658</v>
      </c>
      <c r="AF13" s="99">
        <f>IFERROR(AD13+INDEX('Admin Adder'!$M$5:$M$25,MATCH('Measure Assignment'!$A13,'Admin Adder'!$B$5:$B$25,0)),0)</f>
        <v>0.3187145196851191</v>
      </c>
      <c r="AG13" s="85">
        <f t="shared" si="7"/>
        <v>0.17387580182304158</v>
      </c>
      <c r="AI13" s="107"/>
      <c r="AJ13" s="107">
        <f t="shared" si="8"/>
        <v>0.41028061541431682</v>
      </c>
      <c r="AL13" s="99"/>
      <c r="AM13" s="99">
        <f t="shared" si="9"/>
        <v>0.13076238927788905</v>
      </c>
      <c r="AN13" s="99"/>
      <c r="AO13" s="141">
        <f t="shared" si="10"/>
        <v>3.6178491710076324E-2</v>
      </c>
      <c r="AP13" s="141">
        <f t="shared" si="11"/>
        <v>9.4583897567812728E-2</v>
      </c>
      <c r="AQ13" s="141">
        <f t="shared" si="15"/>
        <v>7.1337870977615292E-2</v>
      </c>
      <c r="AR13" s="99"/>
      <c r="AS13" s="99"/>
      <c r="AT13" s="99"/>
      <c r="AU13" s="99"/>
    </row>
    <row r="14" spans="1:48" x14ac:dyDescent="0.25">
      <c r="A14" t="str">
        <f t="shared" si="0"/>
        <v>Efficient Products_Incentive</v>
      </c>
      <c r="B14" t="s">
        <v>250</v>
      </c>
      <c r="C14" t="s">
        <v>205</v>
      </c>
      <c r="D14" s="6" t="s">
        <v>9</v>
      </c>
      <c r="E14" s="7" t="s">
        <v>5</v>
      </c>
      <c r="F14" s="7" t="s">
        <v>7</v>
      </c>
      <c r="G14" s="6" t="s">
        <v>39</v>
      </c>
      <c r="H14" s="134">
        <v>0.52</v>
      </c>
      <c r="I14" s="135">
        <v>72581.625288648982</v>
      </c>
      <c r="J14" s="131">
        <f t="shared" si="12"/>
        <v>772.14494987924445</v>
      </c>
      <c r="K14" s="135">
        <v>72581.625288648982</v>
      </c>
      <c r="L14" s="131">
        <f t="shared" si="1"/>
        <v>772.14494987924445</v>
      </c>
      <c r="M14" s="130">
        <v>175</v>
      </c>
      <c r="N14" s="130">
        <v>85</v>
      </c>
      <c r="O14" s="8">
        <v>94</v>
      </c>
      <c r="P14" s="8">
        <f t="shared" si="2"/>
        <v>16450</v>
      </c>
      <c r="Q14" s="9">
        <v>7990</v>
      </c>
      <c r="R14" s="83">
        <f t="shared" si="16"/>
        <v>37742.445150097468</v>
      </c>
      <c r="S14" s="132">
        <v>0.9</v>
      </c>
      <c r="T14" s="135">
        <v>9602.5066666666662</v>
      </c>
      <c r="U14" s="83">
        <f t="shared" si="13"/>
        <v>600.15666666666664</v>
      </c>
      <c r="V14" s="83">
        <v>9602.5066666666662</v>
      </c>
      <c r="W14" s="83">
        <f t="shared" si="14"/>
        <v>600.15666666666664</v>
      </c>
      <c r="X14" s="83">
        <v>175</v>
      </c>
      <c r="Y14" s="83">
        <v>100</v>
      </c>
      <c r="Z14" s="8">
        <v>16</v>
      </c>
      <c r="AA14" s="8">
        <f t="shared" si="3"/>
        <v>2800</v>
      </c>
      <c r="AB14" s="9">
        <v>1600</v>
      </c>
      <c r="AC14" s="83">
        <f t="shared" si="4"/>
        <v>8642.2559999999994</v>
      </c>
      <c r="AD14" s="85">
        <f t="shared" si="5"/>
        <v>0.20674920312556219</v>
      </c>
      <c r="AE14" s="85">
        <f t="shared" si="6"/>
        <v>0.23053464876057653</v>
      </c>
      <c r="AF14" s="99">
        <f>IFERROR(AD14+INDEX('Admin Adder'!$M$5:$M$25,MATCH('Measure Assignment'!$A14,'Admin Adder'!$B$5:$B$25,0)),0)</f>
        <v>0.43728385188613872</v>
      </c>
      <c r="AG14" s="85">
        <f t="shared" si="7"/>
        <v>0.41500752452211387</v>
      </c>
      <c r="AI14" s="107"/>
      <c r="AJ14" s="107">
        <f t="shared" si="8"/>
        <v>9.0024357194707152E-2</v>
      </c>
      <c r="AL14" s="99"/>
      <c r="AM14" s="99">
        <f t="shared" si="9"/>
        <v>3.9366197677675172E-2</v>
      </c>
      <c r="AN14" s="99"/>
      <c r="AO14" s="141">
        <f t="shared" si="10"/>
        <v>1.8612464111896675E-2</v>
      </c>
      <c r="AP14" s="141">
        <f t="shared" si="11"/>
        <v>2.0753733565778493E-2</v>
      </c>
      <c r="AQ14" s="141">
        <f t="shared" si="15"/>
        <v>3.7360785626069967E-2</v>
      </c>
      <c r="AR14" s="99"/>
      <c r="AS14" s="99"/>
      <c r="AT14" s="99"/>
      <c r="AU14" s="99"/>
    </row>
    <row r="15" spans="1:48" x14ac:dyDescent="0.25">
      <c r="A15" t="str">
        <f t="shared" si="0"/>
        <v>Efficient Products_Incentive</v>
      </c>
      <c r="B15" t="s">
        <v>250</v>
      </c>
      <c r="C15" t="s">
        <v>204</v>
      </c>
      <c r="D15" s="6" t="s">
        <v>9</v>
      </c>
      <c r="E15" s="7" t="s">
        <v>5</v>
      </c>
      <c r="F15" s="7" t="s">
        <v>7</v>
      </c>
      <c r="G15" s="6" t="s">
        <v>40</v>
      </c>
      <c r="H15" s="134">
        <v>0.52</v>
      </c>
      <c r="I15" s="135">
        <v>3089.931999999998</v>
      </c>
      <c r="J15" s="131">
        <f t="shared" si="12"/>
        <v>51.498866666666636</v>
      </c>
      <c r="K15" s="135">
        <v>3089.931999999998</v>
      </c>
      <c r="L15" s="131">
        <f t="shared" si="1"/>
        <v>51.498866666666636</v>
      </c>
      <c r="M15" s="130">
        <v>331</v>
      </c>
      <c r="N15" s="130">
        <v>200</v>
      </c>
      <c r="O15" s="8">
        <v>60</v>
      </c>
      <c r="P15" s="8">
        <f t="shared" si="2"/>
        <v>19860</v>
      </c>
      <c r="Q15" s="9">
        <v>12000</v>
      </c>
      <c r="R15" s="83">
        <f t="shared" si="16"/>
        <v>1606.764639999999</v>
      </c>
      <c r="S15" s="132">
        <v>0.9</v>
      </c>
      <c r="T15" s="135">
        <v>3878.8925841143696</v>
      </c>
      <c r="U15" s="83">
        <f t="shared" si="13"/>
        <v>484.8615730142962</v>
      </c>
      <c r="V15" s="83">
        <v>3878.8925841143696</v>
      </c>
      <c r="W15" s="83">
        <f t="shared" si="14"/>
        <v>484.8615730142962</v>
      </c>
      <c r="X15" s="83">
        <v>456.91</v>
      </c>
      <c r="Y15" s="83">
        <v>225</v>
      </c>
      <c r="Z15" s="8">
        <v>8</v>
      </c>
      <c r="AA15" s="8">
        <f t="shared" si="3"/>
        <v>3655.28</v>
      </c>
      <c r="AB15" s="9">
        <v>1800</v>
      </c>
      <c r="AC15" s="83">
        <f t="shared" si="4"/>
        <v>3491.0033257029327</v>
      </c>
      <c r="AD15" s="85">
        <f t="shared" si="5"/>
        <v>2.7070671111051872</v>
      </c>
      <c r="AE15" s="85">
        <f t="shared" si="6"/>
        <v>0.23053464876057639</v>
      </c>
      <c r="AF15" s="99">
        <f>IFERROR(AD15+INDEX('Admin Adder'!$M$5:$M$25,MATCH('Measure Assignment'!$A15,'Admin Adder'!$B$5:$B$25,0)),0)</f>
        <v>2.9376017598657636</v>
      </c>
      <c r="AG15" s="85">
        <f t="shared" si="7"/>
        <v>4.6128580504659116</v>
      </c>
      <c r="AI15" s="107"/>
      <c r="AJ15" s="107">
        <f t="shared" si="8"/>
        <v>3.8325008701459661E-3</v>
      </c>
      <c r="AL15" s="99"/>
      <c r="AM15" s="99">
        <f t="shared" si="9"/>
        <v>1.1258361300827861E-2</v>
      </c>
      <c r="AN15" s="99"/>
      <c r="AO15" s="141">
        <f t="shared" si="10"/>
        <v>1.0374837058854157E-2</v>
      </c>
      <c r="AP15" s="141">
        <f t="shared" si="11"/>
        <v>8.8352424197370367E-4</v>
      </c>
      <c r="AQ15" s="141">
        <f t="shared" si="15"/>
        <v>1.767878249227043E-2</v>
      </c>
      <c r="AR15" s="99"/>
      <c r="AS15" s="99"/>
      <c r="AT15" s="99"/>
      <c r="AU15" s="99"/>
    </row>
    <row r="16" spans="1:48" x14ac:dyDescent="0.25">
      <c r="A16" t="str">
        <f t="shared" si="0"/>
        <v>Efficient Products_Incentive</v>
      </c>
      <c r="B16" t="s">
        <v>250</v>
      </c>
      <c r="C16" t="s">
        <v>204</v>
      </c>
      <c r="D16" s="6" t="s">
        <v>9</v>
      </c>
      <c r="E16" s="7" t="s">
        <v>5</v>
      </c>
      <c r="F16" s="7" t="s">
        <v>7</v>
      </c>
      <c r="G16" s="6" t="s">
        <v>41</v>
      </c>
      <c r="H16" s="134">
        <v>0.52</v>
      </c>
      <c r="I16" s="135">
        <v>18233.542311080735</v>
      </c>
      <c r="J16" s="131">
        <f t="shared" si="12"/>
        <v>372.11310838940278</v>
      </c>
      <c r="K16" s="135">
        <v>18233.542311080735</v>
      </c>
      <c r="L16" s="131">
        <f t="shared" si="1"/>
        <v>372.11310838940278</v>
      </c>
      <c r="M16" s="130">
        <v>662</v>
      </c>
      <c r="N16" s="130">
        <v>300</v>
      </c>
      <c r="O16" s="8">
        <v>49</v>
      </c>
      <c r="P16" s="8">
        <f t="shared" si="2"/>
        <v>32438</v>
      </c>
      <c r="Q16" s="9">
        <v>14700</v>
      </c>
      <c r="R16" s="83">
        <f t="shared" si="16"/>
        <v>9481.4420017619832</v>
      </c>
      <c r="S16" s="132">
        <v>0.9</v>
      </c>
      <c r="T16" s="135">
        <v>3262.1258584200746</v>
      </c>
      <c r="U16" s="83">
        <f t="shared" ref="U16:U35" si="17">T16/Z16</f>
        <v>815.53146460501864</v>
      </c>
      <c r="V16" s="83">
        <v>3262.1258584200746</v>
      </c>
      <c r="W16" s="83">
        <f t="shared" si="14"/>
        <v>815.53146460501864</v>
      </c>
      <c r="X16" s="83">
        <v>913.82</v>
      </c>
      <c r="Y16" s="83">
        <v>325</v>
      </c>
      <c r="Z16" s="8">
        <v>4</v>
      </c>
      <c r="AA16" s="8">
        <f t="shared" si="3"/>
        <v>3655.28</v>
      </c>
      <c r="AB16" s="9">
        <v>1300</v>
      </c>
      <c r="AC16" s="83">
        <f t="shared" si="4"/>
        <v>2935.9132725780673</v>
      </c>
      <c r="AD16" s="85">
        <f t="shared" si="5"/>
        <v>1.2885191448990219</v>
      </c>
      <c r="AE16" s="85">
        <f t="shared" si="6"/>
        <v>0.23053464876057661</v>
      </c>
      <c r="AF16" s="99">
        <f>IFERROR(AD16+INDEX('Admin Adder'!$M$5:$M$25,MATCH('Measure Assignment'!$A16,'Admin Adder'!$B$5:$B$25,0)),0)</f>
        <v>1.5190537936595985</v>
      </c>
      <c r="AG16" s="85">
        <f t="shared" si="7"/>
        <v>2.9066801426375601</v>
      </c>
      <c r="AI16" s="107"/>
      <c r="AJ16" s="107">
        <f t="shared" si="8"/>
        <v>2.2615406026106809E-2</v>
      </c>
      <c r="AL16" s="99"/>
      <c r="AM16" s="99">
        <f t="shared" si="9"/>
        <v>3.435401831910969E-2</v>
      </c>
      <c r="AN16" s="99"/>
      <c r="AO16" s="141">
        <f t="shared" si="10"/>
        <v>2.9140383634303331E-2</v>
      </c>
      <c r="AP16" s="141">
        <f t="shared" si="11"/>
        <v>5.2136346848063609E-3</v>
      </c>
      <c r="AQ16" s="141">
        <f t="shared" si="15"/>
        <v>6.5735751613770474E-2</v>
      </c>
      <c r="AR16" s="99"/>
      <c r="AS16" s="99"/>
      <c r="AT16" s="99"/>
      <c r="AU16" s="99"/>
    </row>
    <row r="17" spans="1:47" x14ac:dyDescent="0.25">
      <c r="A17" t="str">
        <f t="shared" si="0"/>
        <v>Efficient Products_Incentive</v>
      </c>
      <c r="B17" t="s">
        <v>250</v>
      </c>
      <c r="C17" t="s">
        <v>204</v>
      </c>
      <c r="D17" s="6" t="s">
        <v>9</v>
      </c>
      <c r="E17" s="7" t="s">
        <v>5</v>
      </c>
      <c r="F17" s="7" t="s">
        <v>7</v>
      </c>
      <c r="G17" s="6" t="s">
        <v>42</v>
      </c>
      <c r="H17" s="134">
        <v>0.52</v>
      </c>
      <c r="I17" s="135">
        <v>19066.763751668641</v>
      </c>
      <c r="J17" s="131">
        <f t="shared" si="12"/>
        <v>657.47461212650489</v>
      </c>
      <c r="K17" s="135">
        <v>19066.763751668641</v>
      </c>
      <c r="L17" s="131">
        <f t="shared" si="1"/>
        <v>657.47461212650489</v>
      </c>
      <c r="M17" s="130">
        <v>993</v>
      </c>
      <c r="N17" s="130">
        <v>400</v>
      </c>
      <c r="O17" s="8">
        <v>29</v>
      </c>
      <c r="P17" s="8">
        <f t="shared" si="2"/>
        <v>28797</v>
      </c>
      <c r="Q17" s="9">
        <v>11600</v>
      </c>
      <c r="R17" s="83">
        <f t="shared" si="16"/>
        <v>9914.7171508676929</v>
      </c>
      <c r="S17" s="132">
        <v>0.9</v>
      </c>
      <c r="T17" s="135">
        <v>3484.9911458558281</v>
      </c>
      <c r="U17" s="83">
        <f t="shared" si="17"/>
        <v>871.24778646395703</v>
      </c>
      <c r="V17" s="83">
        <v>3484.9911458558281</v>
      </c>
      <c r="W17" s="83">
        <f t="shared" si="14"/>
        <v>871.24778646395703</v>
      </c>
      <c r="X17" s="83">
        <v>1370.72</v>
      </c>
      <c r="Y17" s="83">
        <v>425</v>
      </c>
      <c r="Z17" s="8">
        <v>4</v>
      </c>
      <c r="AA17" s="8">
        <f t="shared" si="3"/>
        <v>5482.88</v>
      </c>
      <c r="AB17" s="9">
        <v>1700</v>
      </c>
      <c r="AC17" s="83">
        <f t="shared" si="4"/>
        <v>3136.4920312702452</v>
      </c>
      <c r="AD17" s="85">
        <f t="shared" si="5"/>
        <v>1.0190626641861322</v>
      </c>
      <c r="AE17" s="85">
        <f t="shared" si="6"/>
        <v>0.23053464876057661</v>
      </c>
      <c r="AF17" s="99">
        <f>IFERROR(AD17+INDEX('Admin Adder'!$M$5:$M$25,MATCH('Measure Assignment'!$A17,'Admin Adder'!$B$5:$B$25,0)),0)</f>
        <v>1.2495973129467088</v>
      </c>
      <c r="AG17" s="85">
        <f t="shared" si="7"/>
        <v>2.6265673564496925</v>
      </c>
      <c r="AI17" s="107"/>
      <c r="AJ17" s="107">
        <f t="shared" si="8"/>
        <v>2.3648866275742534E-2</v>
      </c>
      <c r="AL17" s="99"/>
      <c r="AM17" s="99">
        <f t="shared" si="9"/>
        <v>2.9551559752403912E-2</v>
      </c>
      <c r="AN17" s="99"/>
      <c r="AO17" s="141">
        <f t="shared" si="10"/>
        <v>2.4099676671939761E-2</v>
      </c>
      <c r="AP17" s="141">
        <f t="shared" si="11"/>
        <v>5.4518830804641503E-3</v>
      </c>
      <c r="AQ17" s="141">
        <f t="shared" si="15"/>
        <v>6.2115340176909353E-2</v>
      </c>
      <c r="AR17" s="99"/>
      <c r="AS17" s="99"/>
      <c r="AT17" s="99"/>
      <c r="AU17" s="99"/>
    </row>
    <row r="18" spans="1:47" x14ac:dyDescent="0.25">
      <c r="A18" t="str">
        <f t="shared" si="0"/>
        <v>Efficient Products_Incentive</v>
      </c>
      <c r="B18" t="s">
        <v>250</v>
      </c>
      <c r="C18" t="s">
        <v>204</v>
      </c>
      <c r="D18" s="6" t="s">
        <v>9</v>
      </c>
      <c r="E18" s="7" t="s">
        <v>5</v>
      </c>
      <c r="F18" s="7" t="s">
        <v>7</v>
      </c>
      <c r="G18" s="6" t="s">
        <v>43</v>
      </c>
      <c r="H18" s="134">
        <v>0.52</v>
      </c>
      <c r="I18" s="135">
        <v>6441.7238873058059</v>
      </c>
      <c r="J18" s="131">
        <f t="shared" si="12"/>
        <v>1073.620647884301</v>
      </c>
      <c r="K18" s="135">
        <v>6441.7238873058059</v>
      </c>
      <c r="L18" s="131">
        <f t="shared" si="1"/>
        <v>1073.620647884301</v>
      </c>
      <c r="M18" s="130">
        <v>1324</v>
      </c>
      <c r="N18" s="130">
        <v>500</v>
      </c>
      <c r="O18" s="8">
        <v>6</v>
      </c>
      <c r="P18" s="8">
        <f t="shared" si="2"/>
        <v>7944</v>
      </c>
      <c r="Q18" s="9">
        <v>3000</v>
      </c>
      <c r="R18" s="83">
        <f t="shared" si="16"/>
        <v>3349.6964213990191</v>
      </c>
      <c r="S18" s="132">
        <v>0.9</v>
      </c>
      <c r="T18" s="135">
        <v>0</v>
      </c>
      <c r="U18" s="83" t="e">
        <f>T18/Z18</f>
        <v>#DIV/0!</v>
      </c>
      <c r="V18" s="83">
        <v>0</v>
      </c>
      <c r="W18" s="83" t="e">
        <f t="shared" si="14"/>
        <v>#DIV/0!</v>
      </c>
      <c r="X18" s="83">
        <v>1827.63</v>
      </c>
      <c r="Y18" s="83">
        <v>525</v>
      </c>
      <c r="Z18" s="8">
        <v>0</v>
      </c>
      <c r="AA18" s="8">
        <f t="shared" si="3"/>
        <v>0</v>
      </c>
      <c r="AB18" s="9">
        <v>0</v>
      </c>
      <c r="AC18" s="83">
        <f t="shared" si="4"/>
        <v>0</v>
      </c>
      <c r="AD18" s="85">
        <f t="shared" si="5"/>
        <v>0.89560354808124176</v>
      </c>
      <c r="AE18" s="85">
        <f t="shared" si="6"/>
        <v>0.2305346487605765</v>
      </c>
      <c r="AF18" s="99">
        <f>IFERROR(AD18+INDEX('Admin Adder'!$M$5:$M$25,MATCH('Measure Assignment'!$A18,'Admin Adder'!$B$5:$B$25,0)),0)</f>
        <v>1.1261381968418183</v>
      </c>
      <c r="AG18" s="85">
        <f t="shared" si="7"/>
        <v>2.3715581953191283</v>
      </c>
      <c r="AI18" s="107"/>
      <c r="AJ18" s="107">
        <f t="shared" si="8"/>
        <v>7.9897914916378654E-3</v>
      </c>
      <c r="AL18" s="99"/>
      <c r="AM18" s="99">
        <f t="shared" si="9"/>
        <v>8.9976093835351673E-3</v>
      </c>
      <c r="AN18" s="99"/>
      <c r="AO18" s="141">
        <f t="shared" si="10"/>
        <v>7.1556856083401892E-3</v>
      </c>
      <c r="AP18" s="141">
        <f t="shared" si="11"/>
        <v>1.841923775194978E-3</v>
      </c>
      <c r="AQ18" s="141">
        <f t="shared" si="15"/>
        <v>1.8948255490884823E-2</v>
      </c>
      <c r="AR18" s="99"/>
      <c r="AS18" s="99"/>
      <c r="AT18" s="99"/>
      <c r="AU18" s="99"/>
    </row>
    <row r="19" spans="1:47" x14ac:dyDescent="0.25">
      <c r="A19" t="str">
        <f t="shared" si="0"/>
        <v>Efficient Products_Incentive</v>
      </c>
      <c r="B19" t="s">
        <v>250</v>
      </c>
      <c r="C19" t="s">
        <v>203</v>
      </c>
      <c r="D19" s="6" t="s">
        <v>9</v>
      </c>
      <c r="E19" s="7" t="s">
        <v>5</v>
      </c>
      <c r="F19" s="7" t="s">
        <v>7</v>
      </c>
      <c r="G19" s="6" t="s">
        <v>44</v>
      </c>
      <c r="H19" s="134">
        <v>0.52</v>
      </c>
      <c r="I19" s="135">
        <v>15528.889025641032</v>
      </c>
      <c r="J19" s="131">
        <f t="shared" si="12"/>
        <v>110.92063589743594</v>
      </c>
      <c r="K19" s="135">
        <v>15528.889025641032</v>
      </c>
      <c r="L19" s="131">
        <f t="shared" si="1"/>
        <v>110.92063589743594</v>
      </c>
      <c r="M19" s="130">
        <v>575</v>
      </c>
      <c r="N19" s="130">
        <v>250</v>
      </c>
      <c r="O19" s="8">
        <v>140</v>
      </c>
      <c r="P19" s="8">
        <f t="shared" si="2"/>
        <v>80500</v>
      </c>
      <c r="Q19" s="9">
        <v>35000</v>
      </c>
      <c r="R19" s="83">
        <f t="shared" si="16"/>
        <v>8075.0222933333371</v>
      </c>
      <c r="S19" s="132">
        <v>0.9</v>
      </c>
      <c r="T19" s="135">
        <v>11267.654299658789</v>
      </c>
      <c r="U19" s="83">
        <f t="shared" si="17"/>
        <v>281.69135749146972</v>
      </c>
      <c r="V19" s="83">
        <v>11267.654299658789</v>
      </c>
      <c r="W19" s="83">
        <f t="shared" si="14"/>
        <v>281.69135749146972</v>
      </c>
      <c r="X19" s="83">
        <v>552.76</v>
      </c>
      <c r="Y19" s="83">
        <v>275</v>
      </c>
      <c r="Z19" s="8">
        <v>40</v>
      </c>
      <c r="AA19" s="8">
        <f t="shared" si="3"/>
        <v>22110.400000000001</v>
      </c>
      <c r="AB19" s="9">
        <v>11000</v>
      </c>
      <c r="AC19" s="83">
        <f t="shared" si="4"/>
        <v>10140.88886969291</v>
      </c>
      <c r="AD19" s="85">
        <f t="shared" si="5"/>
        <v>2.5252648406283686</v>
      </c>
      <c r="AE19" s="85">
        <f t="shared" si="6"/>
        <v>0.23053464876057639</v>
      </c>
      <c r="AF19" s="99">
        <f>IFERROR(AD19+INDEX('Admin Adder'!$M$5:$M$25,MATCH('Measure Assignment'!$A19,'Admin Adder'!$B$5:$B$25,0)),0)</f>
        <v>2.755799489388945</v>
      </c>
      <c r="AG19" s="85">
        <f t="shared" si="7"/>
        <v>5.6330094652785467</v>
      </c>
      <c r="AI19" s="107"/>
      <c r="AJ19" s="107">
        <f t="shared" si="8"/>
        <v>1.9260773603810517E-2</v>
      </c>
      <c r="AL19" s="99"/>
      <c r="AM19" s="99">
        <f t="shared" si="9"/>
        <v>5.3078830062617093E-2</v>
      </c>
      <c r="AN19" s="99"/>
      <c r="AO19" s="141">
        <f t="shared" si="10"/>
        <v>4.8638554385005653E-2</v>
      </c>
      <c r="AP19" s="141">
        <f t="shared" si="11"/>
        <v>4.4402756776114388E-3</v>
      </c>
      <c r="AQ19" s="141">
        <f t="shared" si="15"/>
        <v>0.10849612001885182</v>
      </c>
      <c r="AR19" s="99"/>
      <c r="AS19" s="99"/>
      <c r="AT19" s="99"/>
      <c r="AU19" s="99"/>
    </row>
    <row r="20" spans="1:47" x14ac:dyDescent="0.25">
      <c r="A20" t="str">
        <f t="shared" si="0"/>
        <v>Efficient Products_Incentive</v>
      </c>
      <c r="B20" t="s">
        <v>250</v>
      </c>
      <c r="C20" t="s">
        <v>203</v>
      </c>
      <c r="D20" s="6" t="s">
        <v>9</v>
      </c>
      <c r="E20" s="7" t="s">
        <v>5</v>
      </c>
      <c r="F20" s="7" t="s">
        <v>7</v>
      </c>
      <c r="G20" s="6" t="s">
        <v>45</v>
      </c>
      <c r="H20" s="134">
        <v>0.52</v>
      </c>
      <c r="I20" s="135">
        <v>20277.678750000006</v>
      </c>
      <c r="J20" s="131">
        <f t="shared" si="12"/>
        <v>155.98214423076928</v>
      </c>
      <c r="K20" s="135">
        <v>20277.678750000006</v>
      </c>
      <c r="L20" s="131">
        <f t="shared" si="1"/>
        <v>155.98214423076928</v>
      </c>
      <c r="M20" s="130">
        <v>863</v>
      </c>
      <c r="N20" s="130">
        <v>300</v>
      </c>
      <c r="O20" s="8">
        <v>130</v>
      </c>
      <c r="P20" s="8">
        <f t="shared" si="2"/>
        <v>112190</v>
      </c>
      <c r="Q20" s="9">
        <v>39000</v>
      </c>
      <c r="R20" s="83">
        <f t="shared" si="16"/>
        <v>10544.392950000003</v>
      </c>
      <c r="S20" s="132">
        <v>0.9</v>
      </c>
      <c r="T20" s="135">
        <v>17072.517600310974</v>
      </c>
      <c r="U20" s="83">
        <f t="shared" si="17"/>
        <v>426.81294000777433</v>
      </c>
      <c r="V20" s="83">
        <v>17072.517600310974</v>
      </c>
      <c r="W20" s="83">
        <f t="shared" si="14"/>
        <v>426.81294000777433</v>
      </c>
      <c r="X20" s="83">
        <v>829.14</v>
      </c>
      <c r="Y20" s="83">
        <v>325</v>
      </c>
      <c r="Z20" s="8">
        <v>40</v>
      </c>
      <c r="AA20" s="8">
        <f t="shared" si="3"/>
        <v>33165.599999999999</v>
      </c>
      <c r="AB20" s="9">
        <v>13000</v>
      </c>
      <c r="AC20" s="83">
        <f t="shared" si="4"/>
        <v>15365.265840279877</v>
      </c>
      <c r="AD20" s="85">
        <f t="shared" si="5"/>
        <v>2.0069735545690794</v>
      </c>
      <c r="AE20" s="85">
        <f>AF20-AD20</f>
        <v>0.23053464876057639</v>
      </c>
      <c r="AF20" s="99">
        <f>IFERROR(AD20+INDEX('Admin Adder'!$M$5:$M$25,MATCH('Measure Assignment'!$A20,'Admin Adder'!$B$5:$B$25,0)),0)</f>
        <v>2.2375082033296558</v>
      </c>
      <c r="AG20" s="85">
        <f t="shared" si="7"/>
        <v>5.6100931770869478</v>
      </c>
      <c r="AI20" s="107"/>
      <c r="AJ20" s="107">
        <f t="shared" si="8"/>
        <v>2.5150786960332926E-2</v>
      </c>
      <c r="AL20" s="99"/>
      <c r="AM20" s="99">
        <f t="shared" si="9"/>
        <v>5.6275092143941462E-2</v>
      </c>
      <c r="AN20" s="99"/>
      <c r="AO20" s="141">
        <f t="shared" si="10"/>
        <v>5.0476964305989025E-2</v>
      </c>
      <c r="AP20" s="141">
        <f t="shared" si="11"/>
        <v>5.7981278379524359E-3</v>
      </c>
      <c r="AQ20" s="141">
        <f t="shared" si="15"/>
        <v>0.14109825832453113</v>
      </c>
      <c r="AR20" s="99"/>
      <c r="AS20" s="99"/>
      <c r="AT20" s="99"/>
      <c r="AU20" s="99"/>
    </row>
    <row r="21" spans="1:47" x14ac:dyDescent="0.25">
      <c r="A21" t="str">
        <f t="shared" si="0"/>
        <v>Efficient Products_Incentive</v>
      </c>
      <c r="B21" t="s">
        <v>250</v>
      </c>
      <c r="C21" t="s">
        <v>203</v>
      </c>
      <c r="D21" s="6" t="s">
        <v>9</v>
      </c>
      <c r="E21" s="7" t="s">
        <v>5</v>
      </c>
      <c r="F21" s="7" t="s">
        <v>7</v>
      </c>
      <c r="G21" s="6" t="s">
        <v>46</v>
      </c>
      <c r="H21" s="134">
        <v>0.52</v>
      </c>
      <c r="I21" s="135">
        <v>7829.6919457013601</v>
      </c>
      <c r="J21" s="131">
        <f t="shared" si="12"/>
        <v>195.742298642534</v>
      </c>
      <c r="K21" s="135">
        <v>7829.6919457013601</v>
      </c>
      <c r="L21" s="131">
        <f t="shared" si="1"/>
        <v>195.742298642534</v>
      </c>
      <c r="M21" s="130">
        <v>1150</v>
      </c>
      <c r="N21" s="130">
        <v>400</v>
      </c>
      <c r="O21" s="8">
        <v>40</v>
      </c>
      <c r="P21" s="8">
        <f t="shared" si="2"/>
        <v>46000</v>
      </c>
      <c r="Q21" s="9">
        <v>16000</v>
      </c>
      <c r="R21" s="83">
        <f t="shared" si="16"/>
        <v>4071.4398117647074</v>
      </c>
      <c r="S21" s="132">
        <v>0.9</v>
      </c>
      <c r="T21" s="135">
        <v>0</v>
      </c>
      <c r="U21" s="83" t="e">
        <f t="shared" si="17"/>
        <v>#DIV/0!</v>
      </c>
      <c r="V21" s="83">
        <v>0</v>
      </c>
      <c r="W21" s="83" t="e">
        <f t="shared" si="14"/>
        <v>#DIV/0!</v>
      </c>
      <c r="X21" s="83">
        <v>1105.52</v>
      </c>
      <c r="Y21" s="83">
        <v>425</v>
      </c>
      <c r="Z21" s="8">
        <v>0</v>
      </c>
      <c r="AA21" s="8">
        <f t="shared" si="3"/>
        <v>0</v>
      </c>
      <c r="AB21" s="9">
        <v>0</v>
      </c>
      <c r="AC21" s="83">
        <f t="shared" si="4"/>
        <v>0</v>
      </c>
      <c r="AD21" s="85">
        <f t="shared" si="5"/>
        <v>3.9298137120354553</v>
      </c>
      <c r="AE21" s="85">
        <f t="shared" si="6"/>
        <v>0.23053464876057683</v>
      </c>
      <c r="AF21" s="99">
        <f>IFERROR(AD21+INDEX('Admin Adder'!$M$5:$M$25,MATCH('Measure Assignment'!$A21,'Admin Adder'!$B$5:$B$25,0)),0)</f>
        <v>4.1603483607960321</v>
      </c>
      <c r="AG21" s="85">
        <f t="shared" si="7"/>
        <v>11.298214422101934</v>
      </c>
      <c r="AI21" s="107"/>
      <c r="AJ21" s="107">
        <f t="shared" si="8"/>
        <v>9.7113144220893361E-3</v>
      </c>
      <c r="AL21" s="99"/>
      <c r="AM21" s="99">
        <f t="shared" si="9"/>
        <v>4.0402451037114234E-2</v>
      </c>
      <c r="AN21" s="99"/>
      <c r="AO21" s="141">
        <f t="shared" si="10"/>
        <v>3.8163656577814349E-2</v>
      </c>
      <c r="AP21" s="141">
        <f t="shared" si="11"/>
        <v>2.2387944592998895E-3</v>
      </c>
      <c r="AQ21" s="141">
        <f t="shared" si="15"/>
        <v>0.10972051266121624</v>
      </c>
      <c r="AR21" s="99"/>
      <c r="AS21" s="99"/>
      <c r="AT21" s="99"/>
      <c r="AU21" s="99"/>
    </row>
    <row r="22" spans="1:47" x14ac:dyDescent="0.25">
      <c r="A22" t="str">
        <f t="shared" si="0"/>
        <v>Efficient Products_Incentive</v>
      </c>
      <c r="B22" t="s">
        <v>250</v>
      </c>
      <c r="D22" s="6" t="s">
        <v>9</v>
      </c>
      <c r="E22" s="7" t="s">
        <v>5</v>
      </c>
      <c r="F22" s="7" t="s">
        <v>7</v>
      </c>
      <c r="G22" s="6" t="s">
        <v>47</v>
      </c>
      <c r="H22" s="134">
        <v>0.52</v>
      </c>
      <c r="I22" s="135">
        <v>11093.965265423252</v>
      </c>
      <c r="J22" s="131">
        <f t="shared" si="12"/>
        <v>792.42609038737521</v>
      </c>
      <c r="K22" s="135">
        <v>11093.965265423252</v>
      </c>
      <c r="L22" s="131">
        <f t="shared" si="1"/>
        <v>792.42609038737521</v>
      </c>
      <c r="M22" s="130">
        <v>805</v>
      </c>
      <c r="N22" s="130">
        <v>350</v>
      </c>
      <c r="O22" s="8">
        <v>14</v>
      </c>
      <c r="P22" s="8">
        <f t="shared" si="2"/>
        <v>11270</v>
      </c>
      <c r="Q22" s="9">
        <v>4900</v>
      </c>
      <c r="R22" s="83">
        <f t="shared" si="16"/>
        <v>5768.8619380200917</v>
      </c>
      <c r="S22" s="132">
        <v>0.9</v>
      </c>
      <c r="T22" s="135">
        <v>6804.0187972909771</v>
      </c>
      <c r="U22" s="83">
        <f t="shared" si="17"/>
        <v>1360.8037594581954</v>
      </c>
      <c r="V22" s="83">
        <v>6804.0187972909771</v>
      </c>
      <c r="W22" s="83">
        <f t="shared" si="14"/>
        <v>1360.8037594581954</v>
      </c>
      <c r="X22" s="83">
        <v>1711.93</v>
      </c>
      <c r="Y22" s="83">
        <v>375</v>
      </c>
      <c r="Z22" s="8">
        <v>5</v>
      </c>
      <c r="AA22" s="8">
        <f t="shared" si="3"/>
        <v>8559.65</v>
      </c>
      <c r="AB22" s="9">
        <v>1875</v>
      </c>
      <c r="AC22" s="83">
        <f t="shared" si="4"/>
        <v>6123.6169175618797</v>
      </c>
      <c r="AD22" s="85">
        <f t="shared" si="5"/>
        <v>0.56968779026418181</v>
      </c>
      <c r="AE22" s="85">
        <f t="shared" si="6"/>
        <v>0.2305346487605765</v>
      </c>
      <c r="AF22" s="99">
        <f>IFERROR(AD22+INDEX('Admin Adder'!$M$5:$M$25,MATCH('Measure Assignment'!$A22,'Admin Adder'!$B$5:$B$25,0)),0)</f>
        <v>0.80022243902475831</v>
      </c>
      <c r="AG22" s="85">
        <f t="shared" si="7"/>
        <v>1.6674109948652598</v>
      </c>
      <c r="AI22" s="107"/>
      <c r="AJ22" s="107">
        <f t="shared" si="8"/>
        <v>1.3760054115463955E-2</v>
      </c>
      <c r="AL22" s="99"/>
      <c r="AM22" s="99">
        <f t="shared" si="9"/>
        <v>1.1011104065389229E-2</v>
      </c>
      <c r="AN22" s="99"/>
      <c r="AO22" s="141">
        <f t="shared" si="10"/>
        <v>7.8389348229542209E-3</v>
      </c>
      <c r="AP22" s="141">
        <f t="shared" si="11"/>
        <v>3.1721692424350081E-3</v>
      </c>
      <c r="AQ22" s="141">
        <f t="shared" si="15"/>
        <v>2.2943665522065566E-2</v>
      </c>
      <c r="AR22" s="99"/>
      <c r="AS22" s="99"/>
      <c r="AT22" s="99"/>
      <c r="AU22" s="99"/>
    </row>
    <row r="23" spans="1:47" x14ac:dyDescent="0.25">
      <c r="A23" t="str">
        <f t="shared" si="0"/>
        <v>Efficient Products_Incentive</v>
      </c>
      <c r="B23" t="s">
        <v>250</v>
      </c>
      <c r="D23" s="6" t="s">
        <v>9</v>
      </c>
      <c r="E23" s="7" t="s">
        <v>5</v>
      </c>
      <c r="F23" s="7" t="s">
        <v>7</v>
      </c>
      <c r="G23" s="6" t="s">
        <v>48</v>
      </c>
      <c r="H23" s="134">
        <v>0.52</v>
      </c>
      <c r="I23" s="135">
        <v>18906.592341463431</v>
      </c>
      <c r="J23" s="131">
        <f t="shared" si="12"/>
        <v>859.39056097561047</v>
      </c>
      <c r="K23" s="135">
        <v>18906.592341463431</v>
      </c>
      <c r="L23" s="131">
        <f t="shared" si="1"/>
        <v>859.39056097561047</v>
      </c>
      <c r="M23" s="130">
        <v>894</v>
      </c>
      <c r="N23" s="130">
        <v>425</v>
      </c>
      <c r="O23" s="8">
        <v>22</v>
      </c>
      <c r="P23" s="8">
        <f t="shared" si="2"/>
        <v>19668</v>
      </c>
      <c r="Q23" s="9">
        <v>9350</v>
      </c>
      <c r="R23" s="83">
        <f t="shared" si="16"/>
        <v>9831.4280175609838</v>
      </c>
      <c r="S23" s="132">
        <v>0.9</v>
      </c>
      <c r="T23" s="135">
        <v>13282.194117083262</v>
      </c>
      <c r="U23" s="83">
        <f t="shared" si="17"/>
        <v>1475.7993463425846</v>
      </c>
      <c r="V23" s="83">
        <v>13282.194117083262</v>
      </c>
      <c r="W23" s="83">
        <f t="shared" si="14"/>
        <v>1475.7993463425846</v>
      </c>
      <c r="X23" s="83">
        <v>1901.2</v>
      </c>
      <c r="Y23" s="83">
        <v>450</v>
      </c>
      <c r="Z23" s="8">
        <v>9</v>
      </c>
      <c r="AA23" s="8">
        <f t="shared" si="3"/>
        <v>17110.8</v>
      </c>
      <c r="AB23" s="9">
        <v>4050</v>
      </c>
      <c r="AC23" s="83">
        <f t="shared" si="4"/>
        <v>11953.974705374936</v>
      </c>
      <c r="AD23" s="85">
        <f t="shared" si="5"/>
        <v>0.61509076377515515</v>
      </c>
      <c r="AE23" s="85">
        <f t="shared" si="6"/>
        <v>0.2305346487605765</v>
      </c>
      <c r="AF23" s="99">
        <f>IFERROR(AD23+INDEX('Admin Adder'!$M$5:$M$25,MATCH('Measure Assignment'!$A23,'Admin Adder'!$B$5:$B$25,0)),0)</f>
        <v>0.84562541253573165</v>
      </c>
      <c r="AG23" s="85">
        <f t="shared" si="7"/>
        <v>1.6882313569204237</v>
      </c>
      <c r="AI23" s="107"/>
      <c r="AJ23" s="107">
        <f t="shared" si="8"/>
        <v>2.3450202658231219E-2</v>
      </c>
      <c r="AL23" s="99"/>
      <c r="AM23" s="99">
        <f t="shared" si="9"/>
        <v>1.9830087296913285E-2</v>
      </c>
      <c r="AN23" s="99"/>
      <c r="AO23" s="141">
        <f t="shared" si="10"/>
        <v>1.4424003063733615E-2</v>
      </c>
      <c r="AP23" s="141">
        <f t="shared" si="11"/>
        <v>5.4060842331796711E-3</v>
      </c>
      <c r="AQ23" s="141">
        <f t="shared" si="15"/>
        <v>3.9589367453764616E-2</v>
      </c>
      <c r="AR23" s="99"/>
      <c r="AS23" s="99"/>
      <c r="AT23" s="99"/>
      <c r="AU23" s="99"/>
    </row>
    <row r="24" spans="1:47" x14ac:dyDescent="0.25">
      <c r="A24" t="str">
        <f t="shared" si="0"/>
        <v>Efficient Products_Incentive</v>
      </c>
      <c r="B24" t="s">
        <v>250</v>
      </c>
      <c r="D24" s="6" t="s">
        <v>9</v>
      </c>
      <c r="E24" s="7" t="s">
        <v>5</v>
      </c>
      <c r="F24" s="7" t="s">
        <v>7</v>
      </c>
      <c r="G24" s="6" t="s">
        <v>49</v>
      </c>
      <c r="H24" s="134">
        <v>0.52</v>
      </c>
      <c r="I24" s="135">
        <v>26892.611863414641</v>
      </c>
      <c r="J24" s="131">
        <f t="shared" si="12"/>
        <v>1120.5254943089433</v>
      </c>
      <c r="K24" s="135">
        <v>26892.611863414641</v>
      </c>
      <c r="L24" s="131">
        <f t="shared" si="1"/>
        <v>1120.5254943089433</v>
      </c>
      <c r="M24" s="130">
        <v>993</v>
      </c>
      <c r="N24" s="130">
        <v>500</v>
      </c>
      <c r="O24" s="8">
        <v>24</v>
      </c>
      <c r="P24" s="8">
        <f t="shared" si="2"/>
        <v>23832</v>
      </c>
      <c r="Q24" s="9">
        <v>12000</v>
      </c>
      <c r="R24" s="83">
        <f t="shared" si="16"/>
        <v>13984.158168975613</v>
      </c>
      <c r="S24" s="132">
        <v>0.9</v>
      </c>
      <c r="T24" s="135">
        <v>28863.549365448605</v>
      </c>
      <c r="U24" s="83">
        <f t="shared" si="17"/>
        <v>1924.2366243632403</v>
      </c>
      <c r="V24" s="83">
        <v>28863.549365448605</v>
      </c>
      <c r="W24" s="83">
        <f t="shared" si="14"/>
        <v>1924.2366243632403</v>
      </c>
      <c r="X24" s="83">
        <v>2111.7399999999998</v>
      </c>
      <c r="Y24" s="83">
        <v>525</v>
      </c>
      <c r="Z24" s="8">
        <v>15</v>
      </c>
      <c r="AA24" s="8">
        <f t="shared" si="3"/>
        <v>31676.1</v>
      </c>
      <c r="AB24" s="9">
        <v>7875</v>
      </c>
      <c r="AC24" s="83">
        <f t="shared" si="4"/>
        <v>25977.194428903746</v>
      </c>
      <c r="AD24" s="85">
        <f t="shared" si="5"/>
        <v>0.49735553748635403</v>
      </c>
      <c r="AE24" s="85">
        <f t="shared" si="6"/>
        <v>0.23053464876057655</v>
      </c>
      <c r="AF24" s="99">
        <f>IFERROR(AD24+INDEX('Admin Adder'!$M$5:$M$25,MATCH('Measure Assignment'!$A24,'Admin Adder'!$B$5:$B$25,0)),0)</f>
        <v>0.72789018624693058</v>
      </c>
      <c r="AG24" s="85">
        <f t="shared" si="7"/>
        <v>1.3890445741054736</v>
      </c>
      <c r="AI24" s="107"/>
      <c r="AJ24" s="107">
        <f t="shared" si="8"/>
        <v>3.3355413118163896E-2</v>
      </c>
      <c r="AL24" s="99"/>
      <c r="AM24" s="99">
        <f t="shared" si="9"/>
        <v>2.427907786692363E-2</v>
      </c>
      <c r="AN24" s="99"/>
      <c r="AO24" s="141">
        <f t="shared" si="10"/>
        <v>1.6589499419463787E-2</v>
      </c>
      <c r="AP24" s="141">
        <f t="shared" si="11"/>
        <v>7.6895784474598416E-3</v>
      </c>
      <c r="AQ24" s="141">
        <f t="shared" si="15"/>
        <v>4.6332155608832096E-2</v>
      </c>
      <c r="AR24" s="99"/>
      <c r="AS24" s="99"/>
      <c r="AT24" s="99"/>
      <c r="AU24" s="99"/>
    </row>
    <row r="25" spans="1:47" x14ac:dyDescent="0.25">
      <c r="A25" t="str">
        <f t="shared" si="0"/>
        <v>Efficient Products_Incentive</v>
      </c>
      <c r="B25" t="s">
        <v>250</v>
      </c>
      <c r="D25" s="6" t="s">
        <v>9</v>
      </c>
      <c r="E25" s="7" t="s">
        <v>5</v>
      </c>
      <c r="F25" s="7" t="s">
        <v>7</v>
      </c>
      <c r="G25" s="6" t="s">
        <v>50</v>
      </c>
      <c r="H25" s="134">
        <v>0.52</v>
      </c>
      <c r="I25" s="135">
        <v>2330.6142349946981</v>
      </c>
      <c r="J25" s="131">
        <f t="shared" si="12"/>
        <v>1165.3071174973491</v>
      </c>
      <c r="K25" s="135">
        <v>2330.6142349946981</v>
      </c>
      <c r="L25" s="131">
        <f t="shared" si="1"/>
        <v>1165.3071174973491</v>
      </c>
      <c r="M25" s="130">
        <v>1103</v>
      </c>
      <c r="N25" s="130">
        <v>575</v>
      </c>
      <c r="O25" s="8">
        <v>2</v>
      </c>
      <c r="P25" s="8">
        <f t="shared" si="2"/>
        <v>2206</v>
      </c>
      <c r="Q25" s="9">
        <v>1150</v>
      </c>
      <c r="R25" s="83">
        <f t="shared" si="16"/>
        <v>1211.919402197243</v>
      </c>
      <c r="S25" s="132">
        <v>0.9</v>
      </c>
      <c r="T25" s="135">
        <v>4002.2768701080859</v>
      </c>
      <c r="U25" s="83">
        <f t="shared" si="17"/>
        <v>2001.1384350540429</v>
      </c>
      <c r="V25" s="83">
        <v>4002.2768701080859</v>
      </c>
      <c r="W25" s="83">
        <f t="shared" si="14"/>
        <v>2001.1384350540429</v>
      </c>
      <c r="X25" s="83">
        <v>2345.67</v>
      </c>
      <c r="Y25" s="83">
        <v>600</v>
      </c>
      <c r="Z25" s="8">
        <v>2</v>
      </c>
      <c r="AA25" s="8">
        <f t="shared" si="3"/>
        <v>4691.34</v>
      </c>
      <c r="AB25" s="9">
        <v>1200</v>
      </c>
      <c r="AC25" s="83">
        <f t="shared" si="4"/>
        <v>3602.0491830972774</v>
      </c>
      <c r="AD25" s="85">
        <f t="shared" si="5"/>
        <v>0.48816272029249774</v>
      </c>
      <c r="AE25" s="85">
        <f t="shared" si="6"/>
        <v>0.2305346487605765</v>
      </c>
      <c r="AF25" s="99">
        <f>IFERROR(AD25+INDEX('Admin Adder'!$M$5:$M$25,MATCH('Measure Assignment'!$A25,'Admin Adder'!$B$5:$B$25,0)),0)</f>
        <v>0.71869736905307424</v>
      </c>
      <c r="AG25" s="85">
        <f t="shared" si="7"/>
        <v>1.432776279652024</v>
      </c>
      <c r="AI25" s="107"/>
      <c r="AJ25" s="107">
        <f t="shared" si="8"/>
        <v>2.8907047415903525E-3</v>
      </c>
      <c r="AL25" s="99"/>
      <c r="AM25" s="99">
        <f t="shared" si="9"/>
        <v>2.0775418924902332E-3</v>
      </c>
      <c r="AN25" s="99"/>
      <c r="AO25" s="141">
        <f t="shared" si="10"/>
        <v>1.4111342902171683E-3</v>
      </c>
      <c r="AP25" s="141">
        <f t="shared" si="11"/>
        <v>6.6640760227306502E-4</v>
      </c>
      <c r="AQ25" s="141">
        <f t="shared" si="15"/>
        <v>4.1417331852282909E-3</v>
      </c>
      <c r="AR25" s="99"/>
      <c r="AS25" s="99"/>
      <c r="AT25" s="99"/>
      <c r="AU25" s="99"/>
    </row>
    <row r="26" spans="1:47" x14ac:dyDescent="0.25">
      <c r="A26" t="str">
        <f t="shared" si="0"/>
        <v>Efficient Products_Incentive</v>
      </c>
      <c r="B26" t="s">
        <v>250</v>
      </c>
      <c r="D26" s="6" t="s">
        <v>9</v>
      </c>
      <c r="E26" s="7" t="s">
        <v>5</v>
      </c>
      <c r="F26" s="7" t="s">
        <v>7</v>
      </c>
      <c r="G26" s="6" t="s">
        <v>51</v>
      </c>
      <c r="H26" s="134">
        <v>0.52</v>
      </c>
      <c r="I26" s="135">
        <v>51690.160431418532</v>
      </c>
      <c r="J26" s="131">
        <f t="shared" si="12"/>
        <v>7384.3086330597898</v>
      </c>
      <c r="K26" s="135">
        <v>51690.160431418532</v>
      </c>
      <c r="L26" s="131">
        <f t="shared" si="1"/>
        <v>7384.3086330597898</v>
      </c>
      <c r="M26" s="130">
        <v>805</v>
      </c>
      <c r="N26" s="130">
        <v>550</v>
      </c>
      <c r="O26" s="8">
        <v>7</v>
      </c>
      <c r="P26" s="8">
        <f t="shared" si="2"/>
        <v>5635</v>
      </c>
      <c r="Q26" s="9">
        <v>3850</v>
      </c>
      <c r="R26" s="83">
        <f t="shared" si="16"/>
        <v>26878.883424337637</v>
      </c>
      <c r="S26" s="132">
        <v>0.9</v>
      </c>
      <c r="T26" s="135">
        <v>21145.935579204073</v>
      </c>
      <c r="U26" s="83">
        <f t="shared" si="17"/>
        <v>7048.6451930680241</v>
      </c>
      <c r="V26" s="83">
        <v>21145.935579204073</v>
      </c>
      <c r="W26" s="83">
        <f t="shared" si="14"/>
        <v>7048.6451930680241</v>
      </c>
      <c r="X26" s="83">
        <v>1711.93</v>
      </c>
      <c r="Y26" s="83">
        <v>575</v>
      </c>
      <c r="Z26" s="8">
        <v>3</v>
      </c>
      <c r="AA26" s="8">
        <f t="shared" si="3"/>
        <v>5135.79</v>
      </c>
      <c r="AB26" s="9">
        <v>1725</v>
      </c>
      <c r="AC26" s="83">
        <f t="shared" si="4"/>
        <v>19031.342021283668</v>
      </c>
      <c r="AD26" s="85">
        <f t="shared" si="5"/>
        <v>0.12143264263869383</v>
      </c>
      <c r="AE26" s="85">
        <f t="shared" si="6"/>
        <v>0.23053464876057658</v>
      </c>
      <c r="AF26" s="99">
        <f>IFERROR(AD26+INDEX('Admin Adder'!$M$5:$M$25,MATCH('Measure Assignment'!$A26,'Admin Adder'!$B$5:$B$25,0)),0)</f>
        <v>0.35196729139927041</v>
      </c>
      <c r="AG26" s="85">
        <f t="shared" si="7"/>
        <v>0.23460546959756362</v>
      </c>
      <c r="AI26" s="107"/>
      <c r="AJ26" s="107">
        <f t="shared" si="8"/>
        <v>6.4112279762595509E-2</v>
      </c>
      <c r="AL26" s="99"/>
      <c r="AM26" s="99">
        <f t="shared" si="9"/>
        <v>2.2565425453473002E-2</v>
      </c>
      <c r="AN26" s="99"/>
      <c r="AO26" s="141">
        <f t="shared" si="10"/>
        <v>7.7853235571632229E-3</v>
      </c>
      <c r="AP26" s="141">
        <f t="shared" si="11"/>
        <v>1.4780101896309778E-2</v>
      </c>
      <c r="AQ26" s="141">
        <f t="shared" si="15"/>
        <v>1.5041091500674094E-2</v>
      </c>
      <c r="AR26" s="99"/>
      <c r="AS26" s="99"/>
      <c r="AT26" s="99"/>
      <c r="AU26" s="99"/>
    </row>
    <row r="27" spans="1:47" x14ac:dyDescent="0.25">
      <c r="A27" t="str">
        <f t="shared" si="0"/>
        <v>Efficient Products_Incentive</v>
      </c>
      <c r="B27" t="s">
        <v>250</v>
      </c>
      <c r="D27" s="6" t="s">
        <v>9</v>
      </c>
      <c r="E27" s="7" t="s">
        <v>5</v>
      </c>
      <c r="F27" s="7" t="s">
        <v>7</v>
      </c>
      <c r="G27" s="6" t="s">
        <v>52</v>
      </c>
      <c r="H27" s="134">
        <v>0.52</v>
      </c>
      <c r="I27" s="135">
        <v>81227.394963657687</v>
      </c>
      <c r="J27" s="131">
        <f t="shared" si="12"/>
        <v>7384.3086330597898</v>
      </c>
      <c r="K27" s="135">
        <v>81227.394963657687</v>
      </c>
      <c r="L27" s="131">
        <f t="shared" si="1"/>
        <v>7384.3086330597898</v>
      </c>
      <c r="M27" s="130">
        <v>894</v>
      </c>
      <c r="N27" s="130">
        <v>625</v>
      </c>
      <c r="O27" s="8">
        <v>11</v>
      </c>
      <c r="P27" s="8">
        <f t="shared" si="2"/>
        <v>9834</v>
      </c>
      <c r="Q27" s="9">
        <v>6875</v>
      </c>
      <c r="R27" s="83">
        <f t="shared" si="16"/>
        <v>42238.245381102002</v>
      </c>
      <c r="S27" s="132">
        <v>0.9</v>
      </c>
      <c r="T27" s="135">
        <v>70486.451930680239</v>
      </c>
      <c r="U27" s="83">
        <f t="shared" si="17"/>
        <v>7048.6451930680241</v>
      </c>
      <c r="V27" s="83">
        <v>70486.451930680239</v>
      </c>
      <c r="W27" s="83">
        <f t="shared" si="14"/>
        <v>7048.6451930680241</v>
      </c>
      <c r="X27" s="83">
        <v>1901.2</v>
      </c>
      <c r="Y27" s="83">
        <v>650</v>
      </c>
      <c r="Z27" s="8">
        <v>10</v>
      </c>
      <c r="AA27" s="8">
        <f t="shared" si="3"/>
        <v>19012</v>
      </c>
      <c r="AB27" s="9">
        <v>6500</v>
      </c>
      <c r="AC27" s="83">
        <f t="shared" si="4"/>
        <v>63437.80673761222</v>
      </c>
      <c r="AD27" s="85">
        <f t="shared" si="5"/>
        <v>0.12656604530395221</v>
      </c>
      <c r="AE27" s="85">
        <f t="shared" si="6"/>
        <v>0.23053464876057655</v>
      </c>
      <c r="AF27" s="99">
        <f>IFERROR(AD27+INDEX('Admin Adder'!$M$5:$M$25,MATCH('Measure Assignment'!$A27,'Admin Adder'!$B$5:$B$25,0)),0)</f>
        <v>0.35710069406452877</v>
      </c>
      <c r="AG27" s="85">
        <f t="shared" si="7"/>
        <v>0.27296629105329384</v>
      </c>
      <c r="AI27" s="107"/>
      <c r="AJ27" s="107">
        <f t="shared" si="8"/>
        <v>0.10074786819836437</v>
      </c>
      <c r="AL27" s="99"/>
      <c r="AM27" s="99">
        <f t="shared" si="9"/>
        <v>3.5977133659157584E-2</v>
      </c>
      <c r="AN27" s="99"/>
      <c r="AO27" s="141">
        <f t="shared" si="10"/>
        <v>1.2751259250670791E-2</v>
      </c>
      <c r="AP27" s="141">
        <f t="shared" si="11"/>
        <v>2.322587440848679E-2</v>
      </c>
      <c r="AQ27" s="141">
        <f t="shared" si="15"/>
        <v>2.7500771913633617E-2</v>
      </c>
      <c r="AR27" s="99"/>
      <c r="AS27" s="99"/>
      <c r="AT27" s="99"/>
      <c r="AU27" s="99"/>
    </row>
    <row r="28" spans="1:47" x14ac:dyDescent="0.25">
      <c r="A28" t="str">
        <f t="shared" si="0"/>
        <v>Efficient Products_Incentive</v>
      </c>
      <c r="B28" t="s">
        <v>250</v>
      </c>
      <c r="D28" s="6" t="s">
        <v>9</v>
      </c>
      <c r="E28" s="7" t="s">
        <v>5</v>
      </c>
      <c r="F28" s="7" t="s">
        <v>7</v>
      </c>
      <c r="G28" s="6" t="s">
        <v>53</v>
      </c>
      <c r="H28" s="134">
        <v>0.52</v>
      </c>
      <c r="I28" s="135">
        <v>83503.576563657683</v>
      </c>
      <c r="J28" s="131">
        <f t="shared" si="12"/>
        <v>7591.2342330597894</v>
      </c>
      <c r="K28" s="135">
        <v>83503.576563657683</v>
      </c>
      <c r="L28" s="131">
        <f t="shared" si="1"/>
        <v>7591.2342330597894</v>
      </c>
      <c r="M28" s="130">
        <v>993</v>
      </c>
      <c r="N28" s="130">
        <v>700</v>
      </c>
      <c r="O28" s="8">
        <v>11</v>
      </c>
      <c r="P28" s="8">
        <f t="shared" si="2"/>
        <v>10923</v>
      </c>
      <c r="Q28" s="9">
        <v>7700</v>
      </c>
      <c r="R28" s="83">
        <f t="shared" si="16"/>
        <v>43421.859813101997</v>
      </c>
      <c r="S28" s="132">
        <v>0.9</v>
      </c>
      <c r="T28" s="135">
        <v>50723.15302847384</v>
      </c>
      <c r="U28" s="83">
        <f t="shared" si="17"/>
        <v>7246.164718353406</v>
      </c>
      <c r="V28" s="83">
        <v>50723.15302847384</v>
      </c>
      <c r="W28" s="83">
        <f t="shared" si="14"/>
        <v>7246.164718353406</v>
      </c>
      <c r="X28" s="83">
        <v>2111.7399999999998</v>
      </c>
      <c r="Y28" s="83">
        <v>725</v>
      </c>
      <c r="Z28" s="8">
        <v>7</v>
      </c>
      <c r="AA28" s="8">
        <f t="shared" si="3"/>
        <v>14782.179999999998</v>
      </c>
      <c r="AB28" s="9">
        <v>5075</v>
      </c>
      <c r="AC28" s="83">
        <f t="shared" si="4"/>
        <v>45650.837725626458</v>
      </c>
      <c r="AD28" s="85">
        <f t="shared" si="5"/>
        <v>0.14342217484146005</v>
      </c>
      <c r="AE28" s="85">
        <f t="shared" si="6"/>
        <v>0.23053464876057658</v>
      </c>
      <c r="AF28" s="99">
        <f>IFERROR(AD28+INDEX('Admin Adder'!$M$5:$M$25,MATCH('Measure Assignment'!$A28,'Admin Adder'!$B$5:$B$25,0)),0)</f>
        <v>0.37395682360203664</v>
      </c>
      <c r="AG28" s="85">
        <f t="shared" si="7"/>
        <v>0.28858652213629765</v>
      </c>
      <c r="AI28" s="107"/>
      <c r="AJ28" s="107">
        <f t="shared" si="8"/>
        <v>0.10357105911732641</v>
      </c>
      <c r="AL28" s="99"/>
      <c r="AM28" s="99">
        <f t="shared" si="9"/>
        <v>3.873110428461414E-2</v>
      </c>
      <c r="AN28" s="99"/>
      <c r="AO28" s="141">
        <f t="shared" si="10"/>
        <v>1.4854386549240383E-2</v>
      </c>
      <c r="AP28" s="141">
        <f t="shared" si="11"/>
        <v>2.3876717735373757E-2</v>
      </c>
      <c r="AQ28" s="141">
        <f t="shared" si="15"/>
        <v>2.9889211744642111E-2</v>
      </c>
      <c r="AR28" s="99"/>
      <c r="AS28" s="99"/>
      <c r="AT28" s="99"/>
      <c r="AU28" s="99"/>
    </row>
    <row r="29" spans="1:47" x14ac:dyDescent="0.25">
      <c r="A29" t="str">
        <f t="shared" si="0"/>
        <v>Efficient Products_Incentive</v>
      </c>
      <c r="B29" t="s">
        <v>250</v>
      </c>
      <c r="D29" s="6" t="s">
        <v>9</v>
      </c>
      <c r="E29" s="7" t="s">
        <v>5</v>
      </c>
      <c r="F29" s="7" t="s">
        <v>7</v>
      </c>
      <c r="G29" s="6" t="s">
        <v>54</v>
      </c>
      <c r="H29" s="134">
        <v>0.52</v>
      </c>
      <c r="I29" s="135">
        <v>22773.702699179368</v>
      </c>
      <c r="J29" s="131">
        <f t="shared" si="12"/>
        <v>7591.2342330597894</v>
      </c>
      <c r="K29" s="135">
        <v>22773.702699179368</v>
      </c>
      <c r="L29" s="131">
        <f t="shared" si="1"/>
        <v>7591.2342330597894</v>
      </c>
      <c r="M29" s="130">
        <v>1103</v>
      </c>
      <c r="N29" s="130">
        <v>775</v>
      </c>
      <c r="O29" s="8">
        <v>3</v>
      </c>
      <c r="P29" s="8">
        <f t="shared" si="2"/>
        <v>3309</v>
      </c>
      <c r="Q29" s="9">
        <v>2325</v>
      </c>
      <c r="R29" s="83">
        <f t="shared" si="16"/>
        <v>11842.325403573272</v>
      </c>
      <c r="S29" s="132">
        <v>0.9</v>
      </c>
      <c r="T29" s="135">
        <v>14492.329436706812</v>
      </c>
      <c r="U29" s="83">
        <f t="shared" si="17"/>
        <v>7246.164718353406</v>
      </c>
      <c r="V29" s="83">
        <v>14492.329436706812</v>
      </c>
      <c r="W29" s="83">
        <f t="shared" si="14"/>
        <v>7246.164718353406</v>
      </c>
      <c r="X29" s="83">
        <v>2345.67</v>
      </c>
      <c r="Y29" s="83">
        <v>800</v>
      </c>
      <c r="Z29" s="8">
        <v>2</v>
      </c>
      <c r="AA29" s="8">
        <f t="shared" si="3"/>
        <v>4691.34</v>
      </c>
      <c r="AB29" s="9">
        <v>1600</v>
      </c>
      <c r="AC29" s="83">
        <f t="shared" si="4"/>
        <v>13043.096493036132</v>
      </c>
      <c r="AD29" s="85">
        <f t="shared" si="5"/>
        <v>0.15772286346227365</v>
      </c>
      <c r="AE29" s="85">
        <f t="shared" si="6"/>
        <v>0.23053464876057655</v>
      </c>
      <c r="AF29" s="99">
        <f>IFERROR(AD29+INDEX('Admin Adder'!$M$5:$M$25,MATCH('Measure Assignment'!$A29,'Admin Adder'!$B$5:$B$25,0)),0)</f>
        <v>0.38825751222285021</v>
      </c>
      <c r="AG29" s="85">
        <f t="shared" si="7"/>
        <v>0.32148701489726533</v>
      </c>
      <c r="AI29" s="107"/>
      <c r="AJ29" s="107">
        <f t="shared" si="8"/>
        <v>2.8246652486543563E-2</v>
      </c>
      <c r="AL29" s="99"/>
      <c r="AM29" s="99">
        <f t="shared" si="9"/>
        <v>1.0966975023048789E-2</v>
      </c>
      <c r="AN29" s="99"/>
      <c r="AO29" s="141">
        <f t="shared" si="10"/>
        <v>4.4551429134014027E-3</v>
      </c>
      <c r="AP29" s="141">
        <f t="shared" si="11"/>
        <v>6.511832109647387E-3</v>
      </c>
      <c r="AQ29" s="141">
        <f t="shared" si="15"/>
        <v>9.0809319887393079E-3</v>
      </c>
      <c r="AR29" s="99"/>
      <c r="AS29" s="99"/>
      <c r="AT29" s="99"/>
      <c r="AU29" s="99"/>
    </row>
    <row r="30" spans="1:47" x14ac:dyDescent="0.25">
      <c r="A30" t="str">
        <f t="shared" si="0"/>
        <v>Efficient Products_Incentive</v>
      </c>
      <c r="D30" s="6" t="s">
        <v>9</v>
      </c>
      <c r="E30" s="7" t="s">
        <v>5</v>
      </c>
      <c r="F30" s="7" t="s">
        <v>7</v>
      </c>
      <c r="G30" s="6" t="s">
        <v>55</v>
      </c>
      <c r="H30" s="134">
        <v>0.52</v>
      </c>
      <c r="I30" s="135">
        <v>7070.4960000000028</v>
      </c>
      <c r="J30" s="131">
        <f t="shared" si="12"/>
        <v>44.190600000000018</v>
      </c>
      <c r="K30" s="135">
        <v>7070.4960000000028</v>
      </c>
      <c r="L30" s="131">
        <f t="shared" si="1"/>
        <v>44.190600000000018</v>
      </c>
      <c r="M30" s="130">
        <v>30</v>
      </c>
      <c r="N30" s="130">
        <v>30</v>
      </c>
      <c r="O30" s="8">
        <v>160</v>
      </c>
      <c r="P30" s="8">
        <f t="shared" si="2"/>
        <v>4800</v>
      </c>
      <c r="Q30" s="9">
        <v>4800</v>
      </c>
      <c r="R30" s="83">
        <f t="shared" si="16"/>
        <v>3676.6579200000015</v>
      </c>
      <c r="S30" s="132">
        <v>0.9</v>
      </c>
      <c r="T30" s="135">
        <v>4896</v>
      </c>
      <c r="U30" s="83">
        <f t="shared" si="17"/>
        <v>40.799999999999997</v>
      </c>
      <c r="V30" s="83">
        <v>4896</v>
      </c>
      <c r="W30" s="83">
        <f t="shared" si="14"/>
        <v>40.799999999999997</v>
      </c>
      <c r="X30" s="83">
        <v>26</v>
      </c>
      <c r="Y30" s="83">
        <v>45</v>
      </c>
      <c r="Z30" s="8">
        <v>120</v>
      </c>
      <c r="AA30" s="8">
        <f t="shared" si="3"/>
        <v>3120</v>
      </c>
      <c r="AB30" s="9">
        <v>5400</v>
      </c>
      <c r="AC30" s="83">
        <f t="shared" si="4"/>
        <v>4406.4000000000005</v>
      </c>
      <c r="AD30" s="85">
        <f t="shared" si="5"/>
        <v>1.2618986652021909</v>
      </c>
      <c r="AE30" s="85">
        <f>AF30-AD30</f>
        <v>0.23053464876057661</v>
      </c>
      <c r="AF30" s="99">
        <f>IFERROR(AD30+INDEX('Admin Adder'!$M$5:$M$25,MATCH('Measure Assignment'!$A30,'Admin Adder'!$B$5:$B$25,0)),0)</f>
        <v>1.4924333139627675</v>
      </c>
      <c r="AG30" s="85">
        <f t="shared" si="7"/>
        <v>0.97982719886287761</v>
      </c>
      <c r="AI30" s="107"/>
      <c r="AJ30" s="107" t="str">
        <f t="shared" si="8"/>
        <v>-</v>
      </c>
      <c r="AL30" s="99"/>
      <c r="AM30" s="99">
        <f t="shared" si="9"/>
        <v>0</v>
      </c>
      <c r="AN30" s="99"/>
      <c r="AO30" s="141">
        <f t="shared" si="10"/>
        <v>0</v>
      </c>
      <c r="AP30" s="141">
        <f t="shared" si="11"/>
        <v>0</v>
      </c>
      <c r="AQ30" s="141">
        <f t="shared" si="15"/>
        <v>0</v>
      </c>
      <c r="AR30" s="99"/>
      <c r="AS30" s="99"/>
      <c r="AT30" s="99"/>
      <c r="AU30" s="99"/>
    </row>
    <row r="31" spans="1:47" x14ac:dyDescent="0.25">
      <c r="A31" t="str">
        <f t="shared" si="0"/>
        <v>Appliance Recycling_</v>
      </c>
      <c r="B31" t="s">
        <v>211</v>
      </c>
      <c r="C31" t="s">
        <v>213</v>
      </c>
      <c r="D31" s="6" t="s">
        <v>9</v>
      </c>
      <c r="E31" s="7" t="s">
        <v>8</v>
      </c>
      <c r="F31" s="7"/>
      <c r="G31" s="6" t="s">
        <v>56</v>
      </c>
      <c r="H31" s="134">
        <v>0.72</v>
      </c>
      <c r="I31" s="135">
        <v>2808840</v>
      </c>
      <c r="J31" s="131">
        <f t="shared" si="12"/>
        <v>1068</v>
      </c>
      <c r="K31" s="135">
        <v>2808840</v>
      </c>
      <c r="L31" s="131">
        <f t="shared" si="1"/>
        <v>1068</v>
      </c>
      <c r="M31" s="130">
        <v>78</v>
      </c>
      <c r="N31" s="130">
        <v>40</v>
      </c>
      <c r="O31" s="8">
        <v>2630</v>
      </c>
      <c r="P31" s="8">
        <f t="shared" si="2"/>
        <v>205140</v>
      </c>
      <c r="Q31" s="9">
        <v>105200</v>
      </c>
      <c r="R31" s="83">
        <f t="shared" si="16"/>
        <v>2022364.7999999998</v>
      </c>
      <c r="S31" s="132">
        <v>0.9</v>
      </c>
      <c r="T31" s="135">
        <v>419950</v>
      </c>
      <c r="U31" s="83">
        <f t="shared" si="17"/>
        <v>1135</v>
      </c>
      <c r="V31" s="83">
        <v>419950</v>
      </c>
      <c r="W31" s="83">
        <f t="shared" si="14"/>
        <v>1135</v>
      </c>
      <c r="X31" s="83">
        <v>78</v>
      </c>
      <c r="Y31" s="83">
        <v>50</v>
      </c>
      <c r="Z31" s="8">
        <v>370</v>
      </c>
      <c r="AA31" s="8">
        <f t="shared" si="3"/>
        <v>28860</v>
      </c>
      <c r="AB31" s="9">
        <v>18500</v>
      </c>
      <c r="AC31" s="83">
        <f t="shared" si="4"/>
        <v>377955</v>
      </c>
      <c r="AD31" s="85">
        <f t="shared" si="5"/>
        <v>5.1534799654612697E-2</v>
      </c>
      <c r="AE31" s="85">
        <f t="shared" si="6"/>
        <v>0.20874119637935359</v>
      </c>
      <c r="AF31" s="99">
        <f>IFERROR(AD31+INDEX('Admin Adder'!$M$5:$M$25,MATCH('Measure Assignment'!$A31,'Admin Adder'!$B$5:$B$25,0)),0)</f>
        <v>0.26027599603396628</v>
      </c>
      <c r="AG31" s="85">
        <f t="shared" si="7"/>
        <v>9.748700985593671E-2</v>
      </c>
      <c r="AI31" s="107"/>
      <c r="AJ31" s="107">
        <f t="shared" si="8"/>
        <v>0.8011156934427055</v>
      </c>
      <c r="AL31" s="99"/>
      <c r="AM31" s="99">
        <f t="shared" si="9"/>
        <v>0.20851118504924177</v>
      </c>
      <c r="AN31" s="99"/>
      <c r="AO31" s="141">
        <f t="shared" si="10"/>
        <v>4.1285336761735951E-2</v>
      </c>
      <c r="AP31" s="141">
        <f t="shared" si="11"/>
        <v>0.16722584828750583</v>
      </c>
      <c r="AQ31" s="141">
        <f t="shared" si="15"/>
        <v>7.8098373502394597E-2</v>
      </c>
      <c r="AR31" s="99"/>
      <c r="AS31" s="99"/>
      <c r="AT31" s="99"/>
      <c r="AU31" s="99"/>
    </row>
    <row r="32" spans="1:47" x14ac:dyDescent="0.25">
      <c r="A32" t="str">
        <f t="shared" si="0"/>
        <v>Appliance Recycling_</v>
      </c>
      <c r="B32" t="s">
        <v>211</v>
      </c>
      <c r="C32" t="s">
        <v>214</v>
      </c>
      <c r="D32" s="6" t="s">
        <v>9</v>
      </c>
      <c r="E32" s="7" t="s">
        <v>8</v>
      </c>
      <c r="F32" s="7"/>
      <c r="G32" s="6" t="s">
        <v>57</v>
      </c>
      <c r="H32" s="134">
        <v>0.72</v>
      </c>
      <c r="I32" s="135">
        <v>652740</v>
      </c>
      <c r="J32" s="131">
        <f t="shared" si="12"/>
        <v>946</v>
      </c>
      <c r="K32" s="135">
        <v>652740</v>
      </c>
      <c r="L32" s="131">
        <f t="shared" si="1"/>
        <v>946</v>
      </c>
      <c r="M32" s="130">
        <v>78</v>
      </c>
      <c r="N32" s="130">
        <v>40</v>
      </c>
      <c r="O32" s="8">
        <v>690</v>
      </c>
      <c r="P32" s="8">
        <f t="shared" si="2"/>
        <v>53820</v>
      </c>
      <c r="Q32" s="9">
        <v>27600</v>
      </c>
      <c r="R32" s="83">
        <f t="shared" si="16"/>
        <v>469972.8</v>
      </c>
      <c r="S32" s="132">
        <v>0.9</v>
      </c>
      <c r="T32" s="135">
        <v>151040</v>
      </c>
      <c r="U32" s="83">
        <f t="shared" si="17"/>
        <v>944</v>
      </c>
      <c r="V32" s="83">
        <v>151040</v>
      </c>
      <c r="W32" s="83">
        <f t="shared" si="14"/>
        <v>944</v>
      </c>
      <c r="X32" s="83">
        <v>78</v>
      </c>
      <c r="Y32" s="83">
        <v>50</v>
      </c>
      <c r="Z32" s="8">
        <v>160</v>
      </c>
      <c r="AA32" s="8">
        <f t="shared" si="3"/>
        <v>12480</v>
      </c>
      <c r="AB32" s="9">
        <v>8000</v>
      </c>
      <c r="AC32" s="83">
        <f t="shared" si="4"/>
        <v>135936</v>
      </c>
      <c r="AD32" s="85">
        <f t="shared" si="5"/>
        <v>5.8754716881484467E-2</v>
      </c>
      <c r="AE32" s="85">
        <f t="shared" si="6"/>
        <v>0.20874119637935357</v>
      </c>
      <c r="AF32" s="99">
        <f>IFERROR(AD32+INDEX('Admin Adder'!$M$5:$M$25,MATCH('Measure Assignment'!$A32,'Admin Adder'!$B$5:$B$25,0)),0)</f>
        <v>0.26749591326083805</v>
      </c>
      <c r="AG32" s="85">
        <f t="shared" si="7"/>
        <v>0.10942240812478708</v>
      </c>
      <c r="AI32" s="107"/>
      <c r="AJ32" s="107">
        <f t="shared" si="8"/>
        <v>0.18616947128985334</v>
      </c>
      <c r="AL32" s="99"/>
      <c r="AM32" s="99">
        <f t="shared" si="9"/>
        <v>4.9799572743966687E-2</v>
      </c>
      <c r="AN32" s="99"/>
      <c r="AO32" s="141">
        <f t="shared" si="10"/>
        <v>1.0938334577610984E-2</v>
      </c>
      <c r="AP32" s="141">
        <f t="shared" si="11"/>
        <v>3.8861238166355699E-2</v>
      </c>
      <c r="AQ32" s="141">
        <f t="shared" si="15"/>
        <v>2.0371111867854164E-2</v>
      </c>
      <c r="AR32" s="99"/>
      <c r="AS32" s="99"/>
      <c r="AT32" s="99"/>
      <c r="AU32" s="99"/>
    </row>
    <row r="33" spans="1:47" x14ac:dyDescent="0.25">
      <c r="A33" t="str">
        <f t="shared" si="0"/>
        <v>Appliance Recycling_</v>
      </c>
      <c r="D33" s="6" t="s">
        <v>9</v>
      </c>
      <c r="E33" s="7" t="s">
        <v>8</v>
      </c>
      <c r="F33" s="7"/>
      <c r="G33" s="6" t="s">
        <v>58</v>
      </c>
      <c r="H33" s="134">
        <v>0.72</v>
      </c>
      <c r="I33" s="135">
        <v>21065.904852138679</v>
      </c>
      <c r="J33" s="131">
        <f t="shared" si="12"/>
        <v>175.54920710115567</v>
      </c>
      <c r="K33" s="135">
        <v>21065.904852138679</v>
      </c>
      <c r="L33" s="131">
        <f t="shared" si="1"/>
        <v>175.54920710115567</v>
      </c>
      <c r="M33" s="130">
        <v>49</v>
      </c>
      <c r="N33" s="130">
        <v>0</v>
      </c>
      <c r="O33" s="8">
        <v>120</v>
      </c>
      <c r="P33" s="8">
        <f t="shared" si="2"/>
        <v>5880</v>
      </c>
      <c r="Q33" s="9">
        <v>0</v>
      </c>
      <c r="R33" s="83">
        <f t="shared" si="16"/>
        <v>15167.451493539849</v>
      </c>
      <c r="S33" s="132">
        <v>0.9</v>
      </c>
      <c r="T33" s="135">
        <v>8475</v>
      </c>
      <c r="U33" s="83">
        <f t="shared" si="17"/>
        <v>113</v>
      </c>
      <c r="V33" s="83">
        <v>8475</v>
      </c>
      <c r="W33" s="83">
        <f t="shared" si="14"/>
        <v>113</v>
      </c>
      <c r="X33" s="83">
        <v>49</v>
      </c>
      <c r="Y33" s="83">
        <v>20</v>
      </c>
      <c r="Z33" s="8">
        <v>75</v>
      </c>
      <c r="AA33" s="8">
        <f t="shared" si="3"/>
        <v>3675</v>
      </c>
      <c r="AB33" s="9">
        <v>1500</v>
      </c>
      <c r="AC33" s="83">
        <f t="shared" si="4"/>
        <v>7627.5</v>
      </c>
      <c r="AD33" s="85">
        <f t="shared" si="5"/>
        <v>6.5804044392246422E-2</v>
      </c>
      <c r="AE33" s="85">
        <f t="shared" si="6"/>
        <v>0.20874119637935357</v>
      </c>
      <c r="AF33" s="99">
        <f>IFERROR(AD33+INDEX('Admin Adder'!$M$5:$M$25,MATCH('Measure Assignment'!$A33,'Admin Adder'!$B$5:$B$25,0)),0)</f>
        <v>0.27454524077159997</v>
      </c>
      <c r="AG33" s="85">
        <f t="shared" si="7"/>
        <v>0.41917176277860974</v>
      </c>
      <c r="AI33" s="107"/>
      <c r="AJ33" s="107" t="str">
        <f t="shared" si="8"/>
        <v>-</v>
      </c>
      <c r="AL33" s="99"/>
      <c r="AM33" s="99">
        <f t="shared" si="9"/>
        <v>0</v>
      </c>
      <c r="AN33" s="99"/>
      <c r="AO33" s="141">
        <f t="shared" si="10"/>
        <v>0</v>
      </c>
      <c r="AP33" s="141">
        <f t="shared" si="11"/>
        <v>0</v>
      </c>
      <c r="AQ33" s="141">
        <f t="shared" si="15"/>
        <v>0</v>
      </c>
      <c r="AR33" s="99"/>
      <c r="AS33" s="99"/>
      <c r="AT33" s="99"/>
      <c r="AU33" s="99"/>
    </row>
    <row r="34" spans="1:47" x14ac:dyDescent="0.25">
      <c r="A34" t="str">
        <f t="shared" si="0"/>
        <v>Appliance Recycling_</v>
      </c>
      <c r="D34" s="6" t="s">
        <v>9</v>
      </c>
      <c r="E34" s="7" t="s">
        <v>8</v>
      </c>
      <c r="F34" s="7"/>
      <c r="G34" s="6" t="s">
        <v>59</v>
      </c>
      <c r="H34" s="134">
        <v>0.72</v>
      </c>
      <c r="I34" s="135">
        <v>0</v>
      </c>
      <c r="J34" s="131" t="e">
        <f t="shared" si="12"/>
        <v>#DIV/0!</v>
      </c>
      <c r="K34" s="135">
        <v>0</v>
      </c>
      <c r="L34" s="131" t="e">
        <f t="shared" si="1"/>
        <v>#DIV/0!</v>
      </c>
      <c r="M34" s="130">
        <v>49</v>
      </c>
      <c r="N34" s="130">
        <v>0</v>
      </c>
      <c r="O34" s="8"/>
      <c r="P34" s="8">
        <f t="shared" si="2"/>
        <v>0</v>
      </c>
      <c r="Q34" s="9">
        <v>0</v>
      </c>
      <c r="R34" s="83">
        <f t="shared" si="16"/>
        <v>0</v>
      </c>
      <c r="S34" s="132">
        <v>0.9</v>
      </c>
      <c r="T34" s="135">
        <v>0</v>
      </c>
      <c r="U34" s="83" t="e">
        <f t="shared" si="17"/>
        <v>#DIV/0!</v>
      </c>
      <c r="V34" s="83">
        <v>0</v>
      </c>
      <c r="W34" s="83" t="e">
        <f t="shared" si="14"/>
        <v>#DIV/0!</v>
      </c>
      <c r="X34" s="83">
        <v>49</v>
      </c>
      <c r="Y34" s="83">
        <v>20</v>
      </c>
      <c r="Z34" s="8"/>
      <c r="AA34" s="8">
        <f t="shared" si="3"/>
        <v>0</v>
      </c>
      <c r="AB34" s="9">
        <v>0</v>
      </c>
      <c r="AC34" s="83">
        <f t="shared" si="4"/>
        <v>0</v>
      </c>
      <c r="AD34" s="85" t="e">
        <f t="shared" si="5"/>
        <v>#DIV/0!</v>
      </c>
      <c r="AE34" s="85" t="e">
        <f t="shared" si="6"/>
        <v>#DIV/0!</v>
      </c>
      <c r="AF34" s="99">
        <f>IFERROR(AD34+INDEX('Admin Adder'!$M$5:$M$25,MATCH('Measure Assignment'!$A34,'Admin Adder'!$B$5:$B$25,0)),0)</f>
        <v>0</v>
      </c>
      <c r="AG34" s="85" t="e">
        <f t="shared" si="7"/>
        <v>#DIV/0!</v>
      </c>
      <c r="AI34" s="107"/>
      <c r="AJ34" s="107" t="str">
        <f t="shared" si="8"/>
        <v>-</v>
      </c>
      <c r="AL34" s="99"/>
      <c r="AM34" s="99">
        <f t="shared" si="9"/>
        <v>0</v>
      </c>
      <c r="AN34" s="99"/>
      <c r="AO34" s="141">
        <f t="shared" si="10"/>
        <v>0</v>
      </c>
      <c r="AP34" s="141">
        <f t="shared" si="11"/>
        <v>0</v>
      </c>
      <c r="AQ34" s="141">
        <f t="shared" si="15"/>
        <v>0</v>
      </c>
      <c r="AR34" s="99"/>
      <c r="AS34" s="99"/>
      <c r="AT34" s="99"/>
      <c r="AU34" s="99"/>
    </row>
    <row r="35" spans="1:47" x14ac:dyDescent="0.25">
      <c r="A35" t="str">
        <f t="shared" si="0"/>
        <v>Home Weatherproofing_Direct Install</v>
      </c>
      <c r="D35" s="6" t="s">
        <v>9</v>
      </c>
      <c r="E35" s="7" t="s">
        <v>10</v>
      </c>
      <c r="F35" s="7" t="s">
        <v>11</v>
      </c>
      <c r="G35" s="6" t="s">
        <v>12</v>
      </c>
      <c r="H35" s="134">
        <v>0.72</v>
      </c>
      <c r="I35" s="135"/>
      <c r="J35" s="131">
        <f t="shared" si="12"/>
        <v>0</v>
      </c>
      <c r="K35" s="135"/>
      <c r="L35" s="131">
        <f t="shared" si="1"/>
        <v>0</v>
      </c>
      <c r="M35" s="130"/>
      <c r="N35" s="130">
        <v>50</v>
      </c>
      <c r="O35" s="8">
        <v>440</v>
      </c>
      <c r="P35" s="8">
        <f t="shared" si="2"/>
        <v>0</v>
      </c>
      <c r="Q35" s="10">
        <v>5750</v>
      </c>
      <c r="R35" s="84"/>
      <c r="S35" s="133">
        <v>0.9</v>
      </c>
      <c r="T35" s="135"/>
      <c r="U35" s="83">
        <f t="shared" si="17"/>
        <v>0</v>
      </c>
      <c r="V35" s="83"/>
      <c r="W35" s="83">
        <f t="shared" si="14"/>
        <v>0</v>
      </c>
      <c r="X35" s="84"/>
      <c r="Y35" s="84">
        <v>50</v>
      </c>
      <c r="Z35" s="8">
        <v>100</v>
      </c>
      <c r="AA35" s="8">
        <f t="shared" si="3"/>
        <v>0</v>
      </c>
      <c r="AB35" s="10">
        <v>1750</v>
      </c>
      <c r="AC35" s="84"/>
      <c r="AD35" s="85" t="e">
        <f t="shared" si="5"/>
        <v>#DIV/0!</v>
      </c>
      <c r="AE35" s="85" t="e">
        <f t="shared" si="6"/>
        <v>#DIV/0!</v>
      </c>
      <c r="AF35" s="99">
        <f>IFERROR(AD35+INDEX('Admin Adder'!$M$5:$M$25,MATCH('Measure Assignment'!$A35,'Admin Adder'!$B$5:$B$25,0)),0)</f>
        <v>0</v>
      </c>
      <c r="AG35" s="85" t="e">
        <f t="shared" si="7"/>
        <v>#DIV/0!</v>
      </c>
      <c r="AI35" s="107"/>
      <c r="AJ35" s="107" t="str">
        <f t="shared" si="8"/>
        <v>-</v>
      </c>
      <c r="AL35" s="99"/>
      <c r="AM35" s="99">
        <f t="shared" si="9"/>
        <v>0</v>
      </c>
      <c r="AN35" s="99"/>
      <c r="AO35" s="141">
        <f t="shared" si="10"/>
        <v>0</v>
      </c>
      <c r="AP35" s="141">
        <f t="shared" si="11"/>
        <v>0</v>
      </c>
      <c r="AQ35" s="141">
        <f t="shared" si="15"/>
        <v>0</v>
      </c>
      <c r="AR35" s="99"/>
      <c r="AS35" s="99"/>
      <c r="AT35" s="99"/>
      <c r="AU35" s="99"/>
    </row>
    <row r="36" spans="1:47" x14ac:dyDescent="0.25">
      <c r="A36" t="str">
        <f t="shared" si="0"/>
        <v>Home Weatherproofing_Direct Install</v>
      </c>
      <c r="B36" t="s">
        <v>207</v>
      </c>
      <c r="C36" t="s">
        <v>206</v>
      </c>
      <c r="D36" s="6" t="s">
        <v>9</v>
      </c>
      <c r="E36" s="7" t="s">
        <v>10</v>
      </c>
      <c r="F36" s="7" t="s">
        <v>11</v>
      </c>
      <c r="G36" s="6" t="s">
        <v>30</v>
      </c>
      <c r="H36" s="134">
        <v>0.72</v>
      </c>
      <c r="I36" s="135">
        <v>146264.27904000002</v>
      </c>
      <c r="J36" s="131">
        <f t="shared" si="12"/>
        <v>27.701568000000005</v>
      </c>
      <c r="K36" s="135">
        <v>41136.828479999996</v>
      </c>
      <c r="L36" s="131">
        <f t="shared" si="1"/>
        <v>7.7910659999999989</v>
      </c>
      <c r="M36" s="130">
        <v>5</v>
      </c>
      <c r="N36" s="130">
        <v>0</v>
      </c>
      <c r="O36" s="8">
        <v>5280</v>
      </c>
      <c r="P36" s="8">
        <f t="shared" si="2"/>
        <v>26400</v>
      </c>
      <c r="Q36" s="9">
        <v>0</v>
      </c>
      <c r="R36" s="83">
        <v>105310.28090880001</v>
      </c>
      <c r="S36" s="132">
        <v>0.9</v>
      </c>
      <c r="T36" s="135">
        <v>34200</v>
      </c>
      <c r="U36" s="83">
        <f t="shared" si="13"/>
        <v>28.5</v>
      </c>
      <c r="V36" s="83">
        <v>8942.7887999999984</v>
      </c>
      <c r="W36" s="83">
        <f t="shared" si="14"/>
        <v>7.4523239999999991</v>
      </c>
      <c r="X36" s="83">
        <v>5</v>
      </c>
      <c r="Y36" s="83">
        <v>0</v>
      </c>
      <c r="Z36" s="8">
        <v>1200</v>
      </c>
      <c r="AA36" s="8">
        <f t="shared" si="3"/>
        <v>6000</v>
      </c>
      <c r="AB36" s="9">
        <v>0</v>
      </c>
      <c r="AC36" s="83">
        <v>30780</v>
      </c>
      <c r="AD36" s="85">
        <f t="shared" si="5"/>
        <v>0</v>
      </c>
      <c r="AE36" s="85">
        <f t="shared" si="6"/>
        <v>0.82087575593300854</v>
      </c>
      <c r="AF36" s="99">
        <f>IFERROR(AD36+INDEX('Admin Adder'!$M$5:$M$25,MATCH('Measure Assignment'!$A36,'Admin Adder'!$B$5:$B$25,0)),0)</f>
        <v>0.82087575593300854</v>
      </c>
      <c r="AG36" s="85">
        <f t="shared" si="7"/>
        <v>0.23807725124553633</v>
      </c>
      <c r="AI36" s="107"/>
      <c r="AJ36" s="107">
        <f t="shared" si="8"/>
        <v>3.9877412275412132E-2</v>
      </c>
      <c r="AL36" s="99"/>
      <c r="AM36" s="99">
        <f t="shared" si="9"/>
        <v>3.2734400946231167E-2</v>
      </c>
      <c r="AN36" s="99"/>
      <c r="AO36" s="141">
        <f t="shared" si="10"/>
        <v>0</v>
      </c>
      <c r="AP36" s="141">
        <f t="shared" si="11"/>
        <v>3.2734400946231167E-2</v>
      </c>
      <c r="AQ36" s="141">
        <f t="shared" si="15"/>
        <v>9.4939047013151284E-3</v>
      </c>
      <c r="AR36" s="99"/>
      <c r="AS36" s="99"/>
      <c r="AT36" s="99"/>
      <c r="AU36" s="99"/>
    </row>
    <row r="37" spans="1:47" x14ac:dyDescent="0.25">
      <c r="A37" t="str">
        <f t="shared" si="0"/>
        <v>Home Weatherproofing_Direct Install</v>
      </c>
      <c r="B37" t="s">
        <v>217</v>
      </c>
      <c r="C37" t="s">
        <v>218</v>
      </c>
      <c r="D37" s="6" t="s">
        <v>9</v>
      </c>
      <c r="E37" s="7" t="s">
        <v>10</v>
      </c>
      <c r="F37" s="7" t="s">
        <v>11</v>
      </c>
      <c r="G37" s="6" t="s">
        <v>60</v>
      </c>
      <c r="H37" s="134">
        <v>0.72</v>
      </c>
      <c r="I37" s="135">
        <v>59128.742483402661</v>
      </c>
      <c r="J37" s="131">
        <f t="shared" si="12"/>
        <v>223.97250940682827</v>
      </c>
      <c r="K37" s="135">
        <v>59128.742483402661</v>
      </c>
      <c r="L37" s="131">
        <f t="shared" si="1"/>
        <v>223.97250940682827</v>
      </c>
      <c r="M37" s="130">
        <v>18.5</v>
      </c>
      <c r="N37" s="130">
        <v>0</v>
      </c>
      <c r="O37" s="8">
        <v>264</v>
      </c>
      <c r="P37" s="8">
        <f t="shared" si="2"/>
        <v>4884</v>
      </c>
      <c r="Q37" s="9">
        <v>0</v>
      </c>
      <c r="R37" s="83">
        <v>42572.694588049912</v>
      </c>
      <c r="S37" s="132">
        <v>0.9</v>
      </c>
      <c r="T37" s="135">
        <v>15000</v>
      </c>
      <c r="U37" s="83">
        <f>T37/Z37</f>
        <v>250</v>
      </c>
      <c r="V37" s="83">
        <v>15000</v>
      </c>
      <c r="W37" s="83">
        <f t="shared" si="14"/>
        <v>250</v>
      </c>
      <c r="X37" s="83">
        <v>18.5</v>
      </c>
      <c r="Y37" s="83">
        <v>0</v>
      </c>
      <c r="Z37" s="8">
        <v>60</v>
      </c>
      <c r="AA37" s="8">
        <f t="shared" si="3"/>
        <v>1110</v>
      </c>
      <c r="AB37" s="9">
        <v>0</v>
      </c>
      <c r="AC37" s="83">
        <v>13500</v>
      </c>
      <c r="AD37" s="85">
        <f t="shared" si="5"/>
        <v>0</v>
      </c>
      <c r="AE37" s="85">
        <f t="shared" si="6"/>
        <v>0.82087575593300854</v>
      </c>
      <c r="AF37" s="99">
        <f>IFERROR(AD37+INDEX('Admin Adder'!$M$5:$M$25,MATCH('Measure Assignment'!$A37,'Admin Adder'!$B$5:$B$25,0)),0)</f>
        <v>0.82087575593300854</v>
      </c>
      <c r="AG37" s="85">
        <f t="shared" si="7"/>
        <v>0.10689694946954499</v>
      </c>
      <c r="AI37" s="107"/>
      <c r="AJ37" s="107">
        <f t="shared" si="8"/>
        <v>1.3197367205193149E-2</v>
      </c>
      <c r="AL37" s="99"/>
      <c r="AM37" s="99">
        <f t="shared" si="9"/>
        <v>1.0833398780888423E-2</v>
      </c>
      <c r="AN37" s="99"/>
      <c r="AO37" s="141">
        <f t="shared" si="10"/>
        <v>0</v>
      </c>
      <c r="AP37" s="141">
        <f t="shared" si="11"/>
        <v>1.0833398780888423E-2</v>
      </c>
      <c r="AQ37" s="141">
        <f t="shared" si="15"/>
        <v>1.4107582952645622E-3</v>
      </c>
      <c r="AR37" s="99"/>
      <c r="AS37" s="99"/>
      <c r="AT37" s="99"/>
      <c r="AU37" s="99"/>
    </row>
    <row r="38" spans="1:47" x14ac:dyDescent="0.25">
      <c r="A38" t="str">
        <f t="shared" si="0"/>
        <v>Home Weatherproofing_Direct Install</v>
      </c>
      <c r="D38" s="6" t="s">
        <v>9</v>
      </c>
      <c r="E38" s="7" t="s">
        <v>10</v>
      </c>
      <c r="F38" s="7" t="s">
        <v>11</v>
      </c>
      <c r="G38" s="6" t="s">
        <v>61</v>
      </c>
      <c r="H38" s="134">
        <v>0.72</v>
      </c>
      <c r="I38" s="135">
        <v>57224</v>
      </c>
      <c r="J38" s="131">
        <f t="shared" si="12"/>
        <v>325.13636363636363</v>
      </c>
      <c r="K38" s="135">
        <v>57224</v>
      </c>
      <c r="L38" s="131">
        <f t="shared" si="1"/>
        <v>325.13636363636363</v>
      </c>
      <c r="M38" s="130">
        <v>41</v>
      </c>
      <c r="N38" s="130">
        <v>0</v>
      </c>
      <c r="O38" s="8">
        <v>176</v>
      </c>
      <c r="P38" s="8">
        <f t="shared" si="2"/>
        <v>7216</v>
      </c>
      <c r="Q38" s="9">
        <v>0</v>
      </c>
      <c r="R38" s="83">
        <v>41201.279999999999</v>
      </c>
      <c r="S38" s="132">
        <v>0.9</v>
      </c>
      <c r="T38" s="135">
        <v>12440</v>
      </c>
      <c r="U38" s="83">
        <f>T38/Z38</f>
        <v>311</v>
      </c>
      <c r="V38" s="83">
        <v>12440</v>
      </c>
      <c r="W38" s="83">
        <f t="shared" si="14"/>
        <v>311</v>
      </c>
      <c r="X38" s="83">
        <v>41</v>
      </c>
      <c r="Y38" s="83">
        <v>0</v>
      </c>
      <c r="Z38" s="8">
        <v>40</v>
      </c>
      <c r="AA38" s="8">
        <f t="shared" si="3"/>
        <v>1640</v>
      </c>
      <c r="AB38" s="9">
        <v>0</v>
      </c>
      <c r="AC38" s="83">
        <v>11196</v>
      </c>
      <c r="AD38" s="85">
        <f t="shared" si="5"/>
        <v>0</v>
      </c>
      <c r="AE38" s="85">
        <f t="shared" si="6"/>
        <v>0.82087575593300854</v>
      </c>
      <c r="AF38" s="99">
        <f>IFERROR(AD38+INDEX('Admin Adder'!$M$5:$M$25,MATCH('Measure Assignment'!$A38,'Admin Adder'!$B$5:$B$25,0)),0)</f>
        <v>0.82087575593300854</v>
      </c>
      <c r="AG38" s="85">
        <f t="shared" si="7"/>
        <v>0.16901640695852915</v>
      </c>
      <c r="AI38" s="107"/>
      <c r="AJ38" s="107" t="str">
        <f t="shared" si="8"/>
        <v>-</v>
      </c>
      <c r="AL38" s="99"/>
      <c r="AM38" s="99">
        <f t="shared" si="9"/>
        <v>0</v>
      </c>
      <c r="AN38" s="99"/>
      <c r="AO38" s="141">
        <f t="shared" si="10"/>
        <v>0</v>
      </c>
      <c r="AP38" s="141">
        <f t="shared" si="11"/>
        <v>0</v>
      </c>
      <c r="AQ38" s="141">
        <f t="shared" si="15"/>
        <v>0</v>
      </c>
      <c r="AR38" s="99"/>
      <c r="AS38" s="99"/>
      <c r="AT38" s="99"/>
      <c r="AU38" s="99"/>
    </row>
    <row r="39" spans="1:47" x14ac:dyDescent="0.25">
      <c r="A39" t="str">
        <f t="shared" si="0"/>
        <v>Home Weatherproofing_Direct Install</v>
      </c>
      <c r="D39" s="6" t="s">
        <v>9</v>
      </c>
      <c r="E39" s="7" t="s">
        <v>10</v>
      </c>
      <c r="F39" s="7" t="s">
        <v>11</v>
      </c>
      <c r="G39" s="6" t="s">
        <v>62</v>
      </c>
      <c r="H39" s="134">
        <v>0.72</v>
      </c>
      <c r="I39" s="135">
        <v>7839.3512997203761</v>
      </c>
      <c r="J39" s="131">
        <f t="shared" si="12"/>
        <v>17.81670749936449</v>
      </c>
      <c r="K39" s="135">
        <v>7839.3512997203761</v>
      </c>
      <c r="L39" s="131">
        <f t="shared" si="1"/>
        <v>17.81670749936449</v>
      </c>
      <c r="M39" s="130">
        <v>2</v>
      </c>
      <c r="N39" s="130">
        <v>0</v>
      </c>
      <c r="O39" s="8">
        <v>440</v>
      </c>
      <c r="P39" s="8">
        <f t="shared" si="2"/>
        <v>880</v>
      </c>
      <c r="Q39" s="9">
        <v>0</v>
      </c>
      <c r="R39" s="83">
        <v>5644.3329357986704</v>
      </c>
      <c r="S39" s="132">
        <v>0.9</v>
      </c>
      <c r="T39" s="135">
        <v>4000</v>
      </c>
      <c r="U39" s="83">
        <f>T39/Z39</f>
        <v>40</v>
      </c>
      <c r="V39" s="83">
        <v>4000</v>
      </c>
      <c r="W39" s="83">
        <f t="shared" si="14"/>
        <v>40</v>
      </c>
      <c r="X39" s="83">
        <v>2.8</v>
      </c>
      <c r="Y39" s="83">
        <v>0</v>
      </c>
      <c r="Z39" s="8">
        <v>100</v>
      </c>
      <c r="AA39" s="8">
        <f t="shared" si="3"/>
        <v>280</v>
      </c>
      <c r="AB39" s="9">
        <v>0</v>
      </c>
      <c r="AC39" s="83">
        <v>3600</v>
      </c>
      <c r="AD39" s="85">
        <f t="shared" si="5"/>
        <v>0</v>
      </c>
      <c r="AE39" s="85">
        <f t="shared" si="6"/>
        <v>0.82087575593300854</v>
      </c>
      <c r="AF39" s="99">
        <f>IFERROR(AD39+INDEX('Admin Adder'!$M$5:$M$25,MATCH('Measure Assignment'!$A39,'Admin Adder'!$B$5:$B$25,0)),0)</f>
        <v>0.82087575593300854</v>
      </c>
      <c r="AG39" s="85">
        <f t="shared" si="7"/>
        <v>0.12548228282734183</v>
      </c>
      <c r="AI39" s="107"/>
      <c r="AJ39" s="107" t="str">
        <f t="shared" si="8"/>
        <v>-</v>
      </c>
      <c r="AL39" s="99"/>
      <c r="AM39" s="99">
        <f t="shared" si="9"/>
        <v>0</v>
      </c>
      <c r="AN39" s="99"/>
      <c r="AO39" s="141">
        <f t="shared" si="10"/>
        <v>0</v>
      </c>
      <c r="AP39" s="141">
        <f t="shared" si="11"/>
        <v>0</v>
      </c>
      <c r="AQ39" s="141">
        <f t="shared" si="15"/>
        <v>0</v>
      </c>
      <c r="AR39" s="99"/>
      <c r="AS39" s="99"/>
      <c r="AT39" s="99"/>
      <c r="AU39" s="99"/>
    </row>
    <row r="40" spans="1:47" x14ac:dyDescent="0.25">
      <c r="A40" t="str">
        <f t="shared" si="0"/>
        <v>Home Weatherproofing_Direct Install</v>
      </c>
      <c r="D40" s="6" t="s">
        <v>9</v>
      </c>
      <c r="E40" s="7" t="s">
        <v>10</v>
      </c>
      <c r="F40" s="7" t="s">
        <v>11</v>
      </c>
      <c r="G40" s="6" t="s">
        <v>63</v>
      </c>
      <c r="H40" s="134">
        <v>0.72</v>
      </c>
      <c r="I40" s="135">
        <v>39501.137912398022</v>
      </c>
      <c r="J40" s="131">
        <f t="shared" si="12"/>
        <v>89.775313437268238</v>
      </c>
      <c r="K40" s="135">
        <v>39501.137912398022</v>
      </c>
      <c r="L40" s="131">
        <f t="shared" si="1"/>
        <v>89.775313437268238</v>
      </c>
      <c r="M40" s="130">
        <v>2</v>
      </c>
      <c r="N40" s="130">
        <v>0</v>
      </c>
      <c r="O40" s="8">
        <v>440</v>
      </c>
      <c r="P40" s="8">
        <f t="shared" si="2"/>
        <v>880</v>
      </c>
      <c r="Q40" s="9">
        <v>0</v>
      </c>
      <c r="R40" s="83">
        <v>28440.819296926576</v>
      </c>
      <c r="S40" s="132">
        <v>0.9</v>
      </c>
      <c r="T40" s="135">
        <v>27900</v>
      </c>
      <c r="U40" s="83">
        <f>T40/Z40</f>
        <v>279</v>
      </c>
      <c r="V40" s="83">
        <v>27900</v>
      </c>
      <c r="W40" s="83">
        <f t="shared" si="14"/>
        <v>279</v>
      </c>
      <c r="X40" s="83">
        <v>2.8</v>
      </c>
      <c r="Y40" s="83">
        <v>0</v>
      </c>
      <c r="Z40" s="8">
        <v>100</v>
      </c>
      <c r="AA40" s="8">
        <f t="shared" si="3"/>
        <v>280</v>
      </c>
      <c r="AB40" s="9">
        <v>0</v>
      </c>
      <c r="AC40" s="83">
        <v>25110</v>
      </c>
      <c r="AD40" s="85">
        <f t="shared" si="5"/>
        <v>0</v>
      </c>
      <c r="AE40" s="85">
        <f t="shared" si="6"/>
        <v>0.82087575593300854</v>
      </c>
      <c r="AF40" s="99">
        <f>IFERROR(AD40+INDEX('Admin Adder'!$M$5:$M$25,MATCH('Measure Assignment'!$A40,'Admin Adder'!$B$5:$B$25,0)),0)</f>
        <v>0.82087575593300854</v>
      </c>
      <c r="AG40" s="85">
        <f t="shared" si="7"/>
        <v>2.1661666716396539E-2</v>
      </c>
      <c r="AI40" s="107"/>
      <c r="AJ40" s="107" t="str">
        <f t="shared" si="8"/>
        <v>-</v>
      </c>
      <c r="AL40" s="99"/>
      <c r="AM40" s="99">
        <f t="shared" si="9"/>
        <v>0</v>
      </c>
      <c r="AN40" s="99"/>
      <c r="AO40" s="141">
        <f t="shared" si="10"/>
        <v>0</v>
      </c>
      <c r="AP40" s="141">
        <f t="shared" si="11"/>
        <v>0</v>
      </c>
      <c r="AQ40" s="141">
        <f t="shared" si="15"/>
        <v>0</v>
      </c>
      <c r="AR40" s="99"/>
      <c r="AS40" s="99"/>
      <c r="AT40" s="99"/>
      <c r="AU40" s="99"/>
    </row>
    <row r="41" spans="1:47" x14ac:dyDescent="0.25">
      <c r="A41" t="str">
        <f t="shared" si="0"/>
        <v>Home Weatherproofing_Direct Install</v>
      </c>
      <c r="D41" s="6" t="s">
        <v>9</v>
      </c>
      <c r="E41" s="7" t="s">
        <v>10</v>
      </c>
      <c r="F41" s="7" t="s">
        <v>11</v>
      </c>
      <c r="G41" s="6" t="s">
        <v>64</v>
      </c>
      <c r="H41" s="134">
        <v>0.72</v>
      </c>
      <c r="I41" s="135">
        <v>9253.4883720930302</v>
      </c>
      <c r="J41" s="131">
        <f t="shared" si="12"/>
        <v>84.122621564482088</v>
      </c>
      <c r="K41" s="135">
        <v>9253.4883720930302</v>
      </c>
      <c r="L41" s="131">
        <f t="shared" si="1"/>
        <v>84.122621564482088</v>
      </c>
      <c r="M41" s="130">
        <v>10</v>
      </c>
      <c r="N41" s="130">
        <v>0</v>
      </c>
      <c r="O41" s="8">
        <v>110</v>
      </c>
      <c r="P41" s="8">
        <f t="shared" si="2"/>
        <v>1100</v>
      </c>
      <c r="Q41" s="9">
        <v>0</v>
      </c>
      <c r="R41" s="83">
        <v>6662.5116279069816</v>
      </c>
      <c r="S41" s="132">
        <v>0.9</v>
      </c>
      <c r="T41" s="135">
        <v>2011.6279069767459</v>
      </c>
      <c r="U41" s="83">
        <f t="shared" si="13"/>
        <v>80.465116279069832</v>
      </c>
      <c r="V41" s="83">
        <v>2011.6279069767459</v>
      </c>
      <c r="W41" s="83">
        <f t="shared" si="14"/>
        <v>80.465116279069832</v>
      </c>
      <c r="X41" s="83">
        <v>10</v>
      </c>
      <c r="Y41" s="83">
        <v>0</v>
      </c>
      <c r="Z41" s="8">
        <v>25</v>
      </c>
      <c r="AA41" s="8">
        <f t="shared" si="3"/>
        <v>250</v>
      </c>
      <c r="AB41" s="9">
        <v>0</v>
      </c>
      <c r="AC41" s="83">
        <v>1810.4651162790713</v>
      </c>
      <c r="AD41" s="85">
        <f t="shared" si="5"/>
        <v>0</v>
      </c>
      <c r="AE41" s="85">
        <f t="shared" si="6"/>
        <v>0.82087575593300854</v>
      </c>
      <c r="AF41" s="99">
        <f>IFERROR(AD41+INDEX('Admin Adder'!$M$5:$M$25,MATCH('Measure Assignment'!$A41,'Admin Adder'!$B$5:$B$25,0)),0)</f>
        <v>0.82087575593300854</v>
      </c>
      <c r="AG41" s="85">
        <f t="shared" si="7"/>
        <v>0.1593300726248702</v>
      </c>
      <c r="AI41" s="107"/>
      <c r="AJ41" s="107" t="str">
        <f t="shared" si="8"/>
        <v>-</v>
      </c>
      <c r="AL41" s="99"/>
      <c r="AM41" s="99">
        <f t="shared" si="9"/>
        <v>0</v>
      </c>
      <c r="AN41" s="99"/>
      <c r="AO41" s="141">
        <f t="shared" si="10"/>
        <v>0</v>
      </c>
      <c r="AP41" s="141">
        <f t="shared" si="11"/>
        <v>0</v>
      </c>
      <c r="AQ41" s="141">
        <f t="shared" si="15"/>
        <v>0</v>
      </c>
      <c r="AR41" s="99"/>
      <c r="AS41" s="99"/>
      <c r="AT41" s="99"/>
      <c r="AU41" s="99"/>
    </row>
    <row r="42" spans="1:47" x14ac:dyDescent="0.25">
      <c r="A42" t="str">
        <f t="shared" si="0"/>
        <v>Home Weatherproofing_Direct Install</v>
      </c>
      <c r="B42" t="s">
        <v>217</v>
      </c>
      <c r="C42" t="s">
        <v>216</v>
      </c>
      <c r="D42" s="6" t="s">
        <v>9</v>
      </c>
      <c r="E42" s="7" t="s">
        <v>10</v>
      </c>
      <c r="F42" s="7" t="s">
        <v>11</v>
      </c>
      <c r="G42" s="6" t="s">
        <v>65</v>
      </c>
      <c r="H42" s="134">
        <v>0.72</v>
      </c>
      <c r="I42" s="135">
        <v>6152.1947911845728</v>
      </c>
      <c r="J42" s="131">
        <f t="shared" si="12"/>
        <v>55.929043556223391</v>
      </c>
      <c r="K42" s="135">
        <v>6152.1947911845728</v>
      </c>
      <c r="L42" s="131">
        <f t="shared" si="1"/>
        <v>55.929043556223391</v>
      </c>
      <c r="M42" s="130">
        <v>17.96</v>
      </c>
      <c r="N42" s="130">
        <v>0</v>
      </c>
      <c r="O42" s="8">
        <v>110</v>
      </c>
      <c r="P42" s="8">
        <f t="shared" si="2"/>
        <v>1975.6000000000001</v>
      </c>
      <c r="Q42" s="9">
        <v>0</v>
      </c>
      <c r="R42" s="83">
        <v>4429.5802496528922</v>
      </c>
      <c r="S42" s="132">
        <v>0.9</v>
      </c>
      <c r="T42" s="135">
        <v>2550</v>
      </c>
      <c r="U42" s="83">
        <f t="shared" si="13"/>
        <v>102</v>
      </c>
      <c r="V42" s="83">
        <v>2550</v>
      </c>
      <c r="W42" s="83">
        <f t="shared" si="14"/>
        <v>102</v>
      </c>
      <c r="X42" s="83">
        <v>0.4</v>
      </c>
      <c r="Y42" s="83">
        <v>0</v>
      </c>
      <c r="Z42" s="8">
        <v>25</v>
      </c>
      <c r="AA42" s="8">
        <f t="shared" si="3"/>
        <v>10</v>
      </c>
      <c r="AB42" s="9">
        <v>0</v>
      </c>
      <c r="AC42" s="83">
        <v>2295</v>
      </c>
      <c r="AD42" s="85">
        <f t="shared" si="5"/>
        <v>0</v>
      </c>
      <c r="AE42" s="85">
        <f t="shared" si="6"/>
        <v>0.82087575593300854</v>
      </c>
      <c r="AF42" s="99">
        <f>IFERROR(AD42+INDEX('Admin Adder'!$M$5:$M$25,MATCH('Measure Assignment'!$A42,'Admin Adder'!$B$5:$B$25,0)),0)</f>
        <v>0.82087575593300854</v>
      </c>
      <c r="AG42" s="85">
        <f t="shared" si="7"/>
        <v>0.29527493557720458</v>
      </c>
      <c r="AI42" s="107"/>
      <c r="AJ42" s="107">
        <f t="shared" si="8"/>
        <v>1.3731523852368425E-3</v>
      </c>
      <c r="AL42" s="99"/>
      <c r="AM42" s="99">
        <f t="shared" si="9"/>
        <v>1.1271875022425069E-3</v>
      </c>
      <c r="AN42" s="99"/>
      <c r="AO42" s="141">
        <f t="shared" si="10"/>
        <v>0</v>
      </c>
      <c r="AP42" s="141">
        <f t="shared" si="11"/>
        <v>1.1271875022425069E-3</v>
      </c>
      <c r="AQ42" s="141">
        <f t="shared" si="15"/>
        <v>4.0545748208849349E-4</v>
      </c>
      <c r="AR42" s="99"/>
      <c r="AS42" s="99"/>
      <c r="AT42" s="99"/>
      <c r="AU42" s="99"/>
    </row>
    <row r="43" spans="1:47" x14ac:dyDescent="0.25">
      <c r="A43" t="str">
        <f t="shared" si="0"/>
        <v>Home Weatherproofing_Direct Install</v>
      </c>
      <c r="D43" s="6" t="s">
        <v>9</v>
      </c>
      <c r="E43" s="7" t="s">
        <v>10</v>
      </c>
      <c r="F43" s="7" t="s">
        <v>11</v>
      </c>
      <c r="G43" s="6" t="s">
        <v>66</v>
      </c>
      <c r="H43" s="134">
        <v>0.72</v>
      </c>
      <c r="I43" s="135">
        <v>86263.8</v>
      </c>
      <c r="J43" s="131">
        <f t="shared" si="12"/>
        <v>196.05409090909092</v>
      </c>
      <c r="K43" s="135">
        <v>86263.8</v>
      </c>
      <c r="L43" s="131">
        <f t="shared" si="1"/>
        <v>196.05409090909092</v>
      </c>
      <c r="M43" s="130">
        <v>0</v>
      </c>
      <c r="N43" s="130">
        <v>0</v>
      </c>
      <c r="O43" s="8">
        <v>440</v>
      </c>
      <c r="P43" s="8">
        <f t="shared" si="2"/>
        <v>0</v>
      </c>
      <c r="Q43" s="9">
        <v>0</v>
      </c>
      <c r="R43" s="83">
        <v>62109.936000000002</v>
      </c>
      <c r="S43" s="132">
        <v>0.9</v>
      </c>
      <c r="T43" s="135">
        <v>9376.5</v>
      </c>
      <c r="U43" s="83">
        <f t="shared" si="13"/>
        <v>93.765000000000001</v>
      </c>
      <c r="V43" s="83">
        <v>9376.5</v>
      </c>
      <c r="W43" s="83">
        <f t="shared" si="14"/>
        <v>93.765000000000001</v>
      </c>
      <c r="X43" s="83">
        <v>0</v>
      </c>
      <c r="Y43" s="83">
        <v>0</v>
      </c>
      <c r="Z43" s="8">
        <v>100</v>
      </c>
      <c r="AA43" s="8">
        <f t="shared" si="3"/>
        <v>0</v>
      </c>
      <c r="AB43" s="9">
        <v>0</v>
      </c>
      <c r="AC43" s="83">
        <v>8438.85</v>
      </c>
      <c r="AD43" s="85">
        <f t="shared" si="5"/>
        <v>0</v>
      </c>
      <c r="AE43" s="85">
        <f t="shared" si="6"/>
        <v>0.82087575593300854</v>
      </c>
      <c r="AF43" s="99">
        <f>IFERROR(AD43+INDEX('Admin Adder'!$M$5:$M$25,MATCH('Measure Assignment'!$A43,'Admin Adder'!$B$5:$B$25,0)),0)</f>
        <v>0.82087575593300854</v>
      </c>
      <c r="AG43" s="85">
        <f t="shared" si="7"/>
        <v>0</v>
      </c>
      <c r="AI43" s="107"/>
      <c r="AJ43" s="107" t="str">
        <f t="shared" si="8"/>
        <v>-</v>
      </c>
      <c r="AL43" s="99"/>
      <c r="AM43" s="99">
        <f t="shared" si="9"/>
        <v>0</v>
      </c>
      <c r="AN43" s="99"/>
      <c r="AO43" s="141">
        <f t="shared" si="10"/>
        <v>0</v>
      </c>
      <c r="AP43" s="141">
        <f t="shared" si="11"/>
        <v>0</v>
      </c>
      <c r="AQ43" s="141">
        <f t="shared" si="15"/>
        <v>0</v>
      </c>
      <c r="AR43" s="99"/>
      <c r="AS43" s="99"/>
      <c r="AT43" s="99"/>
      <c r="AU43" s="99"/>
    </row>
    <row r="44" spans="1:47" x14ac:dyDescent="0.25">
      <c r="A44" t="str">
        <f t="shared" si="0"/>
        <v>Home Weatherproofing_Direct Install</v>
      </c>
      <c r="D44" s="6" t="s">
        <v>9</v>
      </c>
      <c r="E44" s="7" t="s">
        <v>10</v>
      </c>
      <c r="F44" s="7" t="s">
        <v>11</v>
      </c>
      <c r="G44" s="6" t="s">
        <v>67</v>
      </c>
      <c r="H44" s="134">
        <v>0.72</v>
      </c>
      <c r="I44" s="135">
        <v>6023.2889704035879</v>
      </c>
      <c r="J44" s="131">
        <f t="shared" si="12"/>
        <v>91.261954097024059</v>
      </c>
      <c r="K44" s="135">
        <v>6023.2889704035879</v>
      </c>
      <c r="L44" s="131">
        <f t="shared" si="1"/>
        <v>91.261954097024059</v>
      </c>
      <c r="M44" s="130">
        <v>10</v>
      </c>
      <c r="N44" s="130">
        <v>0</v>
      </c>
      <c r="O44" s="8">
        <v>66</v>
      </c>
      <c r="P44" s="8">
        <f t="shared" si="2"/>
        <v>660</v>
      </c>
      <c r="Q44" s="9">
        <v>0</v>
      </c>
      <c r="R44" s="83">
        <v>4336.7680586905835</v>
      </c>
      <c r="S44" s="132">
        <v>0.9</v>
      </c>
      <c r="T44" s="135">
        <v>3080.2047781569968</v>
      </c>
      <c r="U44" s="83">
        <f t="shared" si="13"/>
        <v>123.20819112627987</v>
      </c>
      <c r="V44" s="83">
        <v>3080.2047781569968</v>
      </c>
      <c r="W44" s="83">
        <f t="shared" si="14"/>
        <v>123.20819112627987</v>
      </c>
      <c r="X44" s="83">
        <v>32.229999999999997</v>
      </c>
      <c r="Y44" s="83">
        <v>0</v>
      </c>
      <c r="Z44" s="8">
        <v>25</v>
      </c>
      <c r="AA44" s="8">
        <f t="shared" si="3"/>
        <v>805.74999999999989</v>
      </c>
      <c r="AB44" s="9">
        <v>0</v>
      </c>
      <c r="AC44" s="83">
        <v>2772.1843003412973</v>
      </c>
      <c r="AD44" s="85">
        <f t="shared" si="5"/>
        <v>0</v>
      </c>
      <c r="AE44" s="85">
        <f t="shared" si="6"/>
        <v>0.82087575593300854</v>
      </c>
      <c r="AF44" s="99">
        <f>IFERROR(AD44+INDEX('Admin Adder'!$M$5:$M$25,MATCH('Measure Assignment'!$A44,'Admin Adder'!$B$5:$B$25,0)),0)</f>
        <v>0.82087575593300854</v>
      </c>
      <c r="AG44" s="85">
        <f t="shared" si="7"/>
        <v>0.20618368586164088</v>
      </c>
      <c r="AI44" s="107"/>
      <c r="AJ44" s="107" t="str">
        <f t="shared" si="8"/>
        <v>-</v>
      </c>
      <c r="AL44" s="99"/>
      <c r="AM44" s="99">
        <f t="shared" si="9"/>
        <v>0</v>
      </c>
      <c r="AN44" s="99"/>
      <c r="AO44" s="141">
        <f t="shared" si="10"/>
        <v>0</v>
      </c>
      <c r="AP44" s="141">
        <f t="shared" si="11"/>
        <v>0</v>
      </c>
      <c r="AQ44" s="141">
        <f t="shared" si="15"/>
        <v>0</v>
      </c>
      <c r="AR44" s="99"/>
      <c r="AS44" s="99"/>
      <c r="AT44" s="99"/>
      <c r="AU44" s="99"/>
    </row>
    <row r="45" spans="1:47" x14ac:dyDescent="0.25">
      <c r="A45" t="str">
        <f t="shared" si="0"/>
        <v>Home Weatherproofing_Incentive</v>
      </c>
      <c r="D45" s="6" t="s">
        <v>9</v>
      </c>
      <c r="E45" s="7" t="s">
        <v>10</v>
      </c>
      <c r="F45" s="7" t="s">
        <v>7</v>
      </c>
      <c r="G45" s="6" t="s">
        <v>68</v>
      </c>
      <c r="H45" s="134">
        <v>0.72</v>
      </c>
      <c r="I45" s="135">
        <v>83918.918918918906</v>
      </c>
      <c r="J45" s="131">
        <f t="shared" si="12"/>
        <v>1907.248157248157</v>
      </c>
      <c r="K45" s="135">
        <v>83918.918918918906</v>
      </c>
      <c r="L45" s="131">
        <f t="shared" si="1"/>
        <v>1907.248157248157</v>
      </c>
      <c r="M45" s="130">
        <v>360</v>
      </c>
      <c r="N45" s="130">
        <v>600</v>
      </c>
      <c r="O45" s="8">
        <v>44</v>
      </c>
      <c r="P45" s="8">
        <f t="shared" si="2"/>
        <v>15840</v>
      </c>
      <c r="Q45" s="9">
        <v>27600</v>
      </c>
      <c r="R45" s="83">
        <v>60421.621621621613</v>
      </c>
      <c r="S45" s="132">
        <v>0.9</v>
      </c>
      <c r="T45" s="135">
        <v>9752.5597269624595</v>
      </c>
      <c r="U45" s="83">
        <f t="shared" si="13"/>
        <v>1083.6177474402732</v>
      </c>
      <c r="V45" s="83">
        <v>9752.5597269624595</v>
      </c>
      <c r="W45" s="83">
        <f t="shared" si="14"/>
        <v>1083.6177474402732</v>
      </c>
      <c r="X45" s="83">
        <v>360</v>
      </c>
      <c r="Y45" s="83">
        <v>700</v>
      </c>
      <c r="Z45" s="8">
        <v>9</v>
      </c>
      <c r="AA45" s="8">
        <f t="shared" si="3"/>
        <v>3240</v>
      </c>
      <c r="AB45" s="9">
        <v>6300</v>
      </c>
      <c r="AC45" s="83">
        <v>8777.3037542662132</v>
      </c>
      <c r="AD45" s="85">
        <f t="shared" si="5"/>
        <v>0.48989200071902211</v>
      </c>
      <c r="AE45" s="85">
        <f t="shared" si="6"/>
        <v>7.4597445942530316E-2</v>
      </c>
      <c r="AF45" s="99">
        <f>IFERROR(AD45+INDEX('Admin Adder'!$M$5:$M$25,MATCH('Measure Assignment'!$A45,'Admin Adder'!$B$5:$B$25,0)),0)</f>
        <v>0.56448944666155243</v>
      </c>
      <c r="AG45" s="85">
        <f t="shared" si="7"/>
        <v>0.2757268251834496</v>
      </c>
      <c r="AI45" s="107"/>
      <c r="AJ45" s="107" t="str">
        <f t="shared" si="8"/>
        <v>-</v>
      </c>
      <c r="AL45" s="99"/>
      <c r="AM45" s="99">
        <f t="shared" si="9"/>
        <v>0</v>
      </c>
      <c r="AN45" s="99"/>
      <c r="AO45" s="141">
        <f t="shared" si="10"/>
        <v>0</v>
      </c>
      <c r="AP45" s="141">
        <f t="shared" si="11"/>
        <v>0</v>
      </c>
      <c r="AQ45" s="141">
        <f t="shared" si="15"/>
        <v>0</v>
      </c>
      <c r="AR45" s="99"/>
      <c r="AS45" s="99"/>
      <c r="AT45" s="99"/>
      <c r="AU45" s="99"/>
    </row>
    <row r="46" spans="1:47" x14ac:dyDescent="0.25">
      <c r="A46" t="str">
        <f t="shared" si="0"/>
        <v>Home Weatherproofing_Incentive</v>
      </c>
      <c r="D46" s="6" t="s">
        <v>9</v>
      </c>
      <c r="E46" s="7" t="s">
        <v>10</v>
      </c>
      <c r="F46" s="7" t="s">
        <v>7</v>
      </c>
      <c r="G46" s="6" t="s">
        <v>69</v>
      </c>
      <c r="H46" s="134">
        <v>0.72</v>
      </c>
      <c r="I46" s="135">
        <v>189167.2297297297</v>
      </c>
      <c r="J46" s="131">
        <f t="shared" si="12"/>
        <v>2866.1701474201473</v>
      </c>
      <c r="K46" s="135">
        <v>189167.2297297297</v>
      </c>
      <c r="L46" s="131">
        <f t="shared" si="1"/>
        <v>2866.1701474201473</v>
      </c>
      <c r="M46" s="130">
        <v>360</v>
      </c>
      <c r="N46" s="130">
        <v>600</v>
      </c>
      <c r="O46" s="8">
        <v>66</v>
      </c>
      <c r="P46" s="8">
        <f t="shared" si="2"/>
        <v>23760</v>
      </c>
      <c r="Q46" s="9">
        <v>41400</v>
      </c>
      <c r="R46" s="83">
        <v>136200.40540540538</v>
      </c>
      <c r="S46" s="132">
        <v>0.9</v>
      </c>
      <c r="T46" s="135">
        <v>24767.918088737202</v>
      </c>
      <c r="U46" s="83">
        <f t="shared" si="13"/>
        <v>1651.1945392491468</v>
      </c>
      <c r="V46" s="83">
        <v>24767.918088737202</v>
      </c>
      <c r="W46" s="83">
        <f t="shared" si="14"/>
        <v>1651.1945392491468</v>
      </c>
      <c r="X46" s="83">
        <v>360</v>
      </c>
      <c r="Y46" s="83">
        <v>700</v>
      </c>
      <c r="Z46" s="8">
        <v>15</v>
      </c>
      <c r="AA46" s="8">
        <f t="shared" si="3"/>
        <v>5400</v>
      </c>
      <c r="AB46" s="9">
        <v>10500</v>
      </c>
      <c r="AC46" s="83">
        <v>22291.126279863482</v>
      </c>
      <c r="AD46" s="85">
        <f t="shared" si="5"/>
        <v>0.32746229055986775</v>
      </c>
      <c r="AE46" s="85">
        <f t="shared" si="6"/>
        <v>7.4597445942530372E-2</v>
      </c>
      <c r="AF46" s="99">
        <f>IFERROR(AD46+INDEX('Admin Adder'!$M$5:$M$25,MATCH('Measure Assignment'!$A46,'Admin Adder'!$B$5:$B$25,0)),0)</f>
        <v>0.40205973650239812</v>
      </c>
      <c r="AG46" s="85">
        <f t="shared" si="7"/>
        <v>0.1839845933087812</v>
      </c>
      <c r="AI46" s="107"/>
      <c r="AJ46" s="107" t="str">
        <f t="shared" si="8"/>
        <v>-</v>
      </c>
      <c r="AL46" s="99"/>
      <c r="AM46" s="99">
        <f t="shared" si="9"/>
        <v>0</v>
      </c>
      <c r="AN46" s="99"/>
      <c r="AO46" s="141">
        <f t="shared" si="10"/>
        <v>0</v>
      </c>
      <c r="AP46" s="141">
        <f t="shared" si="11"/>
        <v>0</v>
      </c>
      <c r="AQ46" s="141">
        <f t="shared" si="15"/>
        <v>0</v>
      </c>
      <c r="AR46" s="99"/>
      <c r="AS46" s="99"/>
      <c r="AT46" s="99"/>
      <c r="AU46" s="99"/>
    </row>
    <row r="47" spans="1:47" x14ac:dyDescent="0.25">
      <c r="A47" t="str">
        <f t="shared" si="0"/>
        <v>Home Weatherproofing_Incentive</v>
      </c>
      <c r="B47" t="s">
        <v>251</v>
      </c>
      <c r="C47" t="s">
        <v>212</v>
      </c>
      <c r="D47" s="6" t="s">
        <v>9</v>
      </c>
      <c r="E47" s="7" t="s">
        <v>10</v>
      </c>
      <c r="F47" s="7" t="s">
        <v>7</v>
      </c>
      <c r="G47" s="6" t="s">
        <v>70</v>
      </c>
      <c r="H47" s="134">
        <v>0.72</v>
      </c>
      <c r="I47" s="135">
        <v>41890.5</v>
      </c>
      <c r="J47" s="131">
        <f t="shared" si="12"/>
        <v>1496.0892857142858</v>
      </c>
      <c r="K47" s="135">
        <v>41890.5</v>
      </c>
      <c r="L47" s="131">
        <f t="shared" si="1"/>
        <v>1496.0892857142858</v>
      </c>
      <c r="M47" s="130">
        <v>1694.4700000000003</v>
      </c>
      <c r="N47" s="130">
        <v>800</v>
      </c>
      <c r="O47" s="8">
        <v>28</v>
      </c>
      <c r="P47" s="8">
        <f t="shared" si="2"/>
        <v>47445.16</v>
      </c>
      <c r="Q47" s="9">
        <v>23200</v>
      </c>
      <c r="R47" s="83">
        <v>30161.16</v>
      </c>
      <c r="S47" s="132">
        <v>0.9</v>
      </c>
      <c r="T47" s="135">
        <v>9746.4163822525588</v>
      </c>
      <c r="U47" s="83">
        <f t="shared" si="13"/>
        <v>1624.4027303754265</v>
      </c>
      <c r="V47" s="83">
        <v>9746.4163822525588</v>
      </c>
      <c r="W47" s="83">
        <f t="shared" si="14"/>
        <v>1624.4027303754265</v>
      </c>
      <c r="X47" s="83">
        <v>1694.47</v>
      </c>
      <c r="Y47" s="83">
        <v>900</v>
      </c>
      <c r="Z47" s="8">
        <v>6</v>
      </c>
      <c r="AA47" s="8">
        <f t="shared" si="3"/>
        <v>10166.82</v>
      </c>
      <c r="AB47" s="9">
        <v>5400</v>
      </c>
      <c r="AC47" s="83">
        <v>8771.7747440273033</v>
      </c>
      <c r="AD47" s="85">
        <f t="shared" si="5"/>
        <v>0.73459656170377763</v>
      </c>
      <c r="AE47" s="85">
        <f t="shared" si="6"/>
        <v>7.4597445942530372E-2</v>
      </c>
      <c r="AF47" s="99">
        <f>IFERROR(AD47+INDEX('Admin Adder'!$M$5:$M$25,MATCH('Measure Assignment'!$A47,'Admin Adder'!$B$5:$B$25,0)),0)</f>
        <v>0.809194007646308</v>
      </c>
      <c r="AG47" s="85">
        <f t="shared" si="7"/>
        <v>1.4797749098233148</v>
      </c>
      <c r="AI47" s="107"/>
      <c r="AJ47" s="107">
        <f t="shared" si="8"/>
        <v>9.3829808513331892E-2</v>
      </c>
      <c r="AL47" s="99"/>
      <c r="AM47" s="99">
        <f t="shared" si="9"/>
        <v>7.5926518787588701E-2</v>
      </c>
      <c r="AN47" s="99"/>
      <c r="AO47" s="141">
        <f t="shared" si="10"/>
        <v>6.8927054719217451E-2</v>
      </c>
      <c r="AP47" s="141">
        <f t="shared" si="11"/>
        <v>6.9994640683712517E-3</v>
      </c>
      <c r="AQ47" s="141">
        <f t="shared" si="15"/>
        <v>0.1388469964315546</v>
      </c>
      <c r="AR47" s="99"/>
      <c r="AS47" s="99"/>
      <c r="AT47" s="99"/>
      <c r="AU47" s="99"/>
    </row>
    <row r="48" spans="1:47" x14ac:dyDescent="0.25">
      <c r="A48" t="str">
        <f t="shared" si="0"/>
        <v>Home Weatherproofing_Incentive</v>
      </c>
      <c r="D48" s="6" t="s">
        <v>9</v>
      </c>
      <c r="E48" s="7" t="s">
        <v>10</v>
      </c>
      <c r="F48" s="7" t="s">
        <v>7</v>
      </c>
      <c r="G48" s="6" t="s">
        <v>71</v>
      </c>
      <c r="H48" s="134">
        <v>0.72</v>
      </c>
      <c r="I48" s="135">
        <v>0</v>
      </c>
      <c r="J48" s="131" t="e">
        <f t="shared" si="12"/>
        <v>#DIV/0!</v>
      </c>
      <c r="K48" s="135">
        <v>0</v>
      </c>
      <c r="L48" s="131" t="e">
        <f t="shared" si="1"/>
        <v>#DIV/0!</v>
      </c>
      <c r="M48" s="130">
        <v>1380.26</v>
      </c>
      <c r="N48" s="130">
        <v>1000</v>
      </c>
      <c r="O48" s="8">
        <v>0</v>
      </c>
      <c r="P48" s="8">
        <f t="shared" si="2"/>
        <v>0</v>
      </c>
      <c r="Q48" s="9">
        <v>0</v>
      </c>
      <c r="R48" s="83">
        <v>0</v>
      </c>
      <c r="S48" s="132">
        <v>0.9</v>
      </c>
      <c r="T48" s="135">
        <v>0</v>
      </c>
      <c r="U48" s="83" t="e">
        <f t="shared" si="13"/>
        <v>#DIV/0!</v>
      </c>
      <c r="V48" s="83">
        <v>0</v>
      </c>
      <c r="W48" s="83" t="e">
        <f t="shared" si="14"/>
        <v>#DIV/0!</v>
      </c>
      <c r="X48" s="83">
        <v>1104.21</v>
      </c>
      <c r="Y48" s="83">
        <v>1100</v>
      </c>
      <c r="Z48" s="8">
        <v>0</v>
      </c>
      <c r="AA48" s="8">
        <f t="shared" si="3"/>
        <v>0</v>
      </c>
      <c r="AB48" s="9">
        <v>0</v>
      </c>
      <c r="AC48" s="83">
        <v>0</v>
      </c>
      <c r="AD48" s="85" t="e">
        <f t="shared" si="5"/>
        <v>#DIV/0!</v>
      </c>
      <c r="AE48" s="85" t="e">
        <f t="shared" si="6"/>
        <v>#DIV/0!</v>
      </c>
      <c r="AF48" s="99">
        <f>IFERROR(AD48+INDEX('Admin Adder'!$M$5:$M$25,MATCH('Measure Assignment'!$A48,'Admin Adder'!$B$5:$B$25,0)),0)</f>
        <v>0</v>
      </c>
      <c r="AG48" s="85" t="e">
        <f t="shared" si="7"/>
        <v>#DIV/0!</v>
      </c>
      <c r="AI48" s="107"/>
      <c r="AJ48" s="107" t="str">
        <f t="shared" si="8"/>
        <v>-</v>
      </c>
      <c r="AL48" s="99"/>
      <c r="AM48" s="99">
        <f t="shared" si="9"/>
        <v>0</v>
      </c>
      <c r="AN48" s="99"/>
      <c r="AO48" s="141">
        <f t="shared" si="10"/>
        <v>0</v>
      </c>
      <c r="AP48" s="141">
        <f t="shared" si="11"/>
        <v>0</v>
      </c>
      <c r="AQ48" s="141">
        <f t="shared" si="15"/>
        <v>0</v>
      </c>
      <c r="AR48" s="99"/>
      <c r="AS48" s="99"/>
      <c r="AT48" s="99"/>
      <c r="AU48" s="99"/>
    </row>
    <row r="49" spans="1:47" x14ac:dyDescent="0.25">
      <c r="A49" t="str">
        <f t="shared" si="0"/>
        <v>Home Weatherproofing_Incentive</v>
      </c>
      <c r="D49" s="6" t="s">
        <v>9</v>
      </c>
      <c r="E49" s="7" t="s">
        <v>10</v>
      </c>
      <c r="F49" s="7" t="s">
        <v>7</v>
      </c>
      <c r="G49" s="6" t="s">
        <v>72</v>
      </c>
      <c r="H49" s="134">
        <v>0.72</v>
      </c>
      <c r="I49" s="135">
        <v>113117.81569965871</v>
      </c>
      <c r="J49" s="131">
        <f t="shared" si="12"/>
        <v>4039.921989273525</v>
      </c>
      <c r="K49" s="135">
        <v>113117.81569965871</v>
      </c>
      <c r="L49" s="131">
        <f t="shared" si="1"/>
        <v>4039.921989273525</v>
      </c>
      <c r="M49" s="130">
        <v>230</v>
      </c>
      <c r="N49" s="130">
        <v>200</v>
      </c>
      <c r="O49" s="8">
        <v>28</v>
      </c>
      <c r="P49" s="8">
        <f t="shared" si="2"/>
        <v>6440</v>
      </c>
      <c r="Q49" s="9">
        <v>5800</v>
      </c>
      <c r="R49" s="83">
        <v>81444.827303754268</v>
      </c>
      <c r="S49" s="132">
        <v>0.9</v>
      </c>
      <c r="T49" s="135">
        <v>23403.686006825941</v>
      </c>
      <c r="U49" s="83">
        <f t="shared" si="13"/>
        <v>3900.6143344709903</v>
      </c>
      <c r="V49" s="83">
        <v>23403.686006825941</v>
      </c>
      <c r="W49" s="83">
        <f t="shared" si="14"/>
        <v>3900.6143344709903</v>
      </c>
      <c r="X49" s="83">
        <v>552.11</v>
      </c>
      <c r="Y49" s="83">
        <v>250</v>
      </c>
      <c r="Z49" s="8">
        <v>6</v>
      </c>
      <c r="AA49" s="8">
        <f t="shared" si="3"/>
        <v>3312.66</v>
      </c>
      <c r="AB49" s="9">
        <v>1500</v>
      </c>
      <c r="AC49" s="83">
        <v>21063.317406143349</v>
      </c>
      <c r="AD49" s="85">
        <f t="shared" si="5"/>
        <v>7.1213853500707761E-2</v>
      </c>
      <c r="AE49" s="85">
        <f t="shared" si="6"/>
        <v>7.4597445942530358E-2</v>
      </c>
      <c r="AF49" s="99">
        <f>IFERROR(AD49+INDEX('Admin Adder'!$M$5:$M$25,MATCH('Measure Assignment'!$A49,'Admin Adder'!$B$5:$B$25,0)),0)</f>
        <v>0.14581129944323812</v>
      </c>
      <c r="AG49" s="85">
        <f t="shared" si="7"/>
        <v>9.5140342531809932E-2</v>
      </c>
      <c r="AI49" s="107"/>
      <c r="AJ49" s="107" t="str">
        <f t="shared" si="8"/>
        <v>-</v>
      </c>
      <c r="AL49" s="99"/>
      <c r="AM49" s="99">
        <f t="shared" si="9"/>
        <v>0</v>
      </c>
      <c r="AN49" s="99"/>
      <c r="AO49" s="141">
        <f t="shared" si="10"/>
        <v>0</v>
      </c>
      <c r="AP49" s="141">
        <f t="shared" si="11"/>
        <v>0</v>
      </c>
      <c r="AQ49" s="141">
        <f t="shared" si="15"/>
        <v>0</v>
      </c>
      <c r="AR49" s="99"/>
      <c r="AS49" s="99"/>
      <c r="AT49" s="99"/>
      <c r="AU49" s="99"/>
    </row>
    <row r="50" spans="1:47" x14ac:dyDescent="0.25">
      <c r="A50" t="str">
        <f t="shared" si="0"/>
        <v>Home Weatherproofing_Incentive</v>
      </c>
      <c r="D50" s="6" t="s">
        <v>9</v>
      </c>
      <c r="E50" s="7" t="s">
        <v>10</v>
      </c>
      <c r="F50" s="7" t="s">
        <v>7</v>
      </c>
      <c r="G50" s="6" t="s">
        <v>73</v>
      </c>
      <c r="H50" s="134">
        <v>0.72</v>
      </c>
      <c r="I50" s="135">
        <v>71651.407042294333</v>
      </c>
      <c r="J50" s="131">
        <f t="shared" si="12"/>
        <v>863.26996436499201</v>
      </c>
      <c r="K50" s="135">
        <v>71651.407042294333</v>
      </c>
      <c r="L50" s="131">
        <f t="shared" si="1"/>
        <v>863.26996436499201</v>
      </c>
      <c r="M50" s="130">
        <v>71.45</v>
      </c>
      <c r="N50" s="130">
        <v>400</v>
      </c>
      <c r="O50" s="8">
        <v>83</v>
      </c>
      <c r="P50" s="8">
        <f t="shared" si="2"/>
        <v>5930.35</v>
      </c>
      <c r="Q50" s="9">
        <v>34400</v>
      </c>
      <c r="R50" s="83">
        <v>51589.013070451918</v>
      </c>
      <c r="S50" s="132">
        <v>0.9</v>
      </c>
      <c r="T50" s="135">
        <v>6573.3788395904448</v>
      </c>
      <c r="U50" s="83">
        <f t="shared" si="13"/>
        <v>438.22525597269635</v>
      </c>
      <c r="V50" s="83">
        <v>6573.3788395904448</v>
      </c>
      <c r="W50" s="83">
        <f t="shared" si="14"/>
        <v>438.22525597269635</v>
      </c>
      <c r="X50" s="83">
        <v>647.46</v>
      </c>
      <c r="Y50" s="83">
        <v>500</v>
      </c>
      <c r="Z50" s="8">
        <v>15</v>
      </c>
      <c r="AA50" s="8">
        <f t="shared" si="3"/>
        <v>9711.9000000000015</v>
      </c>
      <c r="AB50" s="9">
        <v>7500</v>
      </c>
      <c r="AC50" s="83">
        <v>5916.0409556314007</v>
      </c>
      <c r="AD50" s="85">
        <f t="shared" si="5"/>
        <v>0.72863160829298357</v>
      </c>
      <c r="AE50" s="85">
        <f t="shared" si="6"/>
        <v>7.4597445942530372E-2</v>
      </c>
      <c r="AF50" s="99">
        <f>IFERROR(AD50+INDEX('Admin Adder'!$M$5:$M$25,MATCH('Measure Assignment'!$A50,'Admin Adder'!$B$5:$B$25,0)),0)</f>
        <v>0.80322905423551394</v>
      </c>
      <c r="AG50" s="85">
        <f t="shared" si="7"/>
        <v>0.27201522135610795</v>
      </c>
      <c r="AI50" s="107"/>
      <c r="AJ50" s="107" t="str">
        <f t="shared" si="8"/>
        <v>-</v>
      </c>
      <c r="AL50" s="99"/>
      <c r="AM50" s="99">
        <f t="shared" si="9"/>
        <v>0</v>
      </c>
      <c r="AN50" s="99"/>
      <c r="AO50" s="141">
        <f t="shared" si="10"/>
        <v>0</v>
      </c>
      <c r="AP50" s="141">
        <f t="shared" si="11"/>
        <v>0</v>
      </c>
      <c r="AQ50" s="141">
        <f t="shared" si="15"/>
        <v>0</v>
      </c>
      <c r="AR50" s="99"/>
      <c r="AS50" s="99"/>
      <c r="AT50" s="99"/>
      <c r="AU50" s="99"/>
    </row>
    <row r="51" spans="1:47" x14ac:dyDescent="0.25">
      <c r="A51" t="str">
        <f t="shared" si="0"/>
        <v>Income Qualified Weatherproofing_Direct Install</v>
      </c>
      <c r="D51" s="6" t="s">
        <v>9</v>
      </c>
      <c r="E51" s="7" t="s">
        <v>13</v>
      </c>
      <c r="F51" s="7" t="s">
        <v>11</v>
      </c>
      <c r="G51" s="6" t="s">
        <v>12</v>
      </c>
      <c r="H51" s="6"/>
      <c r="I51" s="135"/>
      <c r="J51" s="131">
        <f t="shared" si="12"/>
        <v>0</v>
      </c>
      <c r="K51" s="135"/>
      <c r="L51" s="131">
        <f t="shared" si="1"/>
        <v>0</v>
      </c>
      <c r="M51" s="130"/>
      <c r="N51" s="130">
        <v>0</v>
      </c>
      <c r="O51" s="8">
        <v>250</v>
      </c>
      <c r="P51" s="8">
        <f t="shared" si="2"/>
        <v>0</v>
      </c>
      <c r="Q51" s="9">
        <v>0</v>
      </c>
      <c r="R51" s="83"/>
      <c r="S51" s="132"/>
      <c r="T51" s="135"/>
      <c r="U51" s="83">
        <f t="shared" si="13"/>
        <v>0</v>
      </c>
      <c r="V51" s="83"/>
      <c r="W51" s="83">
        <f t="shared" si="14"/>
        <v>0</v>
      </c>
      <c r="X51" s="83"/>
      <c r="Y51" s="83">
        <v>0</v>
      </c>
      <c r="Z51" s="8">
        <v>80</v>
      </c>
      <c r="AA51" s="8">
        <f t="shared" si="3"/>
        <v>0</v>
      </c>
      <c r="AB51" s="9">
        <v>0</v>
      </c>
      <c r="AC51" s="83"/>
      <c r="AD51" s="85" t="e">
        <f t="shared" si="5"/>
        <v>#DIV/0!</v>
      </c>
      <c r="AE51" s="85" t="e">
        <f t="shared" si="6"/>
        <v>#DIV/0!</v>
      </c>
      <c r="AF51" s="99">
        <f>IFERROR(AD51+INDEX('Admin Adder'!$M$5:$M$25,MATCH('Measure Assignment'!$A51,'Admin Adder'!$B$5:$B$25,0)),0)</f>
        <v>0</v>
      </c>
      <c r="AG51" s="85" t="e">
        <f t="shared" si="7"/>
        <v>#DIV/0!</v>
      </c>
      <c r="AI51" s="107"/>
      <c r="AJ51" s="107" t="str">
        <f t="shared" si="8"/>
        <v>-</v>
      </c>
      <c r="AL51" s="99"/>
      <c r="AM51" s="99">
        <f t="shared" si="9"/>
        <v>0</v>
      </c>
      <c r="AN51" s="99"/>
      <c r="AO51" s="141">
        <f t="shared" si="10"/>
        <v>0</v>
      </c>
      <c r="AP51" s="141">
        <f t="shared" si="11"/>
        <v>0</v>
      </c>
      <c r="AQ51" s="141">
        <f t="shared" si="15"/>
        <v>0</v>
      </c>
      <c r="AR51" s="99"/>
      <c r="AS51" s="99"/>
      <c r="AT51" s="99"/>
      <c r="AU51" s="99"/>
    </row>
    <row r="52" spans="1:47" x14ac:dyDescent="0.25">
      <c r="A52" t="str">
        <f t="shared" si="0"/>
        <v>Income Qualified Weatherproofing_Direct Install</v>
      </c>
      <c r="B52" t="s">
        <v>207</v>
      </c>
      <c r="C52" t="s">
        <v>206</v>
      </c>
      <c r="D52" s="6" t="s">
        <v>9</v>
      </c>
      <c r="E52" s="7" t="s">
        <v>13</v>
      </c>
      <c r="F52" s="7" t="s">
        <v>11</v>
      </c>
      <c r="G52" s="6" t="s">
        <v>30</v>
      </c>
      <c r="H52" s="6">
        <v>1</v>
      </c>
      <c r="I52" s="135">
        <v>82671.11424000001</v>
      </c>
      <c r="J52" s="131">
        <f t="shared" si="12"/>
        <v>27.557038080000002</v>
      </c>
      <c r="K52" s="135">
        <v>23251.250879999996</v>
      </c>
      <c r="L52" s="131">
        <f t="shared" si="1"/>
        <v>7.750416959999999</v>
      </c>
      <c r="M52" s="130">
        <v>5</v>
      </c>
      <c r="N52" s="130">
        <v>0</v>
      </c>
      <c r="O52" s="8">
        <v>3000</v>
      </c>
      <c r="P52" s="8">
        <f t="shared" si="2"/>
        <v>15000</v>
      </c>
      <c r="Q52" s="9">
        <v>0</v>
      </c>
      <c r="R52" s="83">
        <v>82671.11424000001</v>
      </c>
      <c r="S52" s="132">
        <v>1</v>
      </c>
      <c r="T52" s="135">
        <v>27360</v>
      </c>
      <c r="U52" s="83">
        <f t="shared" si="13"/>
        <v>28.5</v>
      </c>
      <c r="V52" s="83">
        <v>7154.2310399999988</v>
      </c>
      <c r="W52" s="83">
        <f t="shared" si="14"/>
        <v>7.4523239999999991</v>
      </c>
      <c r="X52" s="83">
        <v>5</v>
      </c>
      <c r="Y52" s="83">
        <v>0</v>
      </c>
      <c r="Z52" s="8">
        <v>960</v>
      </c>
      <c r="AA52" s="8">
        <f t="shared" si="3"/>
        <v>4800</v>
      </c>
      <c r="AB52" s="9">
        <v>0</v>
      </c>
      <c r="AC52" s="83">
        <v>27360</v>
      </c>
      <c r="AD52" s="85">
        <f t="shared" si="5"/>
        <v>0</v>
      </c>
      <c r="AE52" s="85">
        <f t="shared" si="6"/>
        <v>0.61413070457677343</v>
      </c>
      <c r="AF52" s="99">
        <f>IFERROR(AD52+INDEX('Admin Adder'!$M$5:$M$25,MATCH('Measure Assignment'!$A52,'Admin Adder'!$B$5:$B$25,0)),0)</f>
        <v>0.61413070457677343</v>
      </c>
      <c r="AG52" s="85">
        <f t="shared" si="7"/>
        <v>0.17994910018644558</v>
      </c>
      <c r="AI52" s="107"/>
      <c r="AJ52" s="107">
        <f t="shared" si="8"/>
        <v>3.1304731858717252E-2</v>
      </c>
      <c r="AL52" s="99"/>
      <c r="AM52" s="99">
        <f t="shared" si="9"/>
        <v>1.9225197032980992E-2</v>
      </c>
      <c r="AN52" s="99"/>
      <c r="AO52" s="141">
        <f t="shared" si="10"/>
        <v>0</v>
      </c>
      <c r="AP52" s="141">
        <f t="shared" si="11"/>
        <v>1.9225197032980992E-2</v>
      </c>
      <c r="AQ52" s="141">
        <f t="shared" si="15"/>
        <v>5.6332583295541257E-3</v>
      </c>
      <c r="AR52" s="99"/>
      <c r="AS52" s="99"/>
      <c r="AT52" s="99"/>
      <c r="AU52" s="99"/>
    </row>
    <row r="53" spans="1:47" x14ac:dyDescent="0.25">
      <c r="A53" t="str">
        <f t="shared" si="0"/>
        <v>Income Qualified Weatherproofing_Direct Install</v>
      </c>
      <c r="B53" t="s">
        <v>217</v>
      </c>
      <c r="C53" t="s">
        <v>218</v>
      </c>
      <c r="D53" s="6" t="s">
        <v>9</v>
      </c>
      <c r="E53" s="7" t="s">
        <v>13</v>
      </c>
      <c r="F53" s="7" t="s">
        <v>11</v>
      </c>
      <c r="G53" s="6" t="s">
        <v>60</v>
      </c>
      <c r="H53" s="6">
        <v>1</v>
      </c>
      <c r="I53" s="135">
        <v>38990.692507171319</v>
      </c>
      <c r="J53" s="131">
        <f t="shared" si="12"/>
        <v>222.8039571838361</v>
      </c>
      <c r="K53" s="135">
        <v>38990.692507171319</v>
      </c>
      <c r="L53" s="131">
        <f t="shared" si="1"/>
        <v>222.8039571838361</v>
      </c>
      <c r="M53" s="130">
        <v>18.5</v>
      </c>
      <c r="N53" s="130">
        <v>0</v>
      </c>
      <c r="O53" s="8">
        <v>175</v>
      </c>
      <c r="P53" s="8">
        <f t="shared" si="2"/>
        <v>3237.5</v>
      </c>
      <c r="Q53" s="9">
        <v>0</v>
      </c>
      <c r="R53" s="83">
        <v>38990.692507171319</v>
      </c>
      <c r="S53" s="132">
        <v>1</v>
      </c>
      <c r="T53" s="135">
        <v>14000</v>
      </c>
      <c r="U53" s="83">
        <f t="shared" si="13"/>
        <v>250</v>
      </c>
      <c r="V53" s="83">
        <v>14000</v>
      </c>
      <c r="W53" s="83">
        <f t="shared" si="14"/>
        <v>250</v>
      </c>
      <c r="X53" s="83">
        <v>18.5</v>
      </c>
      <c r="Y53" s="83">
        <v>0</v>
      </c>
      <c r="Z53" s="8">
        <v>56</v>
      </c>
      <c r="AA53" s="8">
        <f t="shared" si="3"/>
        <v>1036</v>
      </c>
      <c r="AB53" s="9">
        <v>0</v>
      </c>
      <c r="AC53" s="83">
        <v>14000</v>
      </c>
      <c r="AD53" s="85">
        <f t="shared" si="5"/>
        <v>0</v>
      </c>
      <c r="AE53" s="85">
        <f t="shared" si="6"/>
        <v>0.61413070457677343</v>
      </c>
      <c r="AF53" s="99">
        <f>IFERROR(AD53+INDEX('Admin Adder'!$M$5:$M$25,MATCH('Measure Assignment'!$A53,'Admin Adder'!$B$5:$B$25,0)),0)</f>
        <v>0.61413070457677343</v>
      </c>
      <c r="AG53" s="85">
        <f t="shared" si="7"/>
        <v>8.0646238005318768E-2</v>
      </c>
      <c r="AI53" s="107"/>
      <c r="AJ53" s="107">
        <f t="shared" si="8"/>
        <v>1.2086960705239297E-2</v>
      </c>
      <c r="AL53" s="99"/>
      <c r="AM53" s="99">
        <f t="shared" si="9"/>
        <v>7.4229736941003833E-3</v>
      </c>
      <c r="AN53" s="99"/>
      <c r="AO53" s="141">
        <f t="shared" si="10"/>
        <v>0</v>
      </c>
      <c r="AP53" s="141">
        <f t="shared" si="11"/>
        <v>7.4229736941003833E-3</v>
      </c>
      <c r="AQ53" s="141">
        <f t="shared" si="15"/>
        <v>9.7476790979566391E-4</v>
      </c>
      <c r="AR53" s="99"/>
      <c r="AS53" s="99"/>
      <c r="AT53" s="99"/>
      <c r="AU53" s="99"/>
    </row>
    <row r="54" spans="1:47" x14ac:dyDescent="0.25">
      <c r="A54" t="str">
        <f t="shared" si="0"/>
        <v>Income Qualified Weatherproofing_Direct Install</v>
      </c>
      <c r="D54" s="6" t="s">
        <v>9</v>
      </c>
      <c r="E54" s="7" t="s">
        <v>13</v>
      </c>
      <c r="F54" s="7" t="s">
        <v>11</v>
      </c>
      <c r="G54" s="6" t="s">
        <v>61</v>
      </c>
      <c r="H54" s="6">
        <v>1</v>
      </c>
      <c r="I54" s="135">
        <v>24258</v>
      </c>
      <c r="J54" s="131">
        <f t="shared" si="12"/>
        <v>323.44</v>
      </c>
      <c r="K54" s="135">
        <v>24258</v>
      </c>
      <c r="L54" s="131">
        <f t="shared" si="1"/>
        <v>323.44</v>
      </c>
      <c r="M54" s="130">
        <v>41</v>
      </c>
      <c r="N54" s="130">
        <v>0</v>
      </c>
      <c r="O54" s="8">
        <v>75</v>
      </c>
      <c r="P54" s="8">
        <f t="shared" si="2"/>
        <v>3075</v>
      </c>
      <c r="Q54" s="9">
        <v>0</v>
      </c>
      <c r="R54" s="83">
        <v>24258</v>
      </c>
      <c r="S54" s="132">
        <v>1</v>
      </c>
      <c r="T54" s="135">
        <v>7464</v>
      </c>
      <c r="U54" s="83">
        <f t="shared" si="13"/>
        <v>311</v>
      </c>
      <c r="V54" s="83">
        <v>7464</v>
      </c>
      <c r="W54" s="83">
        <f t="shared" si="14"/>
        <v>311</v>
      </c>
      <c r="X54" s="83">
        <v>41</v>
      </c>
      <c r="Y54" s="83">
        <v>0</v>
      </c>
      <c r="Z54" s="8">
        <v>24</v>
      </c>
      <c r="AA54" s="8">
        <f t="shared" si="3"/>
        <v>984</v>
      </c>
      <c r="AB54" s="9">
        <v>0</v>
      </c>
      <c r="AC54" s="83">
        <v>7464</v>
      </c>
      <c r="AD54" s="85">
        <f t="shared" si="5"/>
        <v>0</v>
      </c>
      <c r="AE54" s="85">
        <f t="shared" si="6"/>
        <v>0.61413070457677343</v>
      </c>
      <c r="AF54" s="99">
        <f>IFERROR(AD54+INDEX('Admin Adder'!$M$5:$M$25,MATCH('Measure Assignment'!$A54,'Admin Adder'!$B$5:$B$25,0)),0)</f>
        <v>0.61413070457677343</v>
      </c>
      <c r="AG54" s="85">
        <f t="shared" si="7"/>
        <v>0.12795536220919235</v>
      </c>
      <c r="AI54" s="107"/>
      <c r="AJ54" s="107" t="str">
        <f t="shared" si="8"/>
        <v>-</v>
      </c>
      <c r="AL54" s="99"/>
      <c r="AM54" s="99">
        <f t="shared" si="9"/>
        <v>0</v>
      </c>
      <c r="AN54" s="99"/>
      <c r="AO54" s="141">
        <f t="shared" si="10"/>
        <v>0</v>
      </c>
      <c r="AP54" s="141">
        <f t="shared" si="11"/>
        <v>0</v>
      </c>
      <c r="AQ54" s="141">
        <f t="shared" si="15"/>
        <v>0</v>
      </c>
      <c r="AR54" s="99"/>
      <c r="AS54" s="99"/>
      <c r="AT54" s="99"/>
      <c r="AU54" s="99"/>
    </row>
    <row r="55" spans="1:47" x14ac:dyDescent="0.25">
      <c r="A55" t="str">
        <f t="shared" si="0"/>
        <v>Income Qualified Weatherproofing_Direct Install</v>
      </c>
      <c r="D55" s="6" t="s">
        <v>9</v>
      </c>
      <c r="E55" s="7" t="s">
        <v>13</v>
      </c>
      <c r="F55" s="7" t="s">
        <v>11</v>
      </c>
      <c r="G55" s="6" t="s">
        <v>62</v>
      </c>
      <c r="H55" s="6">
        <v>1</v>
      </c>
      <c r="I55" s="135">
        <v>4430.9376911462996</v>
      </c>
      <c r="J55" s="131">
        <f t="shared" si="12"/>
        <v>17.723750764585198</v>
      </c>
      <c r="K55" s="135">
        <v>4430.9376911462996</v>
      </c>
      <c r="L55" s="131">
        <f t="shared" si="1"/>
        <v>17.723750764585198</v>
      </c>
      <c r="M55" s="130">
        <v>2</v>
      </c>
      <c r="N55" s="130">
        <v>0</v>
      </c>
      <c r="O55" s="8">
        <v>250</v>
      </c>
      <c r="P55" s="8">
        <f t="shared" si="2"/>
        <v>500</v>
      </c>
      <c r="Q55" s="9">
        <v>0</v>
      </c>
      <c r="R55" s="83">
        <v>4430.9376911462996</v>
      </c>
      <c r="S55" s="132">
        <v>1</v>
      </c>
      <c r="T55" s="135">
        <v>3200</v>
      </c>
      <c r="U55" s="83">
        <f t="shared" si="13"/>
        <v>40</v>
      </c>
      <c r="V55" s="83">
        <v>3200</v>
      </c>
      <c r="W55" s="83">
        <f t="shared" si="14"/>
        <v>40</v>
      </c>
      <c r="X55" s="83">
        <v>2.8</v>
      </c>
      <c r="Y55" s="83">
        <v>0</v>
      </c>
      <c r="Z55" s="8">
        <v>80</v>
      </c>
      <c r="AA55" s="8">
        <f t="shared" si="3"/>
        <v>224</v>
      </c>
      <c r="AB55" s="9">
        <v>0</v>
      </c>
      <c r="AC55" s="83">
        <v>3200</v>
      </c>
      <c r="AD55" s="85">
        <f t="shared" si="5"/>
        <v>0</v>
      </c>
      <c r="AE55" s="85">
        <f t="shared" si="6"/>
        <v>0.61413070457677343</v>
      </c>
      <c r="AF55" s="99">
        <f>IFERROR(AD55+INDEX('Admin Adder'!$M$5:$M$25,MATCH('Measure Assignment'!$A55,'Admin Adder'!$B$5:$B$25,0)),0)</f>
        <v>0.61413070457677343</v>
      </c>
      <c r="AG55" s="85">
        <f t="shared" si="7"/>
        <v>9.4876937711077372E-2</v>
      </c>
      <c r="AI55" s="107"/>
      <c r="AJ55" s="107" t="str">
        <f t="shared" si="8"/>
        <v>-</v>
      </c>
      <c r="AL55" s="99"/>
      <c r="AM55" s="99">
        <f t="shared" si="9"/>
        <v>0</v>
      </c>
      <c r="AN55" s="99"/>
      <c r="AO55" s="141">
        <f t="shared" si="10"/>
        <v>0</v>
      </c>
      <c r="AP55" s="141">
        <f t="shared" si="11"/>
        <v>0</v>
      </c>
      <c r="AQ55" s="141">
        <f t="shared" si="15"/>
        <v>0</v>
      </c>
      <c r="AR55" s="99"/>
      <c r="AS55" s="99"/>
      <c r="AT55" s="99"/>
      <c r="AU55" s="99"/>
    </row>
    <row r="56" spans="1:47" x14ac:dyDescent="0.25">
      <c r="A56" t="str">
        <f t="shared" si="0"/>
        <v>Income Qualified Weatherproofing_Direct Install</v>
      </c>
      <c r="D56" s="6" t="s">
        <v>9</v>
      </c>
      <c r="E56" s="7" t="s">
        <v>13</v>
      </c>
      <c r="F56" s="7" t="s">
        <v>11</v>
      </c>
      <c r="G56" s="6" t="s">
        <v>63</v>
      </c>
      <c r="H56" s="6">
        <v>1</v>
      </c>
      <c r="I56" s="135">
        <v>22326.730124398884</v>
      </c>
      <c r="J56" s="131">
        <f t="shared" si="12"/>
        <v>89.306920497595542</v>
      </c>
      <c r="K56" s="135">
        <v>22326.730124398884</v>
      </c>
      <c r="L56" s="131">
        <f t="shared" si="1"/>
        <v>89.306920497595542</v>
      </c>
      <c r="M56" s="130">
        <v>2</v>
      </c>
      <c r="N56" s="130">
        <v>0</v>
      </c>
      <c r="O56" s="8">
        <v>250</v>
      </c>
      <c r="P56" s="8">
        <f t="shared" si="2"/>
        <v>500</v>
      </c>
      <c r="Q56" s="9">
        <v>0</v>
      </c>
      <c r="R56" s="83">
        <v>22326.730124398884</v>
      </c>
      <c r="S56" s="132">
        <v>1</v>
      </c>
      <c r="T56" s="135">
        <v>22320</v>
      </c>
      <c r="U56" s="83">
        <f t="shared" si="13"/>
        <v>279</v>
      </c>
      <c r="V56" s="83">
        <v>22320</v>
      </c>
      <c r="W56" s="83">
        <f t="shared" si="14"/>
        <v>279</v>
      </c>
      <c r="X56" s="83">
        <v>2.8</v>
      </c>
      <c r="Y56" s="83">
        <v>0</v>
      </c>
      <c r="Z56" s="8">
        <v>80</v>
      </c>
      <c r="AA56" s="8">
        <f t="shared" si="3"/>
        <v>224</v>
      </c>
      <c r="AB56" s="9">
        <v>0</v>
      </c>
      <c r="AC56" s="83">
        <v>22320</v>
      </c>
      <c r="AD56" s="85">
        <f t="shared" si="5"/>
        <v>0</v>
      </c>
      <c r="AE56" s="85">
        <f t="shared" si="6"/>
        <v>0.61413070457677343</v>
      </c>
      <c r="AF56" s="99">
        <f>IFERROR(AD56+INDEX('Admin Adder'!$M$5:$M$25,MATCH('Measure Assignment'!$A56,'Admin Adder'!$B$5:$B$25,0)),0)</f>
        <v>0.61413070457677343</v>
      </c>
      <c r="AG56" s="85">
        <f t="shared" si="7"/>
        <v>1.6216193167623332E-2</v>
      </c>
      <c r="AI56" s="107"/>
      <c r="AJ56" s="107" t="str">
        <f t="shared" si="8"/>
        <v>-</v>
      </c>
      <c r="AL56" s="99"/>
      <c r="AM56" s="99">
        <f t="shared" si="9"/>
        <v>0</v>
      </c>
      <c r="AN56" s="99"/>
      <c r="AO56" s="141">
        <f t="shared" si="10"/>
        <v>0</v>
      </c>
      <c r="AP56" s="141">
        <f t="shared" si="11"/>
        <v>0</v>
      </c>
      <c r="AQ56" s="141">
        <f t="shared" si="15"/>
        <v>0</v>
      </c>
      <c r="AR56" s="99"/>
      <c r="AS56" s="99"/>
      <c r="AT56" s="99"/>
      <c r="AU56" s="99"/>
    </row>
    <row r="57" spans="1:47" x14ac:dyDescent="0.25">
      <c r="A57" t="str">
        <f t="shared" si="0"/>
        <v>Income Qualified Weatherproofing_Direct Install</v>
      </c>
      <c r="D57" s="6" t="s">
        <v>9</v>
      </c>
      <c r="E57" s="7" t="s">
        <v>13</v>
      </c>
      <c r="F57" s="7" t="s">
        <v>11</v>
      </c>
      <c r="G57" s="6" t="s">
        <v>64</v>
      </c>
      <c r="H57" s="6">
        <v>1</v>
      </c>
      <c r="I57" s="135">
        <v>5230.2325581395389</v>
      </c>
      <c r="J57" s="131">
        <f t="shared" si="12"/>
        <v>83.019564414913319</v>
      </c>
      <c r="K57" s="135">
        <v>5230.2325581395389</v>
      </c>
      <c r="L57" s="131">
        <f t="shared" si="1"/>
        <v>83.019564414913319</v>
      </c>
      <c r="M57" s="130">
        <v>10</v>
      </c>
      <c r="N57" s="130">
        <v>0</v>
      </c>
      <c r="O57" s="8">
        <v>63</v>
      </c>
      <c r="P57" s="8">
        <f t="shared" si="2"/>
        <v>630</v>
      </c>
      <c r="Q57" s="9">
        <v>0</v>
      </c>
      <c r="R57" s="83">
        <v>5230.2325581395389</v>
      </c>
      <c r="S57" s="132">
        <v>1</v>
      </c>
      <c r="T57" s="135">
        <v>1609.3023255813966</v>
      </c>
      <c r="U57" s="83">
        <f t="shared" si="13"/>
        <v>80.465116279069832</v>
      </c>
      <c r="V57" s="83">
        <v>1609.3023255813966</v>
      </c>
      <c r="W57" s="83">
        <f t="shared" si="14"/>
        <v>80.465116279069832</v>
      </c>
      <c r="X57" s="83">
        <v>10</v>
      </c>
      <c r="Y57" s="83">
        <v>0</v>
      </c>
      <c r="Z57" s="8">
        <v>20</v>
      </c>
      <c r="AA57" s="8">
        <f t="shared" si="3"/>
        <v>200</v>
      </c>
      <c r="AB57" s="9">
        <v>0</v>
      </c>
      <c r="AC57" s="83">
        <v>1609.3023255813966</v>
      </c>
      <c r="AD57" s="85">
        <f t="shared" si="5"/>
        <v>0</v>
      </c>
      <c r="AE57" s="85">
        <f t="shared" si="6"/>
        <v>0.61413070457677343</v>
      </c>
      <c r="AF57" s="99">
        <f>IFERROR(AD57+INDEX('Admin Adder'!$M$5:$M$25,MATCH('Measure Assignment'!$A57,'Admin Adder'!$B$5:$B$25,0)),0)</f>
        <v>0.61413070457677343</v>
      </c>
      <c r="AG57" s="85">
        <f t="shared" si="7"/>
        <v>0.12135328119687171</v>
      </c>
      <c r="AI57" s="107"/>
      <c r="AJ57" s="107" t="str">
        <f t="shared" si="8"/>
        <v>-</v>
      </c>
      <c r="AL57" s="99"/>
      <c r="AM57" s="99">
        <f t="shared" si="9"/>
        <v>0</v>
      </c>
      <c r="AN57" s="99"/>
      <c r="AO57" s="141">
        <f t="shared" si="10"/>
        <v>0</v>
      </c>
      <c r="AP57" s="141">
        <f t="shared" si="11"/>
        <v>0</v>
      </c>
      <c r="AQ57" s="141">
        <f t="shared" si="15"/>
        <v>0</v>
      </c>
      <c r="AR57" s="99"/>
      <c r="AS57" s="99"/>
      <c r="AT57" s="99"/>
      <c r="AU57" s="99"/>
    </row>
    <row r="58" spans="1:47" x14ac:dyDescent="0.25">
      <c r="A58" t="str">
        <f t="shared" si="0"/>
        <v>Income Qualified Weatherproofing_Direct Install</v>
      </c>
      <c r="B58" t="s">
        <v>217</v>
      </c>
      <c r="C58" t="s">
        <v>216</v>
      </c>
      <c r="D58" s="6" t="s">
        <v>9</v>
      </c>
      <c r="E58" s="7" t="s">
        <v>13</v>
      </c>
      <c r="F58" s="7" t="s">
        <v>11</v>
      </c>
      <c r="G58" s="6" t="s">
        <v>65</v>
      </c>
      <c r="H58" s="6">
        <v>1</v>
      </c>
      <c r="I58" s="135">
        <v>3477.327490669541</v>
      </c>
      <c r="J58" s="131">
        <f t="shared" si="12"/>
        <v>55.19567445507208</v>
      </c>
      <c r="K58" s="135">
        <v>3477.327490669541</v>
      </c>
      <c r="L58" s="131">
        <f t="shared" si="1"/>
        <v>55.19567445507208</v>
      </c>
      <c r="M58" s="130">
        <v>17.96</v>
      </c>
      <c r="N58" s="130">
        <v>0</v>
      </c>
      <c r="O58" s="8">
        <v>63</v>
      </c>
      <c r="P58" s="8">
        <f t="shared" si="2"/>
        <v>1131.48</v>
      </c>
      <c r="Q58" s="9">
        <v>0</v>
      </c>
      <c r="R58" s="83">
        <v>3477.327490669541</v>
      </c>
      <c r="S58" s="132">
        <v>1</v>
      </c>
      <c r="T58" s="135">
        <v>2040</v>
      </c>
      <c r="U58" s="83">
        <f t="shared" si="13"/>
        <v>102</v>
      </c>
      <c r="V58" s="83">
        <v>2040</v>
      </c>
      <c r="W58" s="83">
        <f t="shared" si="14"/>
        <v>102</v>
      </c>
      <c r="X58" s="83">
        <v>0.4</v>
      </c>
      <c r="Y58" s="83">
        <v>0</v>
      </c>
      <c r="Z58" s="8">
        <v>20</v>
      </c>
      <c r="AA58" s="8">
        <f t="shared" si="3"/>
        <v>8</v>
      </c>
      <c r="AB58" s="9">
        <v>0</v>
      </c>
      <c r="AC58" s="83">
        <v>2040</v>
      </c>
      <c r="AD58" s="85">
        <f t="shared" si="5"/>
        <v>0</v>
      </c>
      <c r="AE58" s="85">
        <f t="shared" si="6"/>
        <v>0.61413070457677343</v>
      </c>
      <c r="AF58" s="99">
        <f>IFERROR(AD58+INDEX('Admin Adder'!$M$5:$M$25,MATCH('Measure Assignment'!$A58,'Admin Adder'!$B$5:$B$25,0)),0)</f>
        <v>0.61413070457677343</v>
      </c>
      <c r="AG58" s="85">
        <f t="shared" si="7"/>
        <v>0.20652752658365789</v>
      </c>
      <c r="AI58" s="107"/>
      <c r="AJ58" s="107">
        <f t="shared" si="8"/>
        <v>1.077957790342932E-3</v>
      </c>
      <c r="AL58" s="99"/>
      <c r="AM58" s="99">
        <f t="shared" si="9"/>
        <v>6.6200697728732662E-4</v>
      </c>
      <c r="AN58" s="99"/>
      <c r="AO58" s="141">
        <f t="shared" si="10"/>
        <v>0</v>
      </c>
      <c r="AP58" s="141">
        <f t="shared" si="11"/>
        <v>6.6200697728732662E-4</v>
      </c>
      <c r="AQ58" s="141">
        <f t="shared" si="15"/>
        <v>2.22627956201111E-4</v>
      </c>
      <c r="AR58" s="99"/>
      <c r="AS58" s="99"/>
      <c r="AT58" s="99"/>
      <c r="AU58" s="99"/>
    </row>
    <row r="59" spans="1:47" x14ac:dyDescent="0.25">
      <c r="A59" t="str">
        <f t="shared" si="0"/>
        <v>Income Qualified Weatherproofing_Direct Install</v>
      </c>
      <c r="D59" s="6" t="s">
        <v>9</v>
      </c>
      <c r="E59" s="7" t="s">
        <v>13</v>
      </c>
      <c r="F59" s="7" t="s">
        <v>11</v>
      </c>
      <c r="G59" s="6" t="s">
        <v>66</v>
      </c>
      <c r="H59" s="6">
        <v>1</v>
      </c>
      <c r="I59" s="135">
        <v>48757.8</v>
      </c>
      <c r="J59" s="131">
        <f t="shared" si="12"/>
        <v>195.03120000000001</v>
      </c>
      <c r="K59" s="135">
        <v>48757.8</v>
      </c>
      <c r="L59" s="131">
        <f t="shared" si="1"/>
        <v>195.03120000000001</v>
      </c>
      <c r="M59" s="130">
        <v>0</v>
      </c>
      <c r="N59" s="130">
        <v>0</v>
      </c>
      <c r="O59" s="8">
        <v>250</v>
      </c>
      <c r="P59" s="8">
        <f t="shared" si="2"/>
        <v>0</v>
      </c>
      <c r="Q59" s="9">
        <v>0</v>
      </c>
      <c r="R59" s="83">
        <v>48757.8</v>
      </c>
      <c r="S59" s="132">
        <v>1</v>
      </c>
      <c r="T59" s="135">
        <v>7501.2</v>
      </c>
      <c r="U59" s="83">
        <f t="shared" si="13"/>
        <v>93.765000000000001</v>
      </c>
      <c r="V59" s="83">
        <v>7501.2</v>
      </c>
      <c r="W59" s="83">
        <f t="shared" si="14"/>
        <v>93.765000000000001</v>
      </c>
      <c r="X59" s="83">
        <v>0</v>
      </c>
      <c r="Y59" s="83">
        <v>0</v>
      </c>
      <c r="Z59" s="8">
        <v>80</v>
      </c>
      <c r="AA59" s="8">
        <f t="shared" si="3"/>
        <v>0</v>
      </c>
      <c r="AB59" s="9">
        <v>0</v>
      </c>
      <c r="AC59" s="83">
        <v>7501.2</v>
      </c>
      <c r="AD59" s="85">
        <f t="shared" si="5"/>
        <v>0</v>
      </c>
      <c r="AE59" s="85">
        <f t="shared" si="6"/>
        <v>0.61413070457677343</v>
      </c>
      <c r="AF59" s="99">
        <f>IFERROR(AD59+INDEX('Admin Adder'!$M$5:$M$25,MATCH('Measure Assignment'!$A59,'Admin Adder'!$B$5:$B$25,0)),0)</f>
        <v>0.61413070457677343</v>
      </c>
      <c r="AG59" s="85">
        <f t="shared" si="7"/>
        <v>0</v>
      </c>
      <c r="AI59" s="107"/>
      <c r="AJ59" s="107" t="str">
        <f t="shared" si="8"/>
        <v>-</v>
      </c>
      <c r="AL59" s="99"/>
      <c r="AM59" s="99">
        <f t="shared" si="9"/>
        <v>0</v>
      </c>
      <c r="AN59" s="99"/>
      <c r="AO59" s="141">
        <f t="shared" si="10"/>
        <v>0</v>
      </c>
      <c r="AP59" s="141">
        <f t="shared" si="11"/>
        <v>0</v>
      </c>
      <c r="AQ59" s="141">
        <f t="shared" si="15"/>
        <v>0</v>
      </c>
      <c r="AR59" s="99"/>
      <c r="AS59" s="99"/>
      <c r="AT59" s="99"/>
      <c r="AU59" s="99"/>
    </row>
    <row r="60" spans="1:47" x14ac:dyDescent="0.25">
      <c r="A60" t="str">
        <f t="shared" si="0"/>
        <v>Income Qualified Weatherproofing_Direct Install</v>
      </c>
      <c r="D60" s="6" t="s">
        <v>9</v>
      </c>
      <c r="E60" s="7" t="s">
        <v>13</v>
      </c>
      <c r="F60" s="7" t="s">
        <v>11</v>
      </c>
      <c r="G60" s="6" t="s">
        <v>67</v>
      </c>
      <c r="H60" s="6">
        <v>1</v>
      </c>
      <c r="I60" s="135">
        <v>5674.1127982062781</v>
      </c>
      <c r="J60" s="131">
        <f t="shared" si="12"/>
        <v>90.065282511210768</v>
      </c>
      <c r="K60" s="135">
        <v>5674.1127982062781</v>
      </c>
      <c r="L60" s="131">
        <f t="shared" si="1"/>
        <v>90.065282511210768</v>
      </c>
      <c r="M60" s="130">
        <v>10</v>
      </c>
      <c r="N60" s="130">
        <v>0</v>
      </c>
      <c r="O60" s="8">
        <v>63</v>
      </c>
      <c r="P60" s="8">
        <f t="shared" si="2"/>
        <v>630</v>
      </c>
      <c r="Q60" s="9">
        <v>0</v>
      </c>
      <c r="R60" s="83">
        <v>5674.1127982062781</v>
      </c>
      <c r="S60" s="132">
        <v>1</v>
      </c>
      <c r="T60" s="135">
        <v>2464.1638225255974</v>
      </c>
      <c r="U60" s="83">
        <f t="shared" si="13"/>
        <v>123.20819112627987</v>
      </c>
      <c r="V60" s="83">
        <v>2464.1638225255974</v>
      </c>
      <c r="W60" s="83">
        <f t="shared" si="14"/>
        <v>123.20819112627987</v>
      </c>
      <c r="X60" s="83">
        <v>32.229999999999997</v>
      </c>
      <c r="Y60" s="83">
        <v>0</v>
      </c>
      <c r="Z60" s="8">
        <v>20</v>
      </c>
      <c r="AA60" s="8">
        <f t="shared" si="3"/>
        <v>644.59999999999991</v>
      </c>
      <c r="AB60" s="9">
        <v>0</v>
      </c>
      <c r="AC60" s="83">
        <v>2464.1638225255974</v>
      </c>
      <c r="AD60" s="85">
        <f t="shared" si="5"/>
        <v>0</v>
      </c>
      <c r="AE60" s="85">
        <f t="shared" si="6"/>
        <v>0.61413070457677343</v>
      </c>
      <c r="AF60" s="99">
        <f>IFERROR(AD60+INDEX('Admin Adder'!$M$5:$M$25,MATCH('Measure Assignment'!$A60,'Admin Adder'!$B$5:$B$25,0)),0)</f>
        <v>0.61413070457677343</v>
      </c>
      <c r="AG60" s="85">
        <f t="shared" si="7"/>
        <v>0.15661792531763011</v>
      </c>
      <c r="AI60" s="107"/>
      <c r="AJ60" s="107" t="str">
        <f t="shared" si="8"/>
        <v>-</v>
      </c>
      <c r="AL60" s="99"/>
      <c r="AM60" s="99">
        <f t="shared" si="9"/>
        <v>0</v>
      </c>
      <c r="AN60" s="99"/>
      <c r="AO60" s="141">
        <f t="shared" si="10"/>
        <v>0</v>
      </c>
      <c r="AP60" s="141">
        <f t="shared" si="11"/>
        <v>0</v>
      </c>
      <c r="AQ60" s="141">
        <f t="shared" si="15"/>
        <v>0</v>
      </c>
      <c r="AR60" s="99"/>
      <c r="AS60" s="99"/>
      <c r="AT60" s="99"/>
      <c r="AU60" s="99"/>
    </row>
    <row r="61" spans="1:47" x14ac:dyDescent="0.25">
      <c r="A61" t="str">
        <f t="shared" si="0"/>
        <v>Income Qualified Weatherproofing_Incentive</v>
      </c>
      <c r="D61" s="6" t="s">
        <v>9</v>
      </c>
      <c r="E61" s="7" t="s">
        <v>13</v>
      </c>
      <c r="F61" s="7" t="s">
        <v>7</v>
      </c>
      <c r="G61" s="6" t="s">
        <v>68</v>
      </c>
      <c r="H61" s="6">
        <v>1</v>
      </c>
      <c r="I61" s="135">
        <v>127702.70270270269</v>
      </c>
      <c r="J61" s="131">
        <f t="shared" si="12"/>
        <v>1824.3243243243242</v>
      </c>
      <c r="K61" s="135">
        <v>127702.70270270269</v>
      </c>
      <c r="L61" s="131">
        <f t="shared" si="1"/>
        <v>1824.3243243243242</v>
      </c>
      <c r="M61" s="130">
        <v>360</v>
      </c>
      <c r="N61" s="130">
        <v>360</v>
      </c>
      <c r="O61" s="8">
        <v>70</v>
      </c>
      <c r="P61" s="8">
        <f t="shared" si="2"/>
        <v>25200</v>
      </c>
      <c r="Q61" s="9">
        <v>25200</v>
      </c>
      <c r="R61" s="83">
        <v>127702.70270270269</v>
      </c>
      <c r="S61" s="132">
        <v>1</v>
      </c>
      <c r="T61" s="135">
        <v>22755.972696245739</v>
      </c>
      <c r="U61" s="83">
        <f t="shared" si="13"/>
        <v>1083.6177474402732</v>
      </c>
      <c r="V61" s="83">
        <v>22755.972696245739</v>
      </c>
      <c r="W61" s="83">
        <f t="shared" si="14"/>
        <v>1083.6177474402732</v>
      </c>
      <c r="X61" s="83">
        <v>360</v>
      </c>
      <c r="Y61" s="83">
        <v>360</v>
      </c>
      <c r="Z61" s="8">
        <v>21</v>
      </c>
      <c r="AA61" s="8">
        <f t="shared" si="3"/>
        <v>7560</v>
      </c>
      <c r="AB61" s="9">
        <v>7560</v>
      </c>
      <c r="AC61" s="83">
        <v>22755.972696245739</v>
      </c>
      <c r="AD61" s="85">
        <f t="shared" si="5"/>
        <v>0.21773420451253661</v>
      </c>
      <c r="AE61" s="85">
        <f t="shared" si="6"/>
        <v>0.66605912709257398</v>
      </c>
      <c r="AF61" s="99">
        <f>IFERROR(AD61+INDEX('Admin Adder'!$M$5:$M$25,MATCH('Measure Assignment'!$A61,'Admin Adder'!$B$5:$B$25,0)),0)</f>
        <v>0.88379333160511053</v>
      </c>
      <c r="AG61" s="85">
        <f t="shared" si="7"/>
        <v>0.21773420451253661</v>
      </c>
      <c r="AI61" s="107"/>
      <c r="AJ61" s="107" t="str">
        <f t="shared" si="8"/>
        <v>-</v>
      </c>
      <c r="AL61" s="99"/>
      <c r="AM61" s="99">
        <f t="shared" si="9"/>
        <v>0</v>
      </c>
      <c r="AN61" s="99"/>
      <c r="AO61" s="141">
        <f t="shared" si="10"/>
        <v>0</v>
      </c>
      <c r="AP61" s="141">
        <f t="shared" si="11"/>
        <v>0</v>
      </c>
      <c r="AQ61" s="141">
        <f t="shared" si="15"/>
        <v>0</v>
      </c>
      <c r="AR61" s="99"/>
      <c r="AS61" s="99"/>
      <c r="AT61" s="99"/>
      <c r="AU61" s="99"/>
    </row>
    <row r="62" spans="1:47" x14ac:dyDescent="0.25">
      <c r="A62" t="str">
        <f t="shared" si="0"/>
        <v>Income Qualified Weatherproofing_Incentive</v>
      </c>
      <c r="D62" s="6" t="s">
        <v>9</v>
      </c>
      <c r="E62" s="7" t="s">
        <v>13</v>
      </c>
      <c r="F62" s="7" t="s">
        <v>7</v>
      </c>
      <c r="G62" s="6" t="s">
        <v>69</v>
      </c>
      <c r="H62" s="6">
        <v>1</v>
      </c>
      <c r="I62" s="135">
        <v>301570.94594594592</v>
      </c>
      <c r="J62" s="131">
        <f t="shared" si="12"/>
        <v>3015.7094594594591</v>
      </c>
      <c r="K62" s="135">
        <v>301570.94594594592</v>
      </c>
      <c r="L62" s="131">
        <f t="shared" si="1"/>
        <v>3015.7094594594591</v>
      </c>
      <c r="M62" s="130">
        <v>360</v>
      </c>
      <c r="N62" s="130">
        <v>360</v>
      </c>
      <c r="O62" s="8">
        <v>100</v>
      </c>
      <c r="P62" s="8">
        <f t="shared" si="2"/>
        <v>36000</v>
      </c>
      <c r="Q62" s="9">
        <v>39600</v>
      </c>
      <c r="R62" s="83">
        <v>301570.94594594592</v>
      </c>
      <c r="S62" s="132">
        <v>1</v>
      </c>
      <c r="T62" s="135">
        <v>54489.419795221846</v>
      </c>
      <c r="U62" s="83">
        <f t="shared" si="13"/>
        <v>1651.1945392491468</v>
      </c>
      <c r="V62" s="83">
        <v>54489.419795221846</v>
      </c>
      <c r="W62" s="83">
        <f t="shared" si="14"/>
        <v>1651.1945392491468</v>
      </c>
      <c r="X62" s="83">
        <v>360</v>
      </c>
      <c r="Y62" s="83">
        <v>360</v>
      </c>
      <c r="Z62" s="8">
        <v>33</v>
      </c>
      <c r="AA62" s="8">
        <f t="shared" si="3"/>
        <v>11880</v>
      </c>
      <c r="AB62" s="9">
        <v>11880</v>
      </c>
      <c r="AC62" s="83">
        <v>54489.419795221846</v>
      </c>
      <c r="AD62" s="85">
        <f t="shared" si="5"/>
        <v>0.14458222524385808</v>
      </c>
      <c r="AE62" s="85">
        <f t="shared" si="6"/>
        <v>0.66605912709257398</v>
      </c>
      <c r="AF62" s="99">
        <f>IFERROR(AD62+INDEX('Admin Adder'!$M$5:$M$25,MATCH('Measure Assignment'!$A62,'Admin Adder'!$B$5:$B$25,0)),0)</f>
        <v>0.81064135233643209</v>
      </c>
      <c r="AG62" s="85">
        <f t="shared" si="7"/>
        <v>0.13447158012190996</v>
      </c>
      <c r="AI62" s="107"/>
      <c r="AJ62" s="107" t="str">
        <f t="shared" si="8"/>
        <v>-</v>
      </c>
      <c r="AL62" s="99"/>
      <c r="AM62" s="99">
        <f t="shared" si="9"/>
        <v>0</v>
      </c>
      <c r="AN62" s="99"/>
      <c r="AO62" s="141">
        <f t="shared" si="10"/>
        <v>0</v>
      </c>
      <c r="AP62" s="141">
        <f t="shared" si="11"/>
        <v>0</v>
      </c>
      <c r="AQ62" s="141">
        <f t="shared" si="15"/>
        <v>0</v>
      </c>
      <c r="AR62" s="99"/>
      <c r="AS62" s="99"/>
      <c r="AT62" s="99"/>
      <c r="AU62" s="99"/>
    </row>
    <row r="63" spans="1:47" x14ac:dyDescent="0.25">
      <c r="A63" t="str">
        <f t="shared" si="0"/>
        <v>Income Qualified Weatherproofing_Incentive</v>
      </c>
      <c r="B63" t="s">
        <v>251</v>
      </c>
      <c r="C63" t="s">
        <v>212</v>
      </c>
      <c r="D63" s="6" t="s">
        <v>9</v>
      </c>
      <c r="E63" s="7" t="s">
        <v>13</v>
      </c>
      <c r="F63" s="7" t="s">
        <v>7</v>
      </c>
      <c r="G63" s="6" t="s">
        <v>70</v>
      </c>
      <c r="H63" s="6">
        <v>1</v>
      </c>
      <c r="I63" s="135">
        <v>245565</v>
      </c>
      <c r="J63" s="131">
        <f t="shared" si="12"/>
        <v>1534.78125</v>
      </c>
      <c r="K63" s="135">
        <v>245565</v>
      </c>
      <c r="L63" s="131">
        <f t="shared" si="1"/>
        <v>1534.78125</v>
      </c>
      <c r="M63" s="130">
        <v>1694.4700000000003</v>
      </c>
      <c r="N63" s="130">
        <v>1694.4700000000003</v>
      </c>
      <c r="O63" s="8">
        <v>160</v>
      </c>
      <c r="P63" s="8">
        <f t="shared" si="2"/>
        <v>271115.20000000007</v>
      </c>
      <c r="Q63" s="9">
        <v>288059.90000000002</v>
      </c>
      <c r="R63" s="83">
        <v>245565</v>
      </c>
      <c r="S63" s="132">
        <v>1</v>
      </c>
      <c r="T63" s="135">
        <v>82844.53924914675</v>
      </c>
      <c r="U63" s="83">
        <f t="shared" si="13"/>
        <v>1624.4027303754265</v>
      </c>
      <c r="V63" s="83">
        <v>82844.53924914675</v>
      </c>
      <c r="W63" s="83">
        <f t="shared" si="14"/>
        <v>1624.4027303754265</v>
      </c>
      <c r="X63" s="83">
        <v>1694.47</v>
      </c>
      <c r="Y63" s="83">
        <v>1694.47</v>
      </c>
      <c r="Z63" s="8">
        <v>51</v>
      </c>
      <c r="AA63" s="8">
        <f t="shared" si="3"/>
        <v>86417.97</v>
      </c>
      <c r="AB63" s="9">
        <v>86417.97</v>
      </c>
      <c r="AC63" s="83">
        <v>82844.53924914675</v>
      </c>
      <c r="AD63" s="85">
        <f t="shared" si="5"/>
        <v>1.1402770786018601</v>
      </c>
      <c r="AE63" s="85">
        <f t="shared" si="6"/>
        <v>0.66605912709257398</v>
      </c>
      <c r="AF63" s="99">
        <f>IFERROR(AD63+INDEX('Admin Adder'!$M$5:$M$25,MATCH('Measure Assignment'!$A63,'Admin Adder'!$B$5:$B$25,0)),0)</f>
        <v>1.8063362056944341</v>
      </c>
      <c r="AG63" s="85">
        <f t="shared" si="7"/>
        <v>1.0886808307013236</v>
      </c>
      <c r="AI63" s="107"/>
      <c r="AJ63" s="107">
        <f t="shared" si="8"/>
        <v>0.76394001184226157</v>
      </c>
      <c r="AL63" s="99"/>
      <c r="AM63" s="99">
        <f t="shared" si="9"/>
        <v>1.3799325023693119</v>
      </c>
      <c r="AN63" s="99"/>
      <c r="AO63" s="141">
        <f t="shared" si="10"/>
        <v>0.87110328493056444</v>
      </c>
      <c r="AP63" s="141">
        <f t="shared" si="11"/>
        <v>0.50882921743874732</v>
      </c>
      <c r="AQ63" s="141">
        <f t="shared" si="15"/>
        <v>0.83168684669841231</v>
      </c>
      <c r="AR63" s="99"/>
      <c r="AS63" s="99"/>
      <c r="AT63" s="99"/>
      <c r="AU63" s="99"/>
    </row>
    <row r="64" spans="1:47" x14ac:dyDescent="0.25">
      <c r="A64" t="str">
        <f t="shared" si="0"/>
        <v>Income Qualified Weatherproofing_Incentive</v>
      </c>
      <c r="D64" s="6" t="s">
        <v>9</v>
      </c>
      <c r="E64" s="7" t="s">
        <v>13</v>
      </c>
      <c r="F64" s="7" t="s">
        <v>7</v>
      </c>
      <c r="G64" s="6" t="s">
        <v>71</v>
      </c>
      <c r="H64" s="6">
        <v>1</v>
      </c>
      <c r="I64" s="135">
        <v>2888.8</v>
      </c>
      <c r="J64" s="131">
        <f t="shared" si="12"/>
        <v>722.2</v>
      </c>
      <c r="K64" s="135">
        <v>2888.8</v>
      </c>
      <c r="L64" s="131">
        <f t="shared" si="1"/>
        <v>722.2</v>
      </c>
      <c r="M64" s="130">
        <v>1380.26</v>
      </c>
      <c r="N64" s="130">
        <v>1380.26</v>
      </c>
      <c r="O64" s="8">
        <v>4</v>
      </c>
      <c r="P64" s="8">
        <f t="shared" si="2"/>
        <v>5521.04</v>
      </c>
      <c r="Q64" s="9">
        <v>5521.04</v>
      </c>
      <c r="R64" s="83">
        <v>2888.8</v>
      </c>
      <c r="S64" s="132">
        <v>1</v>
      </c>
      <c r="T64" s="135">
        <v>1047.2671285604313</v>
      </c>
      <c r="U64" s="83">
        <f t="shared" si="13"/>
        <v>1047.2671285604313</v>
      </c>
      <c r="V64" s="83">
        <v>1047.2671285604313</v>
      </c>
      <c r="W64" s="83">
        <f t="shared" si="14"/>
        <v>1047.2671285604313</v>
      </c>
      <c r="X64" s="83">
        <v>1104.21</v>
      </c>
      <c r="Y64" s="83">
        <v>1104.21</v>
      </c>
      <c r="Z64" s="8">
        <v>1</v>
      </c>
      <c r="AA64" s="8">
        <f t="shared" si="3"/>
        <v>1104.21</v>
      </c>
      <c r="AB64" s="9">
        <v>1104.21</v>
      </c>
      <c r="AC64" s="83">
        <v>1047.2671285604313</v>
      </c>
      <c r="AD64" s="85">
        <f t="shared" si="5"/>
        <v>1.6832157032908899</v>
      </c>
      <c r="AE64" s="85">
        <f t="shared" si="6"/>
        <v>0.66605912709257376</v>
      </c>
      <c r="AF64" s="99">
        <f>IFERROR(AD64+INDEX('Admin Adder'!$M$5:$M$25,MATCH('Measure Assignment'!$A64,'Admin Adder'!$B$5:$B$25,0)),0)</f>
        <v>2.3492748303834636</v>
      </c>
      <c r="AG64" s="85">
        <f t="shared" si="7"/>
        <v>1.6832157032908899</v>
      </c>
      <c r="AI64" s="107"/>
      <c r="AJ64" s="107" t="str">
        <f t="shared" si="8"/>
        <v>-</v>
      </c>
      <c r="AL64" s="99"/>
      <c r="AM64" s="99">
        <f t="shared" si="9"/>
        <v>0</v>
      </c>
      <c r="AN64" s="99"/>
      <c r="AO64" s="141">
        <f t="shared" si="10"/>
        <v>0</v>
      </c>
      <c r="AP64" s="141">
        <f t="shared" si="11"/>
        <v>0</v>
      </c>
      <c r="AQ64" s="141">
        <f t="shared" si="15"/>
        <v>0</v>
      </c>
      <c r="AR64" s="99"/>
      <c r="AS64" s="99"/>
      <c r="AT64" s="99"/>
      <c r="AU64" s="99"/>
    </row>
    <row r="65" spans="1:47" x14ac:dyDescent="0.25">
      <c r="A65" t="str">
        <f t="shared" si="0"/>
        <v>Income Qualified Weatherproofing_Incentive</v>
      </c>
      <c r="D65" s="6" t="s">
        <v>9</v>
      </c>
      <c r="E65" s="7" t="s">
        <v>13</v>
      </c>
      <c r="F65" s="7" t="s">
        <v>7</v>
      </c>
      <c r="G65" s="6" t="s">
        <v>72</v>
      </c>
      <c r="H65" s="6">
        <v>1</v>
      </c>
      <c r="I65" s="135">
        <v>31204.914675767919</v>
      </c>
      <c r="J65" s="131">
        <f t="shared" si="12"/>
        <v>3900.6143344709899</v>
      </c>
      <c r="K65" s="135">
        <v>31204.914675767919</v>
      </c>
      <c r="L65" s="131">
        <f t="shared" si="1"/>
        <v>3900.6143344709899</v>
      </c>
      <c r="M65" s="130">
        <v>230</v>
      </c>
      <c r="N65" s="130">
        <v>230</v>
      </c>
      <c r="O65" s="8">
        <v>8</v>
      </c>
      <c r="P65" s="8">
        <f t="shared" si="2"/>
        <v>1840</v>
      </c>
      <c r="Q65" s="9">
        <v>1840</v>
      </c>
      <c r="R65" s="83">
        <v>31204.914675767919</v>
      </c>
      <c r="S65" s="132">
        <v>1</v>
      </c>
      <c r="T65" s="135">
        <v>7801.2286689419798</v>
      </c>
      <c r="U65" s="83">
        <f t="shared" si="13"/>
        <v>3900.6143344709899</v>
      </c>
      <c r="V65" s="83">
        <v>7801.2286689419798</v>
      </c>
      <c r="W65" s="83">
        <f t="shared" si="14"/>
        <v>3900.6143344709899</v>
      </c>
      <c r="X65" s="83">
        <v>552.11</v>
      </c>
      <c r="Y65" s="83">
        <v>552.11</v>
      </c>
      <c r="Z65" s="8">
        <v>2</v>
      </c>
      <c r="AA65" s="8">
        <f t="shared" si="3"/>
        <v>1104.22</v>
      </c>
      <c r="AB65" s="9">
        <v>1104.22</v>
      </c>
      <c r="AC65" s="83">
        <v>7801.2286689419798</v>
      </c>
      <c r="AD65" s="85">
        <f t="shared" si="5"/>
        <v>7.5480930631387375E-2</v>
      </c>
      <c r="AE65" s="85">
        <f t="shared" si="6"/>
        <v>0.66605912709257398</v>
      </c>
      <c r="AF65" s="99">
        <f>IFERROR(AD65+INDEX('Admin Adder'!$M$5:$M$25,MATCH('Measure Assignment'!$A65,'Admin Adder'!$B$5:$B$25,0)),0)</f>
        <v>0.74154005772396137</v>
      </c>
      <c r="AG65" s="85">
        <f t="shared" si="7"/>
        <v>7.5480930631387375E-2</v>
      </c>
      <c r="AI65" s="107"/>
      <c r="AJ65" s="107" t="str">
        <f t="shared" si="8"/>
        <v>-</v>
      </c>
      <c r="AL65" s="99"/>
      <c r="AM65" s="99">
        <f t="shared" si="9"/>
        <v>0</v>
      </c>
      <c r="AN65" s="99"/>
      <c r="AO65" s="141">
        <f t="shared" si="10"/>
        <v>0</v>
      </c>
      <c r="AP65" s="141">
        <f t="shared" si="11"/>
        <v>0</v>
      </c>
      <c r="AQ65" s="141">
        <f t="shared" si="15"/>
        <v>0</v>
      </c>
      <c r="AR65" s="99"/>
      <c r="AS65" s="99"/>
      <c r="AT65" s="99"/>
      <c r="AU65" s="99"/>
    </row>
    <row r="66" spans="1:47" x14ac:dyDescent="0.25">
      <c r="A66" t="str">
        <f t="shared" si="0"/>
        <v>Income Qualified Weatherproofing_Incentive</v>
      </c>
      <c r="B66" t="s">
        <v>251</v>
      </c>
      <c r="C66" t="s">
        <v>219</v>
      </c>
      <c r="D66" s="6" t="s">
        <v>9</v>
      </c>
      <c r="E66" s="7" t="s">
        <v>13</v>
      </c>
      <c r="F66" s="7" t="s">
        <v>7</v>
      </c>
      <c r="G66" s="6" t="s">
        <v>73</v>
      </c>
      <c r="H66" s="6">
        <v>1</v>
      </c>
      <c r="I66" s="135">
        <v>13330.494333450108</v>
      </c>
      <c r="J66" s="131">
        <f t="shared" si="12"/>
        <v>888.69962223000721</v>
      </c>
      <c r="K66" s="135">
        <v>13330.494333450108</v>
      </c>
      <c r="L66" s="131">
        <f t="shared" si="1"/>
        <v>888.69962223000721</v>
      </c>
      <c r="M66" s="130">
        <v>71.45</v>
      </c>
      <c r="N66" s="130">
        <v>71.45</v>
      </c>
      <c r="O66" s="8">
        <v>15</v>
      </c>
      <c r="P66" s="8">
        <f t="shared" si="2"/>
        <v>1071.75</v>
      </c>
      <c r="Q66" s="9">
        <v>1143.2</v>
      </c>
      <c r="R66" s="83">
        <v>13330.494333450108</v>
      </c>
      <c r="S66" s="132">
        <v>1</v>
      </c>
      <c r="T66" s="135">
        <v>2191.1262798634816</v>
      </c>
      <c r="U66" s="83">
        <f t="shared" si="13"/>
        <v>438.22525597269635</v>
      </c>
      <c r="V66" s="83">
        <v>2191.1262798634816</v>
      </c>
      <c r="W66" s="83">
        <f t="shared" si="14"/>
        <v>438.22525597269635</v>
      </c>
      <c r="X66" s="83">
        <v>647.46</v>
      </c>
      <c r="Y66" s="83">
        <v>647.46</v>
      </c>
      <c r="Z66" s="8">
        <v>5</v>
      </c>
      <c r="AA66" s="8">
        <f t="shared" si="3"/>
        <v>3237.3</v>
      </c>
      <c r="AB66" s="9">
        <v>3237.3</v>
      </c>
      <c r="AC66" s="83">
        <v>2191.1262798634816</v>
      </c>
      <c r="AD66" s="85">
        <f t="shared" si="5"/>
        <v>0.28221924173579199</v>
      </c>
      <c r="AE66" s="85">
        <f t="shared" si="6"/>
        <v>0.66605912709257398</v>
      </c>
      <c r="AF66" s="99">
        <f>IFERROR(AD66+INDEX('Admin Adder'!$M$5:$M$25,MATCH('Measure Assignment'!$A66,'Admin Adder'!$B$5:$B$25,0)),0)</f>
        <v>0.94827836882836603</v>
      </c>
      <c r="AG66" s="85">
        <f t="shared" si="7"/>
        <v>0.27761598529885051</v>
      </c>
      <c r="AI66" s="107"/>
      <c r="AJ66" s="107">
        <f t="shared" si="8"/>
        <v>4.1470478280532956E-2</v>
      </c>
      <c r="AL66" s="99"/>
      <c r="AM66" s="99">
        <f t="shared" si="9"/>
        <v>3.9325557498395974E-2</v>
      </c>
      <c r="AN66" s="99"/>
      <c r="AO66" s="141">
        <f t="shared" si="10"/>
        <v>1.1703766934752642E-2</v>
      </c>
      <c r="AP66" s="141">
        <f t="shared" si="11"/>
        <v>2.762179056364333E-2</v>
      </c>
      <c r="AQ66" s="141">
        <f t="shared" si="15"/>
        <v>1.1512867688664736E-2</v>
      </c>
      <c r="AR66" s="99"/>
      <c r="AS66" s="99"/>
      <c r="AT66" s="99"/>
      <c r="AU66" s="99"/>
    </row>
    <row r="67" spans="1:47" x14ac:dyDescent="0.25">
      <c r="A67" t="str">
        <f t="shared" si="0"/>
        <v>Income Qualified Weatherproofing_Incentive</v>
      </c>
      <c r="B67" t="s">
        <v>208</v>
      </c>
      <c r="D67" s="6" t="s">
        <v>9</v>
      </c>
      <c r="E67" s="7" t="s">
        <v>13</v>
      </c>
      <c r="F67" s="7" t="s">
        <v>7</v>
      </c>
      <c r="G67" s="6" t="s">
        <v>38</v>
      </c>
      <c r="H67" s="6">
        <v>1</v>
      </c>
      <c r="I67" s="135"/>
      <c r="J67" s="131">
        <f t="shared" si="12"/>
        <v>0</v>
      </c>
      <c r="K67" s="135"/>
      <c r="L67" s="131">
        <f t="shared" si="1"/>
        <v>0</v>
      </c>
      <c r="M67" s="130">
        <v>175</v>
      </c>
      <c r="N67" s="130">
        <v>175</v>
      </c>
      <c r="O67" s="8">
        <v>84</v>
      </c>
      <c r="P67" s="8">
        <f t="shared" si="2"/>
        <v>14700</v>
      </c>
      <c r="Q67" s="9">
        <v>15400</v>
      </c>
      <c r="R67" s="83">
        <v>0</v>
      </c>
      <c r="S67" s="132">
        <v>1</v>
      </c>
      <c r="T67" s="135"/>
      <c r="U67" s="83">
        <f t="shared" si="13"/>
        <v>0</v>
      </c>
      <c r="V67" s="83"/>
      <c r="W67" s="83">
        <f t="shared" si="14"/>
        <v>0</v>
      </c>
      <c r="X67" s="83">
        <v>175</v>
      </c>
      <c r="Y67" s="83">
        <v>175</v>
      </c>
      <c r="Z67" s="8">
        <v>27</v>
      </c>
      <c r="AA67" s="8">
        <f t="shared" si="3"/>
        <v>4725</v>
      </c>
      <c r="AB67" s="9">
        <v>4725</v>
      </c>
      <c r="AC67" s="83">
        <v>0</v>
      </c>
      <c r="AD67" s="85" t="e">
        <f t="shared" si="5"/>
        <v>#DIV/0!</v>
      </c>
      <c r="AE67" s="85" t="e">
        <f t="shared" si="6"/>
        <v>#DIV/0!</v>
      </c>
      <c r="AF67" s="99">
        <f>IFERROR(AD67+INDEX('Admin Adder'!$M$5:$M$25,MATCH('Measure Assignment'!$A67,'Admin Adder'!$B$5:$B$25,0)),0)</f>
        <v>0</v>
      </c>
      <c r="AG67" s="85" t="e">
        <f t="shared" si="7"/>
        <v>#DIV/0!</v>
      </c>
      <c r="AI67" s="107"/>
      <c r="AJ67" s="107" t="str">
        <f t="shared" si="8"/>
        <v>-</v>
      </c>
      <c r="AL67" s="99"/>
      <c r="AM67" s="99">
        <f t="shared" si="9"/>
        <v>0</v>
      </c>
      <c r="AN67" s="99"/>
      <c r="AO67" s="141">
        <f t="shared" si="10"/>
        <v>0</v>
      </c>
      <c r="AP67" s="141">
        <f t="shared" si="11"/>
        <v>0</v>
      </c>
      <c r="AQ67" s="141">
        <f t="shared" si="15"/>
        <v>0</v>
      </c>
      <c r="AR67" s="99"/>
      <c r="AS67" s="99"/>
      <c r="AT67" s="99"/>
      <c r="AU67" s="99"/>
    </row>
    <row r="68" spans="1:47" x14ac:dyDescent="0.25">
      <c r="A68" t="str">
        <f t="shared" si="0"/>
        <v>Income Qualified Weatherproofing_Incentive</v>
      </c>
      <c r="D68" s="6" t="s">
        <v>9</v>
      </c>
      <c r="E68" s="7" t="s">
        <v>13</v>
      </c>
      <c r="F68" s="7" t="s">
        <v>7</v>
      </c>
      <c r="G68" s="6" t="s">
        <v>39</v>
      </c>
      <c r="H68" s="6">
        <v>1</v>
      </c>
      <c r="I68" s="135"/>
      <c r="J68" s="131">
        <f t="shared" si="12"/>
        <v>0</v>
      </c>
      <c r="K68" s="135"/>
      <c r="L68" s="131">
        <f t="shared" si="1"/>
        <v>0</v>
      </c>
      <c r="M68" s="130">
        <v>175</v>
      </c>
      <c r="N68" s="130">
        <v>175</v>
      </c>
      <c r="O68" s="8">
        <v>19</v>
      </c>
      <c r="P68" s="8">
        <f t="shared" si="2"/>
        <v>3325</v>
      </c>
      <c r="Q68" s="9">
        <v>3500</v>
      </c>
      <c r="R68" s="83">
        <v>0</v>
      </c>
      <c r="S68" s="132">
        <v>1</v>
      </c>
      <c r="T68" s="135"/>
      <c r="U68" s="83">
        <f t="shared" si="13"/>
        <v>0</v>
      </c>
      <c r="V68" s="83"/>
      <c r="W68" s="83">
        <f t="shared" si="14"/>
        <v>0</v>
      </c>
      <c r="X68" s="83">
        <v>175</v>
      </c>
      <c r="Y68" s="83">
        <v>175</v>
      </c>
      <c r="Z68" s="8">
        <v>6</v>
      </c>
      <c r="AA68" s="8">
        <f t="shared" si="3"/>
        <v>1050</v>
      </c>
      <c r="AB68" s="9">
        <v>1050</v>
      </c>
      <c r="AC68" s="83">
        <v>0</v>
      </c>
      <c r="AD68" s="85" t="e">
        <f t="shared" si="5"/>
        <v>#DIV/0!</v>
      </c>
      <c r="AE68" s="85" t="e">
        <f t="shared" si="6"/>
        <v>#DIV/0!</v>
      </c>
      <c r="AF68" s="99">
        <f>IFERROR(AD68+INDEX('Admin Adder'!$M$5:$M$25,MATCH('Measure Assignment'!$A68,'Admin Adder'!$B$5:$B$25,0)),0)</f>
        <v>0</v>
      </c>
      <c r="AG68" s="85" t="e">
        <f t="shared" si="7"/>
        <v>#DIV/0!</v>
      </c>
      <c r="AI68" s="107"/>
      <c r="AJ68" s="107" t="str">
        <f t="shared" si="8"/>
        <v>-</v>
      </c>
      <c r="AL68" s="99"/>
      <c r="AM68" s="99">
        <f t="shared" si="9"/>
        <v>0</v>
      </c>
      <c r="AN68" s="99"/>
      <c r="AO68" s="141">
        <f t="shared" si="10"/>
        <v>0</v>
      </c>
      <c r="AP68" s="141">
        <f t="shared" si="11"/>
        <v>0</v>
      </c>
      <c r="AQ68" s="141">
        <f t="shared" si="15"/>
        <v>0</v>
      </c>
      <c r="AR68" s="99"/>
      <c r="AS68" s="99"/>
      <c r="AT68" s="99"/>
      <c r="AU68" s="99"/>
    </row>
    <row r="69" spans="1:47" x14ac:dyDescent="0.25">
      <c r="A69" t="str">
        <f t="shared" ref="A69:A132" si="18">E69&amp;"_"&amp;F69</f>
        <v>Income Qualified Weatherproofing_Incentive</v>
      </c>
      <c r="D69" s="6" t="s">
        <v>9</v>
      </c>
      <c r="E69" s="7" t="s">
        <v>13</v>
      </c>
      <c r="F69" s="7" t="s">
        <v>7</v>
      </c>
      <c r="G69" s="6" t="s">
        <v>55</v>
      </c>
      <c r="H69" s="6">
        <v>1</v>
      </c>
      <c r="I69" s="135">
        <v>8396.2140000000036</v>
      </c>
      <c r="J69" s="131">
        <f t="shared" si="12"/>
        <v>46.64563333333335</v>
      </c>
      <c r="K69" s="135">
        <v>8396.2140000000036</v>
      </c>
      <c r="L69" s="131">
        <f t="shared" ref="L69:L132" si="19">K69/O69</f>
        <v>46.64563333333335</v>
      </c>
      <c r="M69" s="130">
        <v>30</v>
      </c>
      <c r="N69" s="130">
        <v>30</v>
      </c>
      <c r="O69" s="8">
        <v>180</v>
      </c>
      <c r="P69" s="8">
        <f t="shared" ref="P69:P132" si="20">O69*M69</f>
        <v>5400</v>
      </c>
      <c r="Q69" s="9">
        <v>5700</v>
      </c>
      <c r="R69" s="83">
        <v>8396.2140000000036</v>
      </c>
      <c r="S69" s="132">
        <v>1</v>
      </c>
      <c r="T69" s="135">
        <v>2325.6</v>
      </c>
      <c r="U69" s="83">
        <f t="shared" ref="U69:U132" si="21">T69/Z69</f>
        <v>40.799999999999997</v>
      </c>
      <c r="V69" s="83">
        <v>2325.6</v>
      </c>
      <c r="W69" s="83">
        <f t="shared" si="14"/>
        <v>40.799999999999997</v>
      </c>
      <c r="X69" s="83">
        <v>26</v>
      </c>
      <c r="Y69" s="83">
        <v>26</v>
      </c>
      <c r="Z69" s="8">
        <v>57</v>
      </c>
      <c r="AA69" s="8">
        <f t="shared" ref="AA69:AA132" si="22">Z69*X69</f>
        <v>1482</v>
      </c>
      <c r="AB69" s="9">
        <v>1482</v>
      </c>
      <c r="AC69" s="83">
        <v>2325.6</v>
      </c>
      <c r="AD69" s="85">
        <f t="shared" ref="AD69:AD132" si="23">SUM(Q69+AB69)/SUM(R69+AC69)</f>
        <v>0.6698493370618066</v>
      </c>
      <c r="AE69" s="85">
        <f t="shared" ref="AE69:AE132" si="24">AF69-AD69</f>
        <v>0.66605912709257398</v>
      </c>
      <c r="AF69" s="99">
        <f>IFERROR(AD69+INDEX('Admin Adder'!$M$5:$M$25,MATCH('Measure Assignment'!$A69,'Admin Adder'!$B$5:$B$25,0)),0)</f>
        <v>1.3359084641543806</v>
      </c>
      <c r="AG69" s="85">
        <f t="shared" ref="AG69:AG132" si="25">SUM($P69+$AA69)/SUM($R69+$AC69)</f>
        <v>0.64186899716782975</v>
      </c>
      <c r="AI69" s="107"/>
      <c r="AJ69" s="107" t="str">
        <f t="shared" ref="AJ69:AJ132" si="26">IFERROR(IF(B69=" ","-",R69/SUMIF($B$2:$B$229,B69,$R$2:$R$229)),"-")</f>
        <v>-</v>
      </c>
      <c r="AL69" s="99"/>
      <c r="AM69" s="99">
        <f t="shared" ref="AM69:AM132" si="27">IFERROR($AF69*AJ69,0)</f>
        <v>0</v>
      </c>
      <c r="AN69" s="99"/>
      <c r="AO69" s="141">
        <f t="shared" ref="AO69:AO132" si="28">IFERROR($AD69*AJ69,0)</f>
        <v>0</v>
      </c>
      <c r="AP69" s="141">
        <f t="shared" ref="AP69:AP132" si="29">IFERROR($AE69*AJ69,0)</f>
        <v>0</v>
      </c>
      <c r="AQ69" s="141">
        <f t="shared" ref="AQ69:AQ132" si="30">IFERROR($AG69*AJ69,0)</f>
        <v>0</v>
      </c>
      <c r="AR69" s="99"/>
      <c r="AS69" s="99"/>
      <c r="AT69" s="99"/>
      <c r="AU69" s="99"/>
    </row>
    <row r="70" spans="1:47" x14ac:dyDescent="0.25">
      <c r="A70" t="str">
        <f t="shared" si="18"/>
        <v>Income Qualified Weatherproofing_Incentive</v>
      </c>
      <c r="B70" t="s">
        <v>250</v>
      </c>
      <c r="C70" t="s">
        <v>209</v>
      </c>
      <c r="D70" s="6" t="s">
        <v>9</v>
      </c>
      <c r="E70" s="7" t="s">
        <v>13</v>
      </c>
      <c r="F70" s="7" t="s">
        <v>7</v>
      </c>
      <c r="G70" s="6" t="s">
        <v>74</v>
      </c>
      <c r="H70" s="6">
        <v>1</v>
      </c>
      <c r="I70" s="135">
        <v>7274.5035874439463</v>
      </c>
      <c r="J70" s="131">
        <f t="shared" ref="J70:J133" si="31">I70/O70</f>
        <v>51.960739910313904</v>
      </c>
      <c r="K70" s="135">
        <v>7274.5035874439463</v>
      </c>
      <c r="L70" s="131">
        <f t="shared" si="19"/>
        <v>51.960739910313904</v>
      </c>
      <c r="M70" s="130">
        <v>64</v>
      </c>
      <c r="N70" s="130">
        <v>64</v>
      </c>
      <c r="O70" s="8">
        <v>140</v>
      </c>
      <c r="P70" s="8">
        <f t="shared" si="20"/>
        <v>8960</v>
      </c>
      <c r="Q70" s="9">
        <v>9600</v>
      </c>
      <c r="R70" s="83">
        <v>7274.5035874439463</v>
      </c>
      <c r="S70" s="132">
        <v>1</v>
      </c>
      <c r="T70" s="135">
        <v>5375.5902337901653</v>
      </c>
      <c r="U70" s="83">
        <f t="shared" si="21"/>
        <v>119.45756075089255</v>
      </c>
      <c r="V70" s="83">
        <v>5375.5902337901653</v>
      </c>
      <c r="W70" s="83">
        <f t="shared" ref="W70:W133" si="32">V70/Z70</f>
        <v>119.45756075089255</v>
      </c>
      <c r="X70" s="83">
        <v>139</v>
      </c>
      <c r="Y70" s="83">
        <v>139</v>
      </c>
      <c r="Z70" s="8">
        <v>45</v>
      </c>
      <c r="AA70" s="8">
        <f t="shared" si="22"/>
        <v>6255</v>
      </c>
      <c r="AB70" s="9">
        <v>6255</v>
      </c>
      <c r="AC70" s="83">
        <v>5375.5902337901653</v>
      </c>
      <c r="AD70" s="85">
        <f t="shared" si="5"/>
        <v>1.2533503880727128</v>
      </c>
      <c r="AE70" s="85">
        <f t="shared" si="24"/>
        <v>0.66605912709257398</v>
      </c>
      <c r="AF70" s="99">
        <f>IFERROR(AD70+INDEX('Admin Adder'!$M$5:$M$25,MATCH('Measure Assignment'!$A70,'Admin Adder'!$B$5:$B$25,0)),0)</f>
        <v>1.9194095151652868</v>
      </c>
      <c r="AG70" s="85">
        <f t="shared" si="25"/>
        <v>1.2027578779266053</v>
      </c>
      <c r="AI70" s="107"/>
      <c r="AJ70" s="107">
        <f t="shared" si="26"/>
        <v>1.7351353542830576E-2</v>
      </c>
      <c r="AL70" s="99"/>
      <c r="AM70" s="99">
        <f t="shared" si="27"/>
        <v>3.3304353091105916E-2</v>
      </c>
      <c r="AN70" s="99"/>
      <c r="AO70" s="141">
        <f t="shared" si="28"/>
        <v>2.1747325696493541E-2</v>
      </c>
      <c r="AP70" s="141">
        <f t="shared" si="29"/>
        <v>1.1557027394612373E-2</v>
      </c>
      <c r="AQ70" s="141">
        <f t="shared" si="30"/>
        <v>2.0869477166329187E-2</v>
      </c>
      <c r="AR70" s="99"/>
      <c r="AS70" s="99"/>
      <c r="AT70" s="99"/>
      <c r="AU70" s="99"/>
    </row>
    <row r="71" spans="1:47" x14ac:dyDescent="0.25">
      <c r="A71" t="str">
        <f t="shared" si="18"/>
        <v>Income Qualified Weatherproofing_Incentive</v>
      </c>
      <c r="D71" s="6" t="s">
        <v>9</v>
      </c>
      <c r="E71" s="7" t="s">
        <v>13</v>
      </c>
      <c r="F71" s="7" t="s">
        <v>7</v>
      </c>
      <c r="G71" s="6" t="s">
        <v>75</v>
      </c>
      <c r="H71" s="6">
        <v>1</v>
      </c>
      <c r="I71" s="135">
        <v>13503.357035083091</v>
      </c>
      <c r="J71" s="131">
        <f t="shared" si="31"/>
        <v>337.58392587707726</v>
      </c>
      <c r="K71" s="135">
        <v>13503.357035083091</v>
      </c>
      <c r="L71" s="131">
        <f t="shared" si="19"/>
        <v>337.58392587707726</v>
      </c>
      <c r="M71" s="130">
        <v>64</v>
      </c>
      <c r="N71" s="130">
        <v>64</v>
      </c>
      <c r="O71" s="8">
        <v>40</v>
      </c>
      <c r="P71" s="8">
        <f t="shared" si="20"/>
        <v>2560</v>
      </c>
      <c r="Q71" s="9">
        <v>2560</v>
      </c>
      <c r="R71" s="83">
        <v>13503.357035083091</v>
      </c>
      <c r="S71" s="132">
        <v>1</v>
      </c>
      <c r="T71" s="135">
        <v>1554.7621789704017</v>
      </c>
      <c r="U71" s="83">
        <f t="shared" si="21"/>
        <v>129.56351491420014</v>
      </c>
      <c r="V71" s="83">
        <v>1554.7621789704017</v>
      </c>
      <c r="W71" s="83">
        <f t="shared" si="32"/>
        <v>129.56351491420014</v>
      </c>
      <c r="X71" s="83">
        <v>139</v>
      </c>
      <c r="Y71" s="83">
        <v>139</v>
      </c>
      <c r="Z71" s="8">
        <v>12</v>
      </c>
      <c r="AA71" s="8">
        <f t="shared" si="22"/>
        <v>1668</v>
      </c>
      <c r="AB71" s="9">
        <v>1668</v>
      </c>
      <c r="AC71" s="83">
        <v>1554.7621789704017</v>
      </c>
      <c r="AD71" s="85">
        <f t="shared" si="23"/>
        <v>0.2807787572869046</v>
      </c>
      <c r="AE71" s="85">
        <f t="shared" si="24"/>
        <v>0.66605912709257398</v>
      </c>
      <c r="AF71" s="99">
        <f>IFERROR(AD71+INDEX('Admin Adder'!$M$5:$M$25,MATCH('Measure Assignment'!$A71,'Admin Adder'!$B$5:$B$25,0)),0)</f>
        <v>0.94683788437947858</v>
      </c>
      <c r="AG71" s="85">
        <f t="shared" si="25"/>
        <v>0.2807787572869046</v>
      </c>
      <c r="AI71" s="107"/>
      <c r="AJ71" s="107" t="str">
        <f t="shared" si="26"/>
        <v>-</v>
      </c>
      <c r="AL71" s="99"/>
      <c r="AM71" s="99">
        <f t="shared" si="27"/>
        <v>0</v>
      </c>
      <c r="AN71" s="99"/>
      <c r="AO71" s="141">
        <f t="shared" si="28"/>
        <v>0</v>
      </c>
      <c r="AP71" s="141">
        <f t="shared" si="29"/>
        <v>0</v>
      </c>
      <c r="AQ71" s="141">
        <f t="shared" si="30"/>
        <v>0</v>
      </c>
      <c r="AR71" s="99"/>
      <c r="AS71" s="99"/>
      <c r="AT71" s="99"/>
      <c r="AU71" s="99"/>
    </row>
    <row r="72" spans="1:47" x14ac:dyDescent="0.25">
      <c r="A72" t="str">
        <f t="shared" si="18"/>
        <v>Home Online Energy Checkup_Electric DHW Kit</v>
      </c>
      <c r="D72" s="6" t="s">
        <v>9</v>
      </c>
      <c r="E72" s="7" t="s">
        <v>14</v>
      </c>
      <c r="F72" s="7" t="s">
        <v>15</v>
      </c>
      <c r="G72" s="6"/>
      <c r="H72" s="6"/>
      <c r="I72" s="135"/>
      <c r="J72" s="131">
        <f t="shared" si="31"/>
        <v>0</v>
      </c>
      <c r="K72" s="135"/>
      <c r="L72" s="131">
        <f t="shared" si="19"/>
        <v>0</v>
      </c>
      <c r="M72" s="130"/>
      <c r="N72" s="130">
        <v>0</v>
      </c>
      <c r="O72" s="8">
        <v>2920</v>
      </c>
      <c r="P72" s="8">
        <f t="shared" si="20"/>
        <v>0</v>
      </c>
      <c r="Q72" s="9">
        <v>0</v>
      </c>
      <c r="R72" s="83"/>
      <c r="S72" s="132"/>
      <c r="T72" s="135"/>
      <c r="U72" s="83">
        <f t="shared" si="21"/>
        <v>0</v>
      </c>
      <c r="V72" s="83"/>
      <c r="W72" s="83">
        <f t="shared" si="32"/>
        <v>0</v>
      </c>
      <c r="X72" s="83"/>
      <c r="Y72" s="83">
        <v>0</v>
      </c>
      <c r="Z72" s="8">
        <v>750</v>
      </c>
      <c r="AA72" s="8">
        <f t="shared" si="22"/>
        <v>0</v>
      </c>
      <c r="AB72" s="9">
        <v>0</v>
      </c>
      <c r="AC72" s="83"/>
      <c r="AD72" s="85" t="e">
        <f t="shared" si="23"/>
        <v>#DIV/0!</v>
      </c>
      <c r="AE72" s="85" t="e">
        <f t="shared" si="24"/>
        <v>#DIV/0!</v>
      </c>
      <c r="AF72" s="99">
        <f>IFERROR(AD72+INDEX('Admin Adder'!$M$5:$M$25,MATCH('Measure Assignment'!$A72,'Admin Adder'!$B$5:$B$25,0)),0)</f>
        <v>0</v>
      </c>
      <c r="AG72" s="85" t="e">
        <f t="shared" si="25"/>
        <v>#DIV/0!</v>
      </c>
      <c r="AI72" s="107"/>
      <c r="AJ72" s="107" t="str">
        <f t="shared" si="26"/>
        <v>-</v>
      </c>
      <c r="AL72" s="99"/>
      <c r="AM72" s="99">
        <f t="shared" si="27"/>
        <v>0</v>
      </c>
      <c r="AN72" s="99"/>
      <c r="AO72" s="141">
        <f t="shared" si="28"/>
        <v>0</v>
      </c>
      <c r="AP72" s="141">
        <f t="shared" si="29"/>
        <v>0</v>
      </c>
      <c r="AQ72" s="141">
        <f t="shared" si="30"/>
        <v>0</v>
      </c>
      <c r="AR72" s="99"/>
      <c r="AS72" s="99"/>
      <c r="AT72" s="99"/>
      <c r="AU72" s="99"/>
    </row>
    <row r="73" spans="1:47" x14ac:dyDescent="0.25">
      <c r="A73" t="str">
        <f t="shared" si="18"/>
        <v>Home Online Energy Checkup_Electric DHW Kit</v>
      </c>
      <c r="B73" t="s">
        <v>207</v>
      </c>
      <c r="C73" t="s">
        <v>206</v>
      </c>
      <c r="D73" s="6" t="s">
        <v>9</v>
      </c>
      <c r="E73" s="7" t="s">
        <v>14</v>
      </c>
      <c r="F73" s="7" t="s">
        <v>15</v>
      </c>
      <c r="G73" s="6" t="s">
        <v>30</v>
      </c>
      <c r="H73" s="6">
        <v>0.85</v>
      </c>
      <c r="I73" s="135">
        <v>315846.05184000003</v>
      </c>
      <c r="J73" s="131">
        <f t="shared" si="31"/>
        <v>27.041614027397262</v>
      </c>
      <c r="K73" s="135">
        <v>88831.702079999988</v>
      </c>
      <c r="L73" s="131">
        <f t="shared" si="19"/>
        <v>7.6054539452054781</v>
      </c>
      <c r="M73" s="130">
        <v>5</v>
      </c>
      <c r="N73" s="130">
        <v>0</v>
      </c>
      <c r="O73" s="8">
        <v>11680</v>
      </c>
      <c r="P73" s="8">
        <f t="shared" si="20"/>
        <v>58400</v>
      </c>
      <c r="Q73" s="9">
        <v>0</v>
      </c>
      <c r="R73" s="83">
        <v>268469.14406399999</v>
      </c>
      <c r="S73" s="132">
        <v>0.9</v>
      </c>
      <c r="T73" s="135">
        <v>85500</v>
      </c>
      <c r="U73" s="83">
        <f t="shared" si="21"/>
        <v>28.5</v>
      </c>
      <c r="V73" s="83">
        <v>22356.971999999998</v>
      </c>
      <c r="W73" s="83">
        <f t="shared" si="32"/>
        <v>7.4523239999999991</v>
      </c>
      <c r="X73" s="83">
        <v>5</v>
      </c>
      <c r="Y73" s="83">
        <v>0</v>
      </c>
      <c r="Z73" s="8">
        <v>3000</v>
      </c>
      <c r="AA73" s="8">
        <f t="shared" si="22"/>
        <v>15000</v>
      </c>
      <c r="AB73" s="9">
        <v>0</v>
      </c>
      <c r="AC73" s="83">
        <v>76950</v>
      </c>
      <c r="AD73" s="85">
        <f t="shared" si="23"/>
        <v>0</v>
      </c>
      <c r="AE73" s="85">
        <f t="shared" si="24"/>
        <v>0.2471230864445412</v>
      </c>
      <c r="AF73" s="99">
        <f>IFERROR(AD73+INDEX('Admin Adder'!$M$5:$M$25,MATCH('Measure Assignment'!$A73,'Admin Adder'!$B$5:$B$25,0)),0)</f>
        <v>0.2471230864445412</v>
      </c>
      <c r="AG73" s="85">
        <f t="shared" si="25"/>
        <v>0.21249546025856716</v>
      </c>
      <c r="AI73" s="107"/>
      <c r="AJ73" s="107">
        <f t="shared" si="26"/>
        <v>0.10166010999760358</v>
      </c>
      <c r="AL73" s="99"/>
      <c r="AM73" s="99">
        <f t="shared" si="27"/>
        <v>2.5122560150899358E-2</v>
      </c>
      <c r="AN73" s="99"/>
      <c r="AO73" s="141">
        <f t="shared" si="28"/>
        <v>0</v>
      </c>
      <c r="AP73" s="141">
        <f t="shared" si="29"/>
        <v>2.5122560150899358E-2</v>
      </c>
      <c r="AQ73" s="141">
        <f t="shared" si="30"/>
        <v>2.1602311863877337E-2</v>
      </c>
      <c r="AR73" s="99"/>
      <c r="AS73" s="99"/>
      <c r="AT73" s="99"/>
      <c r="AU73" s="99"/>
    </row>
    <row r="74" spans="1:47" x14ac:dyDescent="0.25">
      <c r="A74" t="str">
        <f t="shared" si="18"/>
        <v>Home Online Energy Checkup_Electric DHW Kit</v>
      </c>
      <c r="D74" s="6" t="s">
        <v>9</v>
      </c>
      <c r="E74" s="7" t="s">
        <v>14</v>
      </c>
      <c r="F74" s="7" t="s">
        <v>15</v>
      </c>
      <c r="G74" s="6" t="s">
        <v>76</v>
      </c>
      <c r="H74" s="6">
        <v>0.85</v>
      </c>
      <c r="I74" s="135">
        <v>20318.235999999997</v>
      </c>
      <c r="J74" s="131">
        <f t="shared" si="31"/>
        <v>13.916599999999997</v>
      </c>
      <c r="K74" s="135">
        <v>20318.235999999997</v>
      </c>
      <c r="L74" s="131">
        <f t="shared" si="19"/>
        <v>13.916599999999997</v>
      </c>
      <c r="M74" s="130">
        <v>3</v>
      </c>
      <c r="N74" s="130">
        <v>0</v>
      </c>
      <c r="O74" s="8">
        <v>1460</v>
      </c>
      <c r="P74" s="8">
        <f t="shared" si="20"/>
        <v>4380</v>
      </c>
      <c r="Q74" s="9">
        <v>0</v>
      </c>
      <c r="R74" s="83">
        <v>17270.500599999996</v>
      </c>
      <c r="S74" s="132">
        <v>0.9</v>
      </c>
      <c r="T74" s="135">
        <v>8250</v>
      </c>
      <c r="U74" s="83">
        <f t="shared" si="21"/>
        <v>22</v>
      </c>
      <c r="V74" s="83">
        <v>8250</v>
      </c>
      <c r="W74" s="83">
        <f t="shared" si="32"/>
        <v>22</v>
      </c>
      <c r="X74" s="83">
        <v>5</v>
      </c>
      <c r="Y74" s="83">
        <v>0</v>
      </c>
      <c r="Z74" s="8">
        <v>375</v>
      </c>
      <c r="AA74" s="8">
        <f t="shared" si="22"/>
        <v>1875</v>
      </c>
      <c r="AB74" s="9">
        <v>0</v>
      </c>
      <c r="AC74" s="83">
        <v>7425</v>
      </c>
      <c r="AD74" s="85">
        <f t="shared" si="23"/>
        <v>0</v>
      </c>
      <c r="AE74" s="85">
        <f t="shared" si="24"/>
        <v>0.2471230864445412</v>
      </c>
      <c r="AF74" s="99">
        <f>IFERROR(AD74+INDEX('Admin Adder'!$M$5:$M$25,MATCH('Measure Assignment'!$A74,'Admin Adder'!$B$5:$B$25,0)),0)</f>
        <v>0.2471230864445412</v>
      </c>
      <c r="AG74" s="85">
        <f t="shared" si="25"/>
        <v>0.25328500528553777</v>
      </c>
      <c r="AI74" s="107"/>
      <c r="AJ74" s="107" t="str">
        <f t="shared" si="26"/>
        <v>-</v>
      </c>
      <c r="AL74" s="99"/>
      <c r="AM74" s="99">
        <f t="shared" si="27"/>
        <v>0</v>
      </c>
      <c r="AN74" s="99"/>
      <c r="AO74" s="141">
        <f t="shared" si="28"/>
        <v>0</v>
      </c>
      <c r="AP74" s="141">
        <f t="shared" si="29"/>
        <v>0</v>
      </c>
      <c r="AQ74" s="141">
        <f t="shared" si="30"/>
        <v>0</v>
      </c>
      <c r="AR74" s="99"/>
      <c r="AS74" s="99"/>
      <c r="AT74" s="99"/>
      <c r="AU74" s="99"/>
    </row>
    <row r="75" spans="1:47" x14ac:dyDescent="0.25">
      <c r="A75" t="str">
        <f t="shared" si="18"/>
        <v>Home Online Energy Checkup_Electric DHW Kit</v>
      </c>
      <c r="B75" t="s">
        <v>217</v>
      </c>
      <c r="C75" t="s">
        <v>218</v>
      </c>
      <c r="D75" s="6" t="s">
        <v>9</v>
      </c>
      <c r="E75" s="7" t="s">
        <v>14</v>
      </c>
      <c r="F75" s="7" t="s">
        <v>15</v>
      </c>
      <c r="G75" s="6" t="s">
        <v>60</v>
      </c>
      <c r="H75" s="6">
        <v>0.85</v>
      </c>
      <c r="I75" s="135">
        <v>638419.03116137662</v>
      </c>
      <c r="J75" s="131">
        <f t="shared" si="31"/>
        <v>218.63665450732077</v>
      </c>
      <c r="K75" s="135">
        <v>638419.03116137662</v>
      </c>
      <c r="L75" s="131">
        <f t="shared" si="19"/>
        <v>218.63665450732077</v>
      </c>
      <c r="M75" s="130">
        <v>18.5</v>
      </c>
      <c r="N75" s="130">
        <v>0</v>
      </c>
      <c r="O75" s="8">
        <v>2920</v>
      </c>
      <c r="P75" s="8">
        <f t="shared" si="20"/>
        <v>54020</v>
      </c>
      <c r="Q75" s="9">
        <v>0</v>
      </c>
      <c r="R75" s="83">
        <v>542656.17648717016</v>
      </c>
      <c r="S75" s="132">
        <v>0.9</v>
      </c>
      <c r="T75" s="135">
        <v>187500</v>
      </c>
      <c r="U75" s="83">
        <f t="shared" si="21"/>
        <v>250</v>
      </c>
      <c r="V75" s="83">
        <v>187500</v>
      </c>
      <c r="W75" s="83">
        <f t="shared" si="32"/>
        <v>250</v>
      </c>
      <c r="X75" s="83">
        <v>18.5</v>
      </c>
      <c r="Y75" s="83">
        <v>0</v>
      </c>
      <c r="Z75" s="8">
        <v>750</v>
      </c>
      <c r="AA75" s="8">
        <f t="shared" si="22"/>
        <v>13875</v>
      </c>
      <c r="AB75" s="9">
        <v>0</v>
      </c>
      <c r="AC75" s="83">
        <v>168750</v>
      </c>
      <c r="AD75" s="85">
        <f t="shared" si="23"/>
        <v>0</v>
      </c>
      <c r="AE75" s="85">
        <f t="shared" si="24"/>
        <v>0.2471230864445412</v>
      </c>
      <c r="AF75" s="99">
        <f>IFERROR(AD75+INDEX('Admin Adder'!$M$5:$M$25,MATCH('Measure Assignment'!$A75,'Admin Adder'!$B$5:$B$25,0)),0)</f>
        <v>0.2471230864445412</v>
      </c>
      <c r="AG75" s="85">
        <f t="shared" si="25"/>
        <v>9.5437743224632304E-2</v>
      </c>
      <c r="AI75" s="107"/>
      <c r="AJ75" s="107">
        <f t="shared" si="26"/>
        <v>0.16822127179324806</v>
      </c>
      <c r="AL75" s="99"/>
      <c r="AM75" s="99">
        <f t="shared" si="27"/>
        <v>4.1571359891173498E-2</v>
      </c>
      <c r="AN75" s="99"/>
      <c r="AO75" s="141">
        <f t="shared" si="28"/>
        <v>0</v>
      </c>
      <c r="AP75" s="141">
        <f t="shared" si="29"/>
        <v>4.1571359891173498E-2</v>
      </c>
      <c r="AQ75" s="141">
        <f t="shared" si="30"/>
        <v>1.6054658542325091E-2</v>
      </c>
      <c r="AR75" s="99"/>
      <c r="AS75" s="99"/>
      <c r="AT75" s="99"/>
      <c r="AU75" s="99"/>
    </row>
    <row r="76" spans="1:47" x14ac:dyDescent="0.25">
      <c r="A76" t="str">
        <f t="shared" si="18"/>
        <v>Home Online Energy Checkup_Electric DHW Kit</v>
      </c>
      <c r="D76" s="6" t="s">
        <v>9</v>
      </c>
      <c r="E76" s="7" t="s">
        <v>14</v>
      </c>
      <c r="F76" s="7" t="s">
        <v>15</v>
      </c>
      <c r="G76" s="6" t="s">
        <v>63</v>
      </c>
      <c r="H76" s="6">
        <v>0.85</v>
      </c>
      <c r="I76" s="135">
        <v>153539.20562471231</v>
      </c>
      <c r="J76" s="131">
        <f t="shared" si="31"/>
        <v>87.636532890817534</v>
      </c>
      <c r="K76" s="135">
        <v>153539.20562471231</v>
      </c>
      <c r="L76" s="131">
        <f t="shared" si="19"/>
        <v>87.636532890817534</v>
      </c>
      <c r="M76" s="130">
        <v>2</v>
      </c>
      <c r="N76" s="130">
        <v>0</v>
      </c>
      <c r="O76" s="8">
        <v>1752</v>
      </c>
      <c r="P76" s="8">
        <f t="shared" si="20"/>
        <v>3504</v>
      </c>
      <c r="Q76" s="9">
        <v>0</v>
      </c>
      <c r="R76" s="83">
        <v>130508.32478100546</v>
      </c>
      <c r="S76" s="132">
        <v>0.9</v>
      </c>
      <c r="T76" s="135">
        <v>125550</v>
      </c>
      <c r="U76" s="83">
        <f t="shared" si="21"/>
        <v>279</v>
      </c>
      <c r="V76" s="83">
        <v>125550</v>
      </c>
      <c r="W76" s="83">
        <f t="shared" si="32"/>
        <v>279</v>
      </c>
      <c r="X76" s="83">
        <v>2.8</v>
      </c>
      <c r="Y76" s="83">
        <v>0</v>
      </c>
      <c r="Z76" s="8">
        <v>450</v>
      </c>
      <c r="AA76" s="8">
        <f t="shared" si="22"/>
        <v>1260</v>
      </c>
      <c r="AB76" s="9">
        <v>0</v>
      </c>
      <c r="AC76" s="83">
        <v>112995</v>
      </c>
      <c r="AD76" s="85">
        <f t="shared" si="23"/>
        <v>0</v>
      </c>
      <c r="AE76" s="85">
        <f t="shared" si="24"/>
        <v>0.2471230864445412</v>
      </c>
      <c r="AF76" s="99">
        <f>IFERROR(AD76+INDEX('Admin Adder'!$M$5:$M$25,MATCH('Measure Assignment'!$A76,'Admin Adder'!$B$5:$B$25,0)),0)</f>
        <v>0.2471230864445412</v>
      </c>
      <c r="AG76" s="85">
        <f t="shared" si="25"/>
        <v>1.9564414589757655E-2</v>
      </c>
      <c r="AI76" s="107"/>
      <c r="AJ76" s="107" t="str">
        <f t="shared" si="26"/>
        <v>-</v>
      </c>
      <c r="AL76" s="99"/>
      <c r="AM76" s="99">
        <f t="shared" si="27"/>
        <v>0</v>
      </c>
      <c r="AN76" s="99"/>
      <c r="AO76" s="141">
        <f t="shared" si="28"/>
        <v>0</v>
      </c>
      <c r="AP76" s="141">
        <f t="shared" si="29"/>
        <v>0</v>
      </c>
      <c r="AQ76" s="141">
        <f t="shared" si="30"/>
        <v>0</v>
      </c>
      <c r="AR76" s="99"/>
      <c r="AS76" s="99"/>
      <c r="AT76" s="99"/>
      <c r="AU76" s="99"/>
    </row>
    <row r="77" spans="1:47" x14ac:dyDescent="0.25">
      <c r="A77" t="str">
        <f t="shared" si="18"/>
        <v>Home Online Energy Checkup_Electric DHW Kit</v>
      </c>
      <c r="D77" s="6" t="s">
        <v>9</v>
      </c>
      <c r="E77" s="7" t="s">
        <v>14</v>
      </c>
      <c r="F77" s="7" t="s">
        <v>15</v>
      </c>
      <c r="G77" s="6" t="s">
        <v>62</v>
      </c>
      <c r="H77" s="6">
        <v>0.85</v>
      </c>
      <c r="I77" s="135">
        <v>101570.72553550749</v>
      </c>
      <c r="J77" s="131">
        <f t="shared" si="31"/>
        <v>17.392247523203338</v>
      </c>
      <c r="K77" s="135">
        <v>101570.72553550749</v>
      </c>
      <c r="L77" s="131">
        <f t="shared" si="19"/>
        <v>17.392247523203338</v>
      </c>
      <c r="M77" s="130">
        <v>2</v>
      </c>
      <c r="N77" s="130">
        <v>0</v>
      </c>
      <c r="O77" s="8">
        <v>5840</v>
      </c>
      <c r="P77" s="8">
        <f t="shared" si="20"/>
        <v>11680</v>
      </c>
      <c r="Q77" s="9">
        <v>0</v>
      </c>
      <c r="R77" s="83">
        <v>86335.116705181368</v>
      </c>
      <c r="S77" s="132">
        <v>0.9</v>
      </c>
      <c r="T77" s="135">
        <v>60000</v>
      </c>
      <c r="U77" s="83">
        <f t="shared" si="21"/>
        <v>40</v>
      </c>
      <c r="V77" s="83">
        <v>60000</v>
      </c>
      <c r="W77" s="83">
        <f t="shared" si="32"/>
        <v>40</v>
      </c>
      <c r="X77" s="83">
        <v>2.8</v>
      </c>
      <c r="Y77" s="83">
        <v>0</v>
      </c>
      <c r="Z77" s="8">
        <v>1500</v>
      </c>
      <c r="AA77" s="8">
        <f t="shared" si="22"/>
        <v>4200</v>
      </c>
      <c r="AB77" s="9">
        <v>0</v>
      </c>
      <c r="AC77" s="83">
        <v>54000</v>
      </c>
      <c r="AD77" s="85">
        <f t="shared" si="23"/>
        <v>0</v>
      </c>
      <c r="AE77" s="85">
        <f t="shared" si="24"/>
        <v>0.2471230864445412</v>
      </c>
      <c r="AF77" s="99">
        <f>IFERROR(AD77+INDEX('Admin Adder'!$M$5:$M$25,MATCH('Measure Assignment'!$A77,'Admin Adder'!$B$5:$B$25,0)),0)</f>
        <v>0.2471230864445412</v>
      </c>
      <c r="AG77" s="85">
        <f t="shared" si="25"/>
        <v>0.11315770687219365</v>
      </c>
      <c r="AI77" s="107"/>
      <c r="AJ77" s="107" t="str">
        <f t="shared" si="26"/>
        <v>-</v>
      </c>
      <c r="AL77" s="99"/>
      <c r="AM77" s="99">
        <f t="shared" si="27"/>
        <v>0</v>
      </c>
      <c r="AN77" s="99"/>
      <c r="AO77" s="141">
        <f t="shared" si="28"/>
        <v>0</v>
      </c>
      <c r="AP77" s="141">
        <f t="shared" si="29"/>
        <v>0</v>
      </c>
      <c r="AQ77" s="141">
        <f t="shared" si="30"/>
        <v>0</v>
      </c>
      <c r="AR77" s="99"/>
      <c r="AS77" s="99"/>
      <c r="AT77" s="99"/>
      <c r="AU77" s="99"/>
    </row>
    <row r="78" spans="1:47" x14ac:dyDescent="0.25">
      <c r="A78" t="str">
        <f t="shared" si="18"/>
        <v>Home Online Energy Checkup_Gas DHW Kit</v>
      </c>
      <c r="D78" s="6" t="s">
        <v>9</v>
      </c>
      <c r="E78" s="7" t="s">
        <v>14</v>
      </c>
      <c r="F78" s="7" t="s">
        <v>16</v>
      </c>
      <c r="G78" s="6"/>
      <c r="H78" s="6"/>
      <c r="I78" s="135"/>
      <c r="J78" s="131">
        <f t="shared" si="31"/>
        <v>0</v>
      </c>
      <c r="K78" s="135"/>
      <c r="L78" s="131">
        <f t="shared" si="19"/>
        <v>0</v>
      </c>
      <c r="M78" s="130"/>
      <c r="N78" s="130">
        <v>0</v>
      </c>
      <c r="O78" s="8">
        <v>6240</v>
      </c>
      <c r="P78" s="8">
        <f t="shared" si="20"/>
        <v>0</v>
      </c>
      <c r="Q78" s="9">
        <v>0</v>
      </c>
      <c r="R78" s="83"/>
      <c r="S78" s="132"/>
      <c r="T78" s="135"/>
      <c r="U78" s="83">
        <f t="shared" si="21"/>
        <v>0</v>
      </c>
      <c r="V78" s="83"/>
      <c r="W78" s="83">
        <f t="shared" si="32"/>
        <v>0</v>
      </c>
      <c r="X78" s="83"/>
      <c r="Y78" s="83">
        <v>0</v>
      </c>
      <c r="Z78" s="8">
        <v>1000</v>
      </c>
      <c r="AA78" s="8">
        <f t="shared" si="22"/>
        <v>0</v>
      </c>
      <c r="AB78" s="9">
        <v>0</v>
      </c>
      <c r="AC78" s="83"/>
      <c r="AD78" s="85" t="e">
        <f t="shared" si="23"/>
        <v>#DIV/0!</v>
      </c>
      <c r="AE78" s="85" t="e">
        <f t="shared" si="24"/>
        <v>#DIV/0!</v>
      </c>
      <c r="AF78" s="99">
        <f>IFERROR(AD78+INDEX('Admin Adder'!$M$5:$M$25,MATCH('Measure Assignment'!$A78,'Admin Adder'!$B$5:$B$25,0)),0)</f>
        <v>0</v>
      </c>
      <c r="AG78" s="85" t="e">
        <f t="shared" si="25"/>
        <v>#DIV/0!</v>
      </c>
      <c r="AI78" s="107"/>
      <c r="AJ78" s="107" t="str">
        <f t="shared" si="26"/>
        <v>-</v>
      </c>
      <c r="AL78" s="99"/>
      <c r="AM78" s="99">
        <f t="shared" si="27"/>
        <v>0</v>
      </c>
      <c r="AN78" s="99"/>
      <c r="AO78" s="141">
        <f t="shared" si="28"/>
        <v>0</v>
      </c>
      <c r="AP78" s="141">
        <f t="shared" si="29"/>
        <v>0</v>
      </c>
      <c r="AQ78" s="141">
        <f t="shared" si="30"/>
        <v>0</v>
      </c>
      <c r="AR78" s="99"/>
      <c r="AS78" s="99"/>
      <c r="AT78" s="99"/>
      <c r="AU78" s="99"/>
    </row>
    <row r="79" spans="1:47" x14ac:dyDescent="0.25">
      <c r="A79" t="str">
        <f t="shared" si="18"/>
        <v>Home Online Energy Checkup_Gas DHW Kit</v>
      </c>
      <c r="B79" t="s">
        <v>207</v>
      </c>
      <c r="C79" t="s">
        <v>206</v>
      </c>
      <c r="D79" s="6" t="s">
        <v>9</v>
      </c>
      <c r="E79" s="7" t="s">
        <v>14</v>
      </c>
      <c r="F79" s="7" t="s">
        <v>16</v>
      </c>
      <c r="G79" s="6" t="s">
        <v>30</v>
      </c>
      <c r="H79" s="6">
        <v>0.85</v>
      </c>
      <c r="I79" s="135">
        <v>674087.54688000004</v>
      </c>
      <c r="J79" s="131">
        <f t="shared" si="31"/>
        <v>27.006712615384618</v>
      </c>
      <c r="K79" s="135">
        <v>189587.12255999999</v>
      </c>
      <c r="L79" s="131">
        <f t="shared" si="19"/>
        <v>7.5956379230769224</v>
      </c>
      <c r="M79" s="130">
        <v>5</v>
      </c>
      <c r="N79" s="130">
        <v>0</v>
      </c>
      <c r="O79" s="8">
        <v>24960</v>
      </c>
      <c r="P79" s="8">
        <f t="shared" si="20"/>
        <v>124800</v>
      </c>
      <c r="Q79" s="9">
        <v>0</v>
      </c>
      <c r="R79" s="83">
        <v>572974.41484800004</v>
      </c>
      <c r="S79" s="132">
        <v>0.9</v>
      </c>
      <c r="T79" s="135">
        <v>114000</v>
      </c>
      <c r="U79" s="83">
        <f t="shared" si="21"/>
        <v>28.5</v>
      </c>
      <c r="V79" s="83">
        <v>29809.295999999995</v>
      </c>
      <c r="W79" s="83">
        <f t="shared" si="32"/>
        <v>7.4523239999999991</v>
      </c>
      <c r="X79" s="83">
        <v>5</v>
      </c>
      <c r="Y79" s="83">
        <v>0</v>
      </c>
      <c r="Z79" s="8">
        <v>4000</v>
      </c>
      <c r="AA79" s="8">
        <f t="shared" si="22"/>
        <v>20000</v>
      </c>
      <c r="AB79" s="9">
        <v>0</v>
      </c>
      <c r="AC79" s="83">
        <v>102600</v>
      </c>
      <c r="AD79" s="85">
        <f t="shared" si="23"/>
        <v>0</v>
      </c>
      <c r="AE79" s="85">
        <f t="shared" si="24"/>
        <v>1.2966642711887437</v>
      </c>
      <c r="AF79" s="99">
        <f>IFERROR(AD79+INDEX('Admin Adder'!$M$5:$M$25,MATCH('Measure Assignment'!$A79,'Admin Adder'!$B$5:$B$25,0)),0)</f>
        <v>1.2966642711887437</v>
      </c>
      <c r="AG79" s="85">
        <f t="shared" si="25"/>
        <v>0.21433612170256489</v>
      </c>
      <c r="AI79" s="107"/>
      <c r="AJ79" s="107">
        <f t="shared" si="26"/>
        <v>0.21696587234387879</v>
      </c>
      <c r="AL79" s="99"/>
      <c r="AM79" s="99">
        <f t="shared" si="27"/>
        <v>0.2813318947356056</v>
      </c>
      <c r="AN79" s="99"/>
      <c r="AO79" s="141">
        <f t="shared" si="28"/>
        <v>0</v>
      </c>
      <c r="AP79" s="141">
        <f t="shared" si="29"/>
        <v>0.2813318947356056</v>
      </c>
      <c r="AQ79" s="141">
        <f t="shared" si="30"/>
        <v>4.650362362000076E-2</v>
      </c>
      <c r="AR79" s="99"/>
      <c r="AS79" s="99"/>
      <c r="AT79" s="99"/>
      <c r="AU79" s="99"/>
    </row>
    <row r="80" spans="1:47" x14ac:dyDescent="0.25">
      <c r="A80" t="str">
        <f t="shared" si="18"/>
        <v>Home Online Energy Checkup_Gas DHW Kit</v>
      </c>
      <c r="D80" s="6" t="s">
        <v>9</v>
      </c>
      <c r="E80" s="7" t="s">
        <v>14</v>
      </c>
      <c r="F80" s="7" t="s">
        <v>16</v>
      </c>
      <c r="G80" s="6" t="s">
        <v>76</v>
      </c>
      <c r="H80" s="6">
        <v>0.85</v>
      </c>
      <c r="I80" s="135">
        <v>151773.13199999998</v>
      </c>
      <c r="J80" s="131">
        <f t="shared" si="31"/>
        <v>13.898638461538461</v>
      </c>
      <c r="K80" s="135">
        <v>151773.13199999998</v>
      </c>
      <c r="L80" s="131">
        <f t="shared" si="19"/>
        <v>13.898638461538461</v>
      </c>
      <c r="M80" s="130">
        <v>3</v>
      </c>
      <c r="N80" s="130">
        <v>0</v>
      </c>
      <c r="O80" s="8">
        <v>10920</v>
      </c>
      <c r="P80" s="8">
        <f t="shared" si="20"/>
        <v>32760</v>
      </c>
      <c r="Q80" s="9">
        <v>0</v>
      </c>
      <c r="R80" s="83">
        <v>129007.16219999998</v>
      </c>
      <c r="S80" s="132">
        <v>0.9</v>
      </c>
      <c r="T80" s="135">
        <v>38500</v>
      </c>
      <c r="U80" s="83">
        <f t="shared" si="21"/>
        <v>22</v>
      </c>
      <c r="V80" s="83">
        <v>38500</v>
      </c>
      <c r="W80" s="83">
        <f t="shared" si="32"/>
        <v>22</v>
      </c>
      <c r="X80" s="83">
        <v>5</v>
      </c>
      <c r="Y80" s="83">
        <v>0</v>
      </c>
      <c r="Z80" s="8">
        <v>1750</v>
      </c>
      <c r="AA80" s="8">
        <f t="shared" si="22"/>
        <v>8750</v>
      </c>
      <c r="AB80" s="9">
        <v>0</v>
      </c>
      <c r="AC80" s="83">
        <v>34650</v>
      </c>
      <c r="AD80" s="85">
        <f t="shared" si="23"/>
        <v>0</v>
      </c>
      <c r="AE80" s="85">
        <f t="shared" si="24"/>
        <v>1.2966642711887437</v>
      </c>
      <c r="AF80" s="99">
        <f>IFERROR(AD80+INDEX('Admin Adder'!$M$5:$M$25,MATCH('Measure Assignment'!$A80,'Admin Adder'!$B$5:$B$25,0)),0)</f>
        <v>1.2966642711887437</v>
      </c>
      <c r="AG80" s="85">
        <f t="shared" si="25"/>
        <v>0.25363998398843074</v>
      </c>
      <c r="AI80" s="107"/>
      <c r="AJ80" s="107" t="str">
        <f t="shared" si="26"/>
        <v>-</v>
      </c>
      <c r="AL80" s="99"/>
      <c r="AM80" s="99">
        <f t="shared" si="27"/>
        <v>0</v>
      </c>
      <c r="AN80" s="99"/>
      <c r="AO80" s="141">
        <f t="shared" si="28"/>
        <v>0</v>
      </c>
      <c r="AP80" s="141">
        <f t="shared" si="29"/>
        <v>0</v>
      </c>
      <c r="AQ80" s="141">
        <f t="shared" si="30"/>
        <v>0</v>
      </c>
      <c r="AR80" s="99"/>
      <c r="AS80" s="99"/>
      <c r="AT80" s="99"/>
      <c r="AU80" s="99"/>
    </row>
    <row r="81" spans="1:47" x14ac:dyDescent="0.25">
      <c r="A81" t="str">
        <f t="shared" si="18"/>
        <v>Schools Education Program _</v>
      </c>
      <c r="D81" s="6" t="s">
        <v>9</v>
      </c>
      <c r="E81" s="7" t="s">
        <v>17</v>
      </c>
      <c r="F81" s="7"/>
      <c r="G81" s="6"/>
      <c r="H81" s="6"/>
      <c r="I81" s="135"/>
      <c r="J81" s="131">
        <f t="shared" si="31"/>
        <v>0</v>
      </c>
      <c r="K81" s="135"/>
      <c r="L81" s="131">
        <f t="shared" si="19"/>
        <v>0</v>
      </c>
      <c r="M81" s="130"/>
      <c r="N81" s="130">
        <v>0</v>
      </c>
      <c r="O81" s="8">
        <v>11025</v>
      </c>
      <c r="P81" s="8">
        <f t="shared" si="20"/>
        <v>0</v>
      </c>
      <c r="Q81" s="9">
        <v>0</v>
      </c>
      <c r="R81" s="83"/>
      <c r="S81" s="132"/>
      <c r="T81" s="135"/>
      <c r="U81" s="83">
        <f t="shared" si="21"/>
        <v>0</v>
      </c>
      <c r="V81" s="83"/>
      <c r="W81" s="83">
        <f t="shared" si="32"/>
        <v>0</v>
      </c>
      <c r="X81" s="83"/>
      <c r="Y81" s="83">
        <v>0</v>
      </c>
      <c r="Z81" s="8">
        <v>3500</v>
      </c>
      <c r="AA81" s="8">
        <f t="shared" si="22"/>
        <v>0</v>
      </c>
      <c r="AB81" s="9">
        <v>0</v>
      </c>
      <c r="AC81" s="83"/>
      <c r="AD81" s="85" t="e">
        <f t="shared" si="23"/>
        <v>#DIV/0!</v>
      </c>
      <c r="AE81" s="85" t="e">
        <f t="shared" si="24"/>
        <v>#DIV/0!</v>
      </c>
      <c r="AF81" s="99">
        <f>IFERROR(AD81+INDEX('Admin Adder'!$M$5:$M$25,MATCH('Measure Assignment'!$A81,'Admin Adder'!$B$5:$B$25,0)),0)</f>
        <v>0</v>
      </c>
      <c r="AG81" s="85" t="e">
        <f t="shared" si="25"/>
        <v>#DIV/0!</v>
      </c>
      <c r="AI81" s="107"/>
      <c r="AJ81" s="107" t="str">
        <f t="shared" si="26"/>
        <v>-</v>
      </c>
      <c r="AL81" s="99"/>
      <c r="AM81" s="99">
        <f t="shared" si="27"/>
        <v>0</v>
      </c>
      <c r="AN81" s="99"/>
      <c r="AO81" s="141">
        <f t="shared" si="28"/>
        <v>0</v>
      </c>
      <c r="AP81" s="141">
        <f t="shared" si="29"/>
        <v>0</v>
      </c>
      <c r="AQ81" s="141">
        <f t="shared" si="30"/>
        <v>0</v>
      </c>
      <c r="AR81" s="99"/>
      <c r="AS81" s="99"/>
      <c r="AT81" s="99"/>
      <c r="AU81" s="99"/>
    </row>
    <row r="82" spans="1:47" x14ac:dyDescent="0.25">
      <c r="A82" t="str">
        <f t="shared" si="18"/>
        <v>Schools Education Program _</v>
      </c>
      <c r="D82" s="6" t="s">
        <v>9</v>
      </c>
      <c r="E82" s="7" t="s">
        <v>17</v>
      </c>
      <c r="F82" s="7"/>
      <c r="G82" s="6" t="s">
        <v>29</v>
      </c>
      <c r="H82" s="6">
        <v>0.997</v>
      </c>
      <c r="I82" s="135">
        <v>247397.74763616003</v>
      </c>
      <c r="J82" s="131">
        <f t="shared" si="31"/>
        <v>22.439705001012246</v>
      </c>
      <c r="K82" s="135">
        <v>247397.74763616003</v>
      </c>
      <c r="L82" s="131">
        <f t="shared" si="19"/>
        <v>22.439705001012246</v>
      </c>
      <c r="M82" s="130">
        <v>1.2</v>
      </c>
      <c r="N82" s="130">
        <v>0</v>
      </c>
      <c r="O82" s="8">
        <v>11025</v>
      </c>
      <c r="P82" s="8">
        <f t="shared" si="20"/>
        <v>13230</v>
      </c>
      <c r="Q82" s="9">
        <v>0</v>
      </c>
      <c r="R82" s="83">
        <v>246655.55439325154</v>
      </c>
      <c r="S82" s="132">
        <v>0.9</v>
      </c>
      <c r="T82" s="135">
        <v>83650</v>
      </c>
      <c r="U82" s="83">
        <f t="shared" si="21"/>
        <v>23.9</v>
      </c>
      <c r="V82" s="83">
        <v>83650</v>
      </c>
      <c r="W82" s="83">
        <f t="shared" si="32"/>
        <v>23.9</v>
      </c>
      <c r="X82" s="83">
        <v>1.2</v>
      </c>
      <c r="Y82" s="83">
        <v>0</v>
      </c>
      <c r="Z82" s="8">
        <v>3500</v>
      </c>
      <c r="AA82" s="8">
        <f t="shared" si="22"/>
        <v>4200</v>
      </c>
      <c r="AB82" s="9">
        <v>0</v>
      </c>
      <c r="AC82" s="83">
        <v>75285</v>
      </c>
      <c r="AD82" s="85">
        <f t="shared" si="23"/>
        <v>0</v>
      </c>
      <c r="AE82" s="85">
        <f t="shared" si="24"/>
        <v>0.19714941922833679</v>
      </c>
      <c r="AF82" s="99">
        <f>IFERROR(AD82+INDEX('Admin Adder'!$M$5:$M$25,MATCH('Measure Assignment'!$A82,'Admin Adder'!$B$5:$B$25,0)),0)</f>
        <v>0.19714941922833679</v>
      </c>
      <c r="AG82" s="85">
        <f t="shared" si="25"/>
        <v>5.414042984690022E-2</v>
      </c>
      <c r="AI82" s="107"/>
      <c r="AJ82" s="107" t="str">
        <f t="shared" si="26"/>
        <v>-</v>
      </c>
      <c r="AL82" s="99"/>
      <c r="AM82" s="99">
        <f t="shared" si="27"/>
        <v>0</v>
      </c>
      <c r="AN82" s="99"/>
      <c r="AO82" s="141">
        <f t="shared" si="28"/>
        <v>0</v>
      </c>
      <c r="AP82" s="141">
        <f t="shared" si="29"/>
        <v>0</v>
      </c>
      <c r="AQ82" s="141">
        <f t="shared" si="30"/>
        <v>0</v>
      </c>
      <c r="AR82" s="99"/>
      <c r="AS82" s="99"/>
      <c r="AT82" s="99"/>
      <c r="AU82" s="99"/>
    </row>
    <row r="83" spans="1:47" x14ac:dyDescent="0.25">
      <c r="A83" t="str">
        <f t="shared" si="18"/>
        <v>Schools Education Program _</v>
      </c>
      <c r="B83" s="103" t="s">
        <v>207</v>
      </c>
      <c r="C83" s="103" t="s">
        <v>206</v>
      </c>
      <c r="D83" s="6" t="s">
        <v>9</v>
      </c>
      <c r="E83" s="7" t="s">
        <v>17</v>
      </c>
      <c r="F83" s="7"/>
      <c r="G83" s="6" t="s">
        <v>30</v>
      </c>
      <c r="H83" s="6">
        <v>0.997</v>
      </c>
      <c r="I83" s="135">
        <v>613462.06310400006</v>
      </c>
      <c r="J83" s="131">
        <f t="shared" si="31"/>
        <v>27.821408757551023</v>
      </c>
      <c r="K83" s="135">
        <v>172536.20524799998</v>
      </c>
      <c r="L83" s="131">
        <f t="shared" si="19"/>
        <v>7.8247712130612239</v>
      </c>
      <c r="M83" s="130">
        <v>5</v>
      </c>
      <c r="N83" s="130">
        <v>0</v>
      </c>
      <c r="O83" s="8">
        <v>22050</v>
      </c>
      <c r="P83" s="8">
        <f t="shared" si="20"/>
        <v>110250</v>
      </c>
      <c r="Q83" s="9">
        <v>0</v>
      </c>
      <c r="R83" s="83">
        <v>611621.67691468808</v>
      </c>
      <c r="S83" s="132">
        <v>0.9</v>
      </c>
      <c r="T83" s="135">
        <v>199500</v>
      </c>
      <c r="U83" s="83">
        <f t="shared" si="21"/>
        <v>28.5</v>
      </c>
      <c r="V83" s="83">
        <v>52166.267999999996</v>
      </c>
      <c r="W83" s="83">
        <f t="shared" si="32"/>
        <v>7.4523239999999991</v>
      </c>
      <c r="X83" s="83">
        <v>5</v>
      </c>
      <c r="Y83" s="83">
        <v>0</v>
      </c>
      <c r="Z83" s="8">
        <v>7000</v>
      </c>
      <c r="AA83" s="8">
        <f t="shared" si="22"/>
        <v>35000</v>
      </c>
      <c r="AB83" s="9">
        <v>0</v>
      </c>
      <c r="AC83" s="83">
        <v>179550</v>
      </c>
      <c r="AD83" s="85">
        <f t="shared" si="23"/>
        <v>0</v>
      </c>
      <c r="AE83" s="85">
        <f t="shared" si="24"/>
        <v>0.19714941922833679</v>
      </c>
      <c r="AF83" s="99">
        <f>IFERROR(AD83+INDEX('Admin Adder'!$M$5:$M$25,MATCH('Measure Assignment'!$A83,'Admin Adder'!$B$5:$B$25,0)),0)</f>
        <v>0.19714941922833679</v>
      </c>
      <c r="AG83" s="85">
        <f t="shared" si="25"/>
        <v>0.18358847294234257</v>
      </c>
      <c r="AI83" s="107"/>
      <c r="AJ83" s="107">
        <f t="shared" si="26"/>
        <v>0.23160027260802654</v>
      </c>
      <c r="AL83" s="99"/>
      <c r="AM83" s="99">
        <f t="shared" si="27"/>
        <v>4.5659859237796911E-2</v>
      </c>
      <c r="AN83" s="99"/>
      <c r="AO83" s="141">
        <f t="shared" si="28"/>
        <v>0</v>
      </c>
      <c r="AP83" s="141">
        <f t="shared" si="29"/>
        <v>4.5659859237796911E-2</v>
      </c>
      <c r="AQ83" s="141">
        <f t="shared" si="30"/>
        <v>4.251914038113784E-2</v>
      </c>
      <c r="AR83" s="99"/>
      <c r="AS83" s="99"/>
      <c r="AT83" s="99"/>
      <c r="AU83" s="99"/>
    </row>
    <row r="84" spans="1:47" x14ac:dyDescent="0.25">
      <c r="A84" t="str">
        <f t="shared" si="18"/>
        <v>Schools Education Program _</v>
      </c>
      <c r="D84" s="6" t="s">
        <v>9</v>
      </c>
      <c r="E84" s="7" t="s">
        <v>17</v>
      </c>
      <c r="F84" s="7"/>
      <c r="G84" s="6" t="s">
        <v>76</v>
      </c>
      <c r="H84" s="6">
        <v>0.997</v>
      </c>
      <c r="I84" s="135">
        <v>157854.96639999998</v>
      </c>
      <c r="J84" s="131">
        <f t="shared" si="31"/>
        <v>14.317910784580496</v>
      </c>
      <c r="K84" s="135">
        <v>157854.96639999998</v>
      </c>
      <c r="L84" s="131">
        <f t="shared" si="19"/>
        <v>14.317910784580496</v>
      </c>
      <c r="M84" s="130">
        <v>3</v>
      </c>
      <c r="N84" s="130">
        <v>0</v>
      </c>
      <c r="O84" s="8">
        <v>11025</v>
      </c>
      <c r="P84" s="8">
        <f t="shared" si="20"/>
        <v>33075</v>
      </c>
      <c r="Q84" s="9">
        <v>0</v>
      </c>
      <c r="R84" s="83">
        <v>157381.40150079998</v>
      </c>
      <c r="S84" s="132">
        <v>0.9</v>
      </c>
      <c r="T84" s="135">
        <v>77000</v>
      </c>
      <c r="U84" s="83">
        <f t="shared" si="21"/>
        <v>22</v>
      </c>
      <c r="V84" s="83">
        <v>77000</v>
      </c>
      <c r="W84" s="83">
        <f t="shared" si="32"/>
        <v>22</v>
      </c>
      <c r="X84" s="83">
        <v>5</v>
      </c>
      <c r="Y84" s="83">
        <v>0</v>
      </c>
      <c r="Z84" s="8">
        <v>3500</v>
      </c>
      <c r="AA84" s="8">
        <f t="shared" si="22"/>
        <v>17500</v>
      </c>
      <c r="AB84" s="9">
        <v>0</v>
      </c>
      <c r="AC84" s="83">
        <v>69300</v>
      </c>
      <c r="AD84" s="85">
        <f t="shared" si="23"/>
        <v>0</v>
      </c>
      <c r="AE84" s="85">
        <f t="shared" si="24"/>
        <v>0.19714941922833679</v>
      </c>
      <c r="AF84" s="99">
        <f>IFERROR(AD84+INDEX('Admin Adder'!$M$5:$M$25,MATCH('Measure Assignment'!$A84,'Admin Adder'!$B$5:$B$25,0)),0)</f>
        <v>0.19714941922833679</v>
      </c>
      <c r="AG84" s="85">
        <f t="shared" si="25"/>
        <v>0.22311049634048391</v>
      </c>
      <c r="AI84" s="107"/>
      <c r="AJ84" s="107" t="str">
        <f t="shared" si="26"/>
        <v>-</v>
      </c>
      <c r="AL84" s="99"/>
      <c r="AM84" s="99">
        <f t="shared" si="27"/>
        <v>0</v>
      </c>
      <c r="AN84" s="99"/>
      <c r="AO84" s="141">
        <f t="shared" si="28"/>
        <v>0</v>
      </c>
      <c r="AP84" s="141">
        <f t="shared" si="29"/>
        <v>0</v>
      </c>
      <c r="AQ84" s="141">
        <f t="shared" si="30"/>
        <v>0</v>
      </c>
      <c r="AR84" s="99"/>
      <c r="AS84" s="99"/>
      <c r="AT84" s="99"/>
      <c r="AU84" s="99"/>
    </row>
    <row r="85" spans="1:47" x14ac:dyDescent="0.25">
      <c r="A85" t="str">
        <f t="shared" si="18"/>
        <v>Schools Education Program _</v>
      </c>
      <c r="B85" t="s">
        <v>217</v>
      </c>
      <c r="C85" t="s">
        <v>218</v>
      </c>
      <c r="D85" s="6" t="s">
        <v>9</v>
      </c>
      <c r="E85" s="7" t="s">
        <v>17</v>
      </c>
      <c r="F85" s="7"/>
      <c r="G85" s="6" t="s">
        <v>60</v>
      </c>
      <c r="H85" s="6">
        <v>0.997</v>
      </c>
      <c r="I85" s="135">
        <v>2479979.431115468</v>
      </c>
      <c r="J85" s="131">
        <f t="shared" si="31"/>
        <v>224.94144499913543</v>
      </c>
      <c r="K85" s="135">
        <v>2479979.431115468</v>
      </c>
      <c r="L85" s="131">
        <f t="shared" si="19"/>
        <v>224.94144499913543</v>
      </c>
      <c r="M85" s="130">
        <v>18.5</v>
      </c>
      <c r="N85" s="130">
        <v>0</v>
      </c>
      <c r="O85" s="8">
        <v>11025</v>
      </c>
      <c r="P85" s="8">
        <f t="shared" si="20"/>
        <v>203962.5</v>
      </c>
      <c r="Q85" s="9">
        <v>0</v>
      </c>
      <c r="R85" s="83">
        <v>2472539.4928221218</v>
      </c>
      <c r="S85" s="132">
        <v>0.9</v>
      </c>
      <c r="T85" s="135">
        <v>875000</v>
      </c>
      <c r="U85" s="83">
        <f t="shared" si="21"/>
        <v>250</v>
      </c>
      <c r="V85" s="83">
        <v>875000</v>
      </c>
      <c r="W85" s="83">
        <f t="shared" si="32"/>
        <v>250</v>
      </c>
      <c r="X85" s="83">
        <v>18.5</v>
      </c>
      <c r="Y85" s="83">
        <v>0</v>
      </c>
      <c r="Z85" s="8">
        <v>3500</v>
      </c>
      <c r="AA85" s="8">
        <f t="shared" si="22"/>
        <v>64750</v>
      </c>
      <c r="AB85" s="9">
        <v>0</v>
      </c>
      <c r="AC85" s="83">
        <v>787500</v>
      </c>
      <c r="AD85" s="85">
        <f t="shared" si="23"/>
        <v>0</v>
      </c>
      <c r="AE85" s="85">
        <f t="shared" si="24"/>
        <v>0.19714941922833679</v>
      </c>
      <c r="AF85" s="99">
        <f>IFERROR(AD85+INDEX('Admin Adder'!$M$5:$M$25,MATCH('Measure Assignment'!$A85,'Admin Adder'!$B$5:$B$25,0)),0)</f>
        <v>0.19714941922833679</v>
      </c>
      <c r="AG85" s="85">
        <f t="shared" si="25"/>
        <v>8.2426148699009577E-2</v>
      </c>
      <c r="AI85" s="107"/>
      <c r="AJ85" s="107">
        <f t="shared" si="26"/>
        <v>0.76647747885977235</v>
      </c>
      <c r="AL85" s="99"/>
      <c r="AM85" s="99">
        <f t="shared" si="27"/>
        <v>0.1511105898088039</v>
      </c>
      <c r="AN85" s="99"/>
      <c r="AO85" s="141">
        <f t="shared" si="28"/>
        <v>0</v>
      </c>
      <c r="AP85" s="141">
        <f t="shared" si="29"/>
        <v>0.1511105898088039</v>
      </c>
      <c r="AQ85" s="141">
        <f t="shared" si="30"/>
        <v>6.3177786646937559E-2</v>
      </c>
      <c r="AR85" s="99"/>
      <c r="AS85" s="99"/>
      <c r="AT85" s="99"/>
      <c r="AU85" s="99"/>
    </row>
    <row r="86" spans="1:47" x14ac:dyDescent="0.25">
      <c r="A86" t="str">
        <f t="shared" si="18"/>
        <v>Schools Education Program _</v>
      </c>
      <c r="D86" s="6" t="s">
        <v>9</v>
      </c>
      <c r="E86" s="7" t="s">
        <v>17</v>
      </c>
      <c r="F86" s="7"/>
      <c r="G86" s="6" t="s">
        <v>63</v>
      </c>
      <c r="H86" s="6">
        <v>0.997</v>
      </c>
      <c r="I86" s="135">
        <v>994054.72276939033</v>
      </c>
      <c r="J86" s="131">
        <f t="shared" si="31"/>
        <v>90.163693675228146</v>
      </c>
      <c r="K86" s="135">
        <v>994054.72276939033</v>
      </c>
      <c r="L86" s="131">
        <f t="shared" si="19"/>
        <v>90.163693675228146</v>
      </c>
      <c r="M86" s="130">
        <v>2</v>
      </c>
      <c r="N86" s="130">
        <v>0</v>
      </c>
      <c r="O86" s="8">
        <v>11025</v>
      </c>
      <c r="P86" s="8">
        <f t="shared" si="20"/>
        <v>22050</v>
      </c>
      <c r="Q86" s="9">
        <v>0</v>
      </c>
      <c r="R86" s="83">
        <v>991072.55860108219</v>
      </c>
      <c r="S86" s="132">
        <v>0.9</v>
      </c>
      <c r="T86" s="135">
        <v>976500</v>
      </c>
      <c r="U86" s="83">
        <f t="shared" si="21"/>
        <v>279</v>
      </c>
      <c r="V86" s="83">
        <v>976500</v>
      </c>
      <c r="W86" s="83">
        <f t="shared" si="32"/>
        <v>279</v>
      </c>
      <c r="X86" s="83">
        <v>2.8</v>
      </c>
      <c r="Y86" s="83">
        <v>0</v>
      </c>
      <c r="Z86" s="8">
        <v>3500</v>
      </c>
      <c r="AA86" s="8">
        <f t="shared" si="22"/>
        <v>9800</v>
      </c>
      <c r="AB86" s="9">
        <v>0</v>
      </c>
      <c r="AC86" s="83">
        <v>878850</v>
      </c>
      <c r="AD86" s="85">
        <f t="shared" si="23"/>
        <v>0</v>
      </c>
      <c r="AE86" s="85">
        <f t="shared" si="24"/>
        <v>0.19714941922833679</v>
      </c>
      <c r="AF86" s="99">
        <f>IFERROR(AD86+INDEX('Admin Adder'!$M$5:$M$25,MATCH('Measure Assignment'!$A86,'Admin Adder'!$B$5:$B$25,0)),0)</f>
        <v>0.19714941922833679</v>
      </c>
      <c r="AG86" s="85">
        <f t="shared" si="25"/>
        <v>1.7032790932169656E-2</v>
      </c>
      <c r="AI86" s="107"/>
      <c r="AJ86" s="107" t="str">
        <f t="shared" si="26"/>
        <v>-</v>
      </c>
      <c r="AL86" s="99"/>
      <c r="AM86" s="99">
        <f t="shared" si="27"/>
        <v>0</v>
      </c>
      <c r="AN86" s="99"/>
      <c r="AO86" s="141">
        <f t="shared" si="28"/>
        <v>0</v>
      </c>
      <c r="AP86" s="141">
        <f t="shared" si="29"/>
        <v>0</v>
      </c>
      <c r="AQ86" s="141">
        <f t="shared" si="30"/>
        <v>0</v>
      </c>
      <c r="AR86" s="99"/>
      <c r="AS86" s="99"/>
      <c r="AT86" s="99"/>
      <c r="AU86" s="99"/>
    </row>
    <row r="87" spans="1:47" x14ac:dyDescent="0.25">
      <c r="A87" t="str">
        <f t="shared" si="18"/>
        <v>New Construction_CAC w/ Gas Heat</v>
      </c>
      <c r="D87" s="6" t="s">
        <v>9</v>
      </c>
      <c r="E87" s="7" t="s">
        <v>18</v>
      </c>
      <c r="F87" s="7" t="s">
        <v>19</v>
      </c>
      <c r="G87" s="6" t="s">
        <v>77</v>
      </c>
      <c r="H87" s="6">
        <v>0.8</v>
      </c>
      <c r="I87" s="135">
        <v>184192</v>
      </c>
      <c r="J87" s="131">
        <f t="shared" si="31"/>
        <v>1509.7704918032787</v>
      </c>
      <c r="K87" s="135">
        <v>184192</v>
      </c>
      <c r="L87" s="131">
        <f t="shared" si="19"/>
        <v>1509.7704918032787</v>
      </c>
      <c r="M87" s="130">
        <v>568</v>
      </c>
      <c r="N87" s="130">
        <v>360</v>
      </c>
      <c r="O87" s="8">
        <v>122</v>
      </c>
      <c r="P87" s="8">
        <f t="shared" si="20"/>
        <v>69296</v>
      </c>
      <c r="Q87" s="9">
        <v>46080</v>
      </c>
      <c r="R87" s="83">
        <v>147353.60000000001</v>
      </c>
      <c r="S87" s="132">
        <v>0.9</v>
      </c>
      <c r="T87" s="135">
        <v>28492.200000000004</v>
      </c>
      <c r="U87" s="83">
        <f t="shared" si="21"/>
        <v>1295.1000000000001</v>
      </c>
      <c r="V87" s="83">
        <v>28492.200000000004</v>
      </c>
      <c r="W87" s="83">
        <f t="shared" si="32"/>
        <v>1295.1000000000001</v>
      </c>
      <c r="X87" s="83">
        <v>568</v>
      </c>
      <c r="Y87" s="83">
        <v>410</v>
      </c>
      <c r="Z87" s="8">
        <v>22</v>
      </c>
      <c r="AA87" s="8">
        <f t="shared" si="22"/>
        <v>12496</v>
      </c>
      <c r="AB87" s="9">
        <v>9020</v>
      </c>
      <c r="AC87" s="83">
        <v>25642.980000000003</v>
      </c>
      <c r="AD87" s="85">
        <f t="shared" si="23"/>
        <v>0.31850340625230855</v>
      </c>
      <c r="AE87" s="85">
        <f t="shared" si="24"/>
        <v>-0.31850340625230855</v>
      </c>
      <c r="AF87" s="99">
        <f>IFERROR(AD87+INDEX('Admin Adder'!$M$5:$M$25,MATCH('Measure Assignment'!$A87,'Admin Adder'!$B$5:$B$25,0)),0)</f>
        <v>0</v>
      </c>
      <c r="AG87" s="85">
        <f t="shared" si="25"/>
        <v>0.47279547376023268</v>
      </c>
      <c r="AI87" s="107"/>
      <c r="AJ87" s="107" t="str">
        <f t="shared" si="26"/>
        <v>-</v>
      </c>
      <c r="AL87" s="99"/>
      <c r="AM87" s="99">
        <f t="shared" si="27"/>
        <v>0</v>
      </c>
      <c r="AN87" s="99"/>
      <c r="AO87" s="141">
        <f t="shared" si="28"/>
        <v>0</v>
      </c>
      <c r="AP87" s="141">
        <f t="shared" si="29"/>
        <v>0</v>
      </c>
      <c r="AQ87" s="141">
        <f t="shared" si="30"/>
        <v>0</v>
      </c>
      <c r="AR87" s="99"/>
      <c r="AS87" s="99"/>
      <c r="AT87" s="99"/>
      <c r="AU87" s="99"/>
    </row>
    <row r="88" spans="1:47" x14ac:dyDescent="0.25">
      <c r="A88" t="str">
        <f t="shared" si="18"/>
        <v>New Construction_CAC w/ Gas Heat</v>
      </c>
      <c r="D88" s="6" t="s">
        <v>9</v>
      </c>
      <c r="E88" s="7" t="s">
        <v>18</v>
      </c>
      <c r="F88" s="7" t="s">
        <v>19</v>
      </c>
      <c r="G88" s="6" t="s">
        <v>78</v>
      </c>
      <c r="H88" s="6">
        <v>0.8</v>
      </c>
      <c r="I88" s="135">
        <v>375840</v>
      </c>
      <c r="J88" s="131">
        <f t="shared" si="31"/>
        <v>1700.6334841628959</v>
      </c>
      <c r="K88" s="135">
        <v>375840</v>
      </c>
      <c r="L88" s="131">
        <f t="shared" si="19"/>
        <v>1700.6334841628959</v>
      </c>
      <c r="M88" s="130">
        <v>1010</v>
      </c>
      <c r="N88" s="130">
        <v>540</v>
      </c>
      <c r="O88" s="8">
        <v>221</v>
      </c>
      <c r="P88" s="8">
        <f t="shared" si="20"/>
        <v>223210</v>
      </c>
      <c r="Q88" s="9">
        <v>125280</v>
      </c>
      <c r="R88" s="83">
        <v>300672</v>
      </c>
      <c r="S88" s="132">
        <v>0.9</v>
      </c>
      <c r="T88" s="135">
        <v>8748</v>
      </c>
      <c r="U88" s="83">
        <f t="shared" si="21"/>
        <v>1458</v>
      </c>
      <c r="V88" s="83">
        <v>8748</v>
      </c>
      <c r="W88" s="83">
        <f t="shared" si="32"/>
        <v>1458</v>
      </c>
      <c r="X88" s="83">
        <v>1010</v>
      </c>
      <c r="Y88" s="83">
        <v>590</v>
      </c>
      <c r="Z88" s="8">
        <v>6</v>
      </c>
      <c r="AA88" s="8">
        <f t="shared" si="22"/>
        <v>6060</v>
      </c>
      <c r="AB88" s="9">
        <v>3540</v>
      </c>
      <c r="AC88" s="83">
        <v>7873.2</v>
      </c>
      <c r="AD88" s="85">
        <f t="shared" si="23"/>
        <v>0.41750771037760431</v>
      </c>
      <c r="AE88" s="85">
        <f t="shared" si="24"/>
        <v>-0.41750771037760431</v>
      </c>
      <c r="AF88" s="99">
        <f>IFERROR(AD88+INDEX('Admin Adder'!$M$5:$M$25,MATCH('Measure Assignment'!$A88,'Admin Adder'!$B$5:$B$25,0)),0)</f>
        <v>0</v>
      </c>
      <c r="AG88" s="85">
        <f t="shared" si="25"/>
        <v>0.74306779039181292</v>
      </c>
      <c r="AI88" s="107"/>
      <c r="AJ88" s="107" t="str">
        <f t="shared" si="26"/>
        <v>-</v>
      </c>
      <c r="AL88" s="99"/>
      <c r="AM88" s="99">
        <f t="shared" si="27"/>
        <v>0</v>
      </c>
      <c r="AN88" s="99"/>
      <c r="AO88" s="141">
        <f t="shared" si="28"/>
        <v>0</v>
      </c>
      <c r="AP88" s="141">
        <f t="shared" si="29"/>
        <v>0</v>
      </c>
      <c r="AQ88" s="141">
        <f t="shared" si="30"/>
        <v>0</v>
      </c>
      <c r="AR88" s="99"/>
      <c r="AS88" s="99"/>
      <c r="AT88" s="99"/>
      <c r="AU88" s="99"/>
    </row>
    <row r="89" spans="1:47" x14ac:dyDescent="0.25">
      <c r="A89" t="str">
        <f t="shared" si="18"/>
        <v>New Construction_CAC w/ Gas Heat</v>
      </c>
      <c r="D89" s="6" t="s">
        <v>9</v>
      </c>
      <c r="E89" s="7" t="s">
        <v>18</v>
      </c>
      <c r="F89" s="7" t="s">
        <v>19</v>
      </c>
      <c r="G89" s="6" t="s">
        <v>79</v>
      </c>
      <c r="H89" s="6">
        <v>0.8</v>
      </c>
      <c r="I89" s="135">
        <v>4653</v>
      </c>
      <c r="J89" s="131">
        <f t="shared" si="31"/>
        <v>1551</v>
      </c>
      <c r="K89" s="135">
        <v>4653</v>
      </c>
      <c r="L89" s="131">
        <f t="shared" si="19"/>
        <v>1551</v>
      </c>
      <c r="M89" s="130">
        <v>1153</v>
      </c>
      <c r="N89" s="130">
        <v>600</v>
      </c>
      <c r="O89" s="8">
        <v>3</v>
      </c>
      <c r="P89" s="8">
        <f t="shared" si="20"/>
        <v>3459</v>
      </c>
      <c r="Q89" s="9">
        <v>1800</v>
      </c>
      <c r="R89" s="83">
        <v>3722.4</v>
      </c>
      <c r="S89" s="132">
        <v>0.9</v>
      </c>
      <c r="T89" s="135">
        <v>4187.7000000000007</v>
      </c>
      <c r="U89" s="83">
        <f t="shared" si="21"/>
        <v>1395.9000000000003</v>
      </c>
      <c r="V89" s="83">
        <v>4187.7000000000007</v>
      </c>
      <c r="W89" s="83">
        <f t="shared" si="32"/>
        <v>1395.9000000000003</v>
      </c>
      <c r="X89" s="83">
        <v>1153</v>
      </c>
      <c r="Y89" s="83">
        <v>700</v>
      </c>
      <c r="Z89" s="8">
        <v>3</v>
      </c>
      <c r="AA89" s="8">
        <f t="shared" si="22"/>
        <v>3459</v>
      </c>
      <c r="AB89" s="9">
        <v>2100</v>
      </c>
      <c r="AC89" s="83">
        <v>3768.9300000000007</v>
      </c>
      <c r="AD89" s="85">
        <f t="shared" si="23"/>
        <v>0.52060181569894792</v>
      </c>
      <c r="AE89" s="85">
        <f t="shared" si="24"/>
        <v>-0.52060181569894792</v>
      </c>
      <c r="AF89" s="99">
        <f>IFERROR(AD89+INDEX('Admin Adder'!$M$5:$M$25,MATCH('Measure Assignment'!$A89,'Admin Adder'!$B$5:$B$25,0)),0)</f>
        <v>0</v>
      </c>
      <c r="AG89" s="85">
        <f t="shared" si="25"/>
        <v>0.92346752846290303</v>
      </c>
      <c r="AI89" s="107"/>
      <c r="AJ89" s="107" t="str">
        <f t="shared" si="26"/>
        <v>-</v>
      </c>
      <c r="AL89" s="99"/>
      <c r="AM89" s="99">
        <f t="shared" si="27"/>
        <v>0</v>
      </c>
      <c r="AN89" s="99"/>
      <c r="AO89" s="141">
        <f t="shared" si="28"/>
        <v>0</v>
      </c>
      <c r="AP89" s="141">
        <f t="shared" si="29"/>
        <v>0</v>
      </c>
      <c r="AQ89" s="141">
        <f t="shared" si="30"/>
        <v>0</v>
      </c>
      <c r="AR89" s="99"/>
      <c r="AS89" s="99"/>
      <c r="AT89" s="99"/>
      <c r="AU89" s="99"/>
    </row>
    <row r="90" spans="1:47" x14ac:dyDescent="0.25">
      <c r="A90" t="str">
        <f t="shared" si="18"/>
        <v>New Construction_All Electric</v>
      </c>
      <c r="D90" s="6" t="s">
        <v>9</v>
      </c>
      <c r="E90" s="7" t="s">
        <v>18</v>
      </c>
      <c r="F90" s="7" t="s">
        <v>20</v>
      </c>
      <c r="G90" s="6" t="s">
        <v>80</v>
      </c>
      <c r="H90" s="6">
        <v>0.8</v>
      </c>
      <c r="I90" s="135">
        <v>148032</v>
      </c>
      <c r="J90" s="131">
        <f t="shared" si="31"/>
        <v>4934.3999999999996</v>
      </c>
      <c r="K90" s="135">
        <v>148032</v>
      </c>
      <c r="L90" s="131">
        <f t="shared" si="19"/>
        <v>4934.3999999999996</v>
      </c>
      <c r="M90" s="130">
        <v>3049</v>
      </c>
      <c r="N90" s="130">
        <v>600</v>
      </c>
      <c r="O90" s="8">
        <v>30</v>
      </c>
      <c r="P90" s="8">
        <f t="shared" si="20"/>
        <v>91470</v>
      </c>
      <c r="Q90" s="9">
        <v>19200</v>
      </c>
      <c r="R90" s="83">
        <v>118425.60000000001</v>
      </c>
      <c r="S90" s="132">
        <v>0.9</v>
      </c>
      <c r="T90" s="135">
        <v>8326.8000000000011</v>
      </c>
      <c r="U90" s="83">
        <f t="shared" si="21"/>
        <v>4163.4000000000005</v>
      </c>
      <c r="V90" s="83">
        <v>8326.8000000000011</v>
      </c>
      <c r="W90" s="83">
        <f t="shared" si="32"/>
        <v>4163.4000000000005</v>
      </c>
      <c r="X90" s="83">
        <v>3049</v>
      </c>
      <c r="Y90" s="83">
        <v>700</v>
      </c>
      <c r="Z90" s="8">
        <v>2</v>
      </c>
      <c r="AA90" s="8">
        <f t="shared" si="22"/>
        <v>6098</v>
      </c>
      <c r="AB90" s="9">
        <v>1400</v>
      </c>
      <c r="AC90" s="83">
        <v>7494.1200000000008</v>
      </c>
      <c r="AD90" s="85">
        <f t="shared" si="23"/>
        <v>0.16359629770460099</v>
      </c>
      <c r="AE90" s="85">
        <f t="shared" si="24"/>
        <v>-0.16359629770460099</v>
      </c>
      <c r="AF90" s="99">
        <f>IFERROR(AD90+INDEX('Admin Adder'!$M$5:$M$25,MATCH('Measure Assignment'!$A90,'Admin Adder'!$B$5:$B$25,0)),0)</f>
        <v>0</v>
      </c>
      <c r="AG90" s="85">
        <f t="shared" si="25"/>
        <v>0.77484289196322864</v>
      </c>
      <c r="AI90" s="107"/>
      <c r="AJ90" s="107" t="str">
        <f t="shared" si="26"/>
        <v>-</v>
      </c>
      <c r="AL90" s="99"/>
      <c r="AM90" s="99">
        <f t="shared" si="27"/>
        <v>0</v>
      </c>
      <c r="AN90" s="99"/>
      <c r="AO90" s="141">
        <f t="shared" si="28"/>
        <v>0</v>
      </c>
      <c r="AP90" s="141">
        <f t="shared" si="29"/>
        <v>0</v>
      </c>
      <c r="AQ90" s="141">
        <f t="shared" si="30"/>
        <v>0</v>
      </c>
      <c r="AR90" s="99"/>
      <c r="AS90" s="99"/>
      <c r="AT90" s="99"/>
      <c r="AU90" s="99"/>
    </row>
    <row r="91" spans="1:47" x14ac:dyDescent="0.25">
      <c r="A91" t="str">
        <f t="shared" si="18"/>
        <v>New Construction_All Electric</v>
      </c>
      <c r="D91" s="6" t="s">
        <v>9</v>
      </c>
      <c r="E91" s="7" t="s">
        <v>18</v>
      </c>
      <c r="F91" s="7" t="s">
        <v>20</v>
      </c>
      <c r="G91" s="6" t="s">
        <v>81</v>
      </c>
      <c r="H91" s="6">
        <v>0.8</v>
      </c>
      <c r="I91" s="135">
        <v>23874</v>
      </c>
      <c r="J91" s="131">
        <f t="shared" si="31"/>
        <v>11937</v>
      </c>
      <c r="K91" s="135">
        <v>23874</v>
      </c>
      <c r="L91" s="131">
        <f t="shared" si="19"/>
        <v>11937</v>
      </c>
      <c r="M91" s="130">
        <v>3319</v>
      </c>
      <c r="N91" s="130">
        <v>900</v>
      </c>
      <c r="O91" s="8">
        <v>2</v>
      </c>
      <c r="P91" s="8">
        <f t="shared" si="20"/>
        <v>6638</v>
      </c>
      <c r="Q91" s="9">
        <v>2700</v>
      </c>
      <c r="R91" s="83">
        <v>19099.2</v>
      </c>
      <c r="S91" s="132">
        <v>0.9</v>
      </c>
      <c r="T91" s="135">
        <v>14324.4</v>
      </c>
      <c r="U91" s="83">
        <f t="shared" si="21"/>
        <v>7162.2</v>
      </c>
      <c r="V91" s="83">
        <v>14324.4</v>
      </c>
      <c r="W91" s="83">
        <f t="shared" si="32"/>
        <v>7162.2</v>
      </c>
      <c r="X91" s="83">
        <v>3319</v>
      </c>
      <c r="Y91" s="83">
        <v>1000</v>
      </c>
      <c r="Z91" s="8">
        <v>2</v>
      </c>
      <c r="AA91" s="8">
        <f t="shared" si="22"/>
        <v>6638</v>
      </c>
      <c r="AB91" s="9">
        <v>2000</v>
      </c>
      <c r="AC91" s="83">
        <v>12891.96</v>
      </c>
      <c r="AD91" s="85">
        <f t="shared" si="23"/>
        <v>0.14691558543047517</v>
      </c>
      <c r="AE91" s="85">
        <f t="shared" si="24"/>
        <v>-0.14691558543047517</v>
      </c>
      <c r="AF91" s="99">
        <f>IFERROR(AD91+INDEX('Admin Adder'!$M$5:$M$25,MATCH('Measure Assignment'!$A91,'Admin Adder'!$B$5:$B$25,0)),0)</f>
        <v>0</v>
      </c>
      <c r="AG91" s="85">
        <f t="shared" si="25"/>
        <v>0.41498964088829537</v>
      </c>
      <c r="AI91" s="107"/>
      <c r="AJ91" s="107" t="str">
        <f t="shared" si="26"/>
        <v>-</v>
      </c>
      <c r="AL91" s="99"/>
      <c r="AM91" s="99">
        <f t="shared" si="27"/>
        <v>0</v>
      </c>
      <c r="AN91" s="99"/>
      <c r="AO91" s="141">
        <f t="shared" si="28"/>
        <v>0</v>
      </c>
      <c r="AP91" s="141">
        <f t="shared" si="29"/>
        <v>0</v>
      </c>
      <c r="AQ91" s="141">
        <f t="shared" si="30"/>
        <v>0</v>
      </c>
      <c r="AR91" s="99"/>
      <c r="AS91" s="99"/>
      <c r="AT91" s="99"/>
      <c r="AU91" s="99"/>
    </row>
    <row r="92" spans="1:47" x14ac:dyDescent="0.25">
      <c r="A92" t="str">
        <f t="shared" si="18"/>
        <v>New Construction_All Electric</v>
      </c>
      <c r="D92" s="6" t="s">
        <v>9</v>
      </c>
      <c r="E92" s="7" t="s">
        <v>18</v>
      </c>
      <c r="F92" s="7" t="s">
        <v>20</v>
      </c>
      <c r="G92" s="6" t="s">
        <v>82</v>
      </c>
      <c r="H92" s="6">
        <v>0.8</v>
      </c>
      <c r="I92" s="135">
        <v>0</v>
      </c>
      <c r="J92" s="131" t="e">
        <f t="shared" si="31"/>
        <v>#DIV/0!</v>
      </c>
      <c r="K92" s="135">
        <v>0</v>
      </c>
      <c r="L92" s="131" t="e">
        <f t="shared" si="19"/>
        <v>#DIV/0!</v>
      </c>
      <c r="M92" s="130">
        <v>3539</v>
      </c>
      <c r="N92" s="130">
        <v>1000</v>
      </c>
      <c r="O92" s="8">
        <v>0</v>
      </c>
      <c r="P92" s="8">
        <f t="shared" si="20"/>
        <v>0</v>
      </c>
      <c r="Q92" s="9">
        <v>0</v>
      </c>
      <c r="R92" s="83">
        <v>0</v>
      </c>
      <c r="S92" s="132">
        <v>0.9</v>
      </c>
      <c r="T92" s="135">
        <v>0</v>
      </c>
      <c r="U92" s="83" t="e">
        <f t="shared" si="21"/>
        <v>#DIV/0!</v>
      </c>
      <c r="V92" s="83">
        <v>0</v>
      </c>
      <c r="W92" s="83" t="e">
        <f t="shared" si="32"/>
        <v>#DIV/0!</v>
      </c>
      <c r="X92" s="83">
        <v>3539</v>
      </c>
      <c r="Y92" s="83">
        <v>1100</v>
      </c>
      <c r="Z92" s="8">
        <v>0</v>
      </c>
      <c r="AA92" s="8">
        <f t="shared" si="22"/>
        <v>0</v>
      </c>
      <c r="AB92" s="9">
        <v>0</v>
      </c>
      <c r="AC92" s="83">
        <v>0</v>
      </c>
      <c r="AD92" s="85" t="e">
        <f t="shared" si="23"/>
        <v>#DIV/0!</v>
      </c>
      <c r="AE92" s="85" t="e">
        <f t="shared" si="24"/>
        <v>#DIV/0!</v>
      </c>
      <c r="AF92" s="99">
        <f>IFERROR(AD92+INDEX('Admin Adder'!$M$5:$M$25,MATCH('Measure Assignment'!$A92,'Admin Adder'!$B$5:$B$25,0)),0)</f>
        <v>0</v>
      </c>
      <c r="AG92" s="85" t="e">
        <f t="shared" si="25"/>
        <v>#DIV/0!</v>
      </c>
      <c r="AI92" s="107"/>
      <c r="AJ92" s="107" t="str">
        <f t="shared" si="26"/>
        <v>-</v>
      </c>
      <c r="AL92" s="99"/>
      <c r="AM92" s="99">
        <f t="shared" si="27"/>
        <v>0</v>
      </c>
      <c r="AN92" s="99"/>
      <c r="AO92" s="141">
        <f t="shared" si="28"/>
        <v>0</v>
      </c>
      <c r="AP92" s="141">
        <f t="shared" si="29"/>
        <v>0</v>
      </c>
      <c r="AQ92" s="141">
        <f t="shared" si="30"/>
        <v>0</v>
      </c>
      <c r="AR92" s="99"/>
      <c r="AS92" s="99"/>
      <c r="AT92" s="99"/>
      <c r="AU92" s="99"/>
    </row>
    <row r="93" spans="1:47" x14ac:dyDescent="0.25">
      <c r="A93" t="str">
        <f t="shared" si="18"/>
        <v>Home Energy Reports_</v>
      </c>
      <c r="B93" t="s">
        <v>228</v>
      </c>
      <c r="D93" s="6" t="s">
        <v>9</v>
      </c>
      <c r="E93" s="7" t="s">
        <v>21</v>
      </c>
      <c r="F93" s="7"/>
      <c r="G93" s="6" t="s">
        <v>21</v>
      </c>
      <c r="H93" s="6">
        <v>1</v>
      </c>
      <c r="I93" s="135">
        <v>39417931.034482718</v>
      </c>
      <c r="J93" s="131">
        <f t="shared" si="31"/>
        <v>49.272413793103397</v>
      </c>
      <c r="K93" s="135">
        <v>39417931.034482718</v>
      </c>
      <c r="L93" s="131">
        <f t="shared" si="19"/>
        <v>49.272413793103397</v>
      </c>
      <c r="M93" s="130">
        <v>1.03</v>
      </c>
      <c r="N93" s="130">
        <v>0</v>
      </c>
      <c r="O93" s="8">
        <v>800000</v>
      </c>
      <c r="P93" s="8">
        <f t="shared" si="20"/>
        <v>824000</v>
      </c>
      <c r="Q93" s="9">
        <v>0</v>
      </c>
      <c r="R93" s="83">
        <v>39417931.034482718</v>
      </c>
      <c r="S93" s="132">
        <v>1</v>
      </c>
      <c r="T93" s="135">
        <v>2160000</v>
      </c>
      <c r="U93" s="83">
        <f t="shared" si="21"/>
        <v>120</v>
      </c>
      <c r="V93" s="83">
        <v>2160000</v>
      </c>
      <c r="W93" s="83">
        <f t="shared" si="32"/>
        <v>120</v>
      </c>
      <c r="X93" s="83">
        <v>0</v>
      </c>
      <c r="Y93" s="83">
        <v>0</v>
      </c>
      <c r="Z93" s="8">
        <v>18000</v>
      </c>
      <c r="AA93" s="8">
        <f t="shared" si="22"/>
        <v>0</v>
      </c>
      <c r="AB93" s="9">
        <v>0</v>
      </c>
      <c r="AC93" s="83">
        <v>2160000</v>
      </c>
      <c r="AD93" s="85">
        <f t="shared" si="23"/>
        <v>0</v>
      </c>
      <c r="AE93" s="85">
        <f t="shared" si="24"/>
        <v>2.5623088342622106E-2</v>
      </c>
      <c r="AF93" s="99">
        <f>IFERROR(AD93+INDEX('Admin Adder'!$M$5:$M$25,MATCH('Measure Assignment'!$A93,'Admin Adder'!$B$5:$B$25,0)),0)</f>
        <v>2.5623088342622106E-2</v>
      </c>
      <c r="AG93" s="85">
        <f t="shared" si="25"/>
        <v>1.9818205944798321E-2</v>
      </c>
      <c r="AI93" s="107"/>
      <c r="AJ93" s="107">
        <f t="shared" si="26"/>
        <v>1</v>
      </c>
      <c r="AL93" s="99"/>
      <c r="AM93" s="99">
        <f t="shared" si="27"/>
        <v>2.5623088342622106E-2</v>
      </c>
      <c r="AN93" s="99"/>
      <c r="AO93" s="141">
        <f t="shared" si="28"/>
        <v>0</v>
      </c>
      <c r="AP93" s="141">
        <f t="shared" si="29"/>
        <v>2.5623088342622106E-2</v>
      </c>
      <c r="AQ93" s="141">
        <f t="shared" si="30"/>
        <v>1.9818205944798321E-2</v>
      </c>
      <c r="AR93" s="99"/>
      <c r="AS93" s="99"/>
      <c r="AT93" s="99"/>
      <c r="AU93" s="99"/>
    </row>
    <row r="94" spans="1:47" x14ac:dyDescent="0.25">
      <c r="A94" t="str">
        <f t="shared" si="18"/>
        <v>C&amp;I Prescriptive_</v>
      </c>
      <c r="B94" t="s">
        <v>225</v>
      </c>
      <c r="D94" s="6" t="s">
        <v>28</v>
      </c>
      <c r="E94" s="7" t="s">
        <v>22</v>
      </c>
      <c r="F94" s="7"/>
      <c r="G94" s="6" t="s">
        <v>83</v>
      </c>
      <c r="H94" s="6">
        <v>0.81</v>
      </c>
      <c r="I94" s="135">
        <v>90829</v>
      </c>
      <c r="J94" s="131">
        <f t="shared" si="31"/>
        <v>1489</v>
      </c>
      <c r="K94" s="135">
        <v>90829</v>
      </c>
      <c r="L94" s="131">
        <f t="shared" si="19"/>
        <v>1489</v>
      </c>
      <c r="M94" s="130">
        <v>250</v>
      </c>
      <c r="N94" s="130">
        <v>100</v>
      </c>
      <c r="O94" s="8">
        <v>61</v>
      </c>
      <c r="P94" s="8">
        <f t="shared" si="20"/>
        <v>15250</v>
      </c>
      <c r="Q94" s="9">
        <v>6100</v>
      </c>
      <c r="R94" s="83">
        <v>73571.490000000005</v>
      </c>
      <c r="S94" s="132">
        <v>0.9</v>
      </c>
      <c r="T94" s="135">
        <v>92318</v>
      </c>
      <c r="U94" s="83">
        <f t="shared" si="21"/>
        <v>1489</v>
      </c>
      <c r="V94" s="83">
        <v>92318</v>
      </c>
      <c r="W94" s="83">
        <f t="shared" si="32"/>
        <v>1489</v>
      </c>
      <c r="X94" s="83">
        <v>250</v>
      </c>
      <c r="Y94" s="83">
        <v>125</v>
      </c>
      <c r="Z94" s="8">
        <v>62</v>
      </c>
      <c r="AA94" s="8">
        <f t="shared" si="22"/>
        <v>15500</v>
      </c>
      <c r="AB94" s="9">
        <v>7750</v>
      </c>
      <c r="AC94" s="83">
        <v>83086.2</v>
      </c>
      <c r="AD94" s="85">
        <f t="shared" si="23"/>
        <v>8.8409320985136444E-2</v>
      </c>
      <c r="AE94" s="85">
        <f t="shared" si="24"/>
        <v>1.889892144282361E-2</v>
      </c>
      <c r="AF94" s="99">
        <f>IFERROR(AD94+INDEX('Admin Adder'!$M$5:$M$25,MATCH('Measure Assignment'!$A94,'Admin Adder'!$B$5:$B$25,0)),0)</f>
        <v>0.10730824242796005</v>
      </c>
      <c r="AG94" s="85">
        <f t="shared" si="25"/>
        <v>0.19628784262042928</v>
      </c>
      <c r="AI94" s="107"/>
      <c r="AJ94" s="107">
        <f t="shared" si="26"/>
        <v>3.4023610444655267E-2</v>
      </c>
      <c r="AL94" s="99"/>
      <c r="AM94" s="99">
        <f t="shared" si="27"/>
        <v>3.6510138378695409E-3</v>
      </c>
      <c r="AN94" s="99"/>
      <c r="AO94" s="141">
        <f t="shared" si="28"/>
        <v>3.0080042968747686E-3</v>
      </c>
      <c r="AP94" s="141">
        <f t="shared" si="29"/>
        <v>6.4300954099477279E-4</v>
      </c>
      <c r="AQ94" s="141">
        <f t="shared" si="30"/>
        <v>6.6784210923392867E-3</v>
      </c>
      <c r="AR94" s="99"/>
      <c r="AS94" s="99"/>
      <c r="AT94" s="99"/>
      <c r="AU94" s="99"/>
    </row>
    <row r="95" spans="1:47" x14ac:dyDescent="0.25">
      <c r="A95" t="str">
        <f t="shared" si="18"/>
        <v>C&amp;I Prescriptive_</v>
      </c>
      <c r="B95" t="s">
        <v>225</v>
      </c>
      <c r="D95" s="6" t="s">
        <v>28</v>
      </c>
      <c r="E95" s="7" t="s">
        <v>22</v>
      </c>
      <c r="F95" s="7"/>
      <c r="G95" s="6" t="s">
        <v>84</v>
      </c>
      <c r="H95" s="6">
        <v>0.81</v>
      </c>
      <c r="I95" s="135">
        <v>164125</v>
      </c>
      <c r="J95" s="131">
        <f t="shared" si="31"/>
        <v>1625</v>
      </c>
      <c r="K95" s="135">
        <v>164125</v>
      </c>
      <c r="L95" s="131">
        <f t="shared" si="19"/>
        <v>1625</v>
      </c>
      <c r="M95" s="130">
        <v>156</v>
      </c>
      <c r="N95" s="130">
        <v>75</v>
      </c>
      <c r="O95" s="8">
        <v>101</v>
      </c>
      <c r="P95" s="8">
        <f t="shared" si="20"/>
        <v>15756</v>
      </c>
      <c r="Q95" s="9">
        <v>7575</v>
      </c>
      <c r="R95" s="83">
        <v>132941.25</v>
      </c>
      <c r="S95" s="132">
        <v>0.9</v>
      </c>
      <c r="T95" s="135">
        <v>32500</v>
      </c>
      <c r="U95" s="83">
        <f t="shared" si="21"/>
        <v>1625</v>
      </c>
      <c r="V95" s="83">
        <v>32500</v>
      </c>
      <c r="W95" s="83">
        <f t="shared" si="32"/>
        <v>1625</v>
      </c>
      <c r="X95" s="83">
        <v>156</v>
      </c>
      <c r="Y95" s="83">
        <v>100</v>
      </c>
      <c r="Z95" s="8">
        <v>20</v>
      </c>
      <c r="AA95" s="8">
        <f t="shared" si="22"/>
        <v>3120</v>
      </c>
      <c r="AB95" s="9">
        <v>2000</v>
      </c>
      <c r="AC95" s="83">
        <v>29250</v>
      </c>
      <c r="AD95" s="85">
        <f t="shared" si="23"/>
        <v>5.9035243886461197E-2</v>
      </c>
      <c r="AE95" s="85">
        <f t="shared" si="24"/>
        <v>1.8898921442823624E-2</v>
      </c>
      <c r="AF95" s="99">
        <f>IFERROR(AD95+INDEX('Admin Adder'!$M$5:$M$25,MATCH('Measure Assignment'!$A95,'Admin Adder'!$B$5:$B$25,0)),0)</f>
        <v>7.7934165329284821E-2</v>
      </c>
      <c r="AG95" s="85">
        <f t="shared" si="25"/>
        <v>0.11638112413585813</v>
      </c>
      <c r="AI95" s="107"/>
      <c r="AJ95" s="107">
        <f t="shared" si="26"/>
        <v>6.1479539180537557E-2</v>
      </c>
      <c r="AL95" s="99"/>
      <c r="AM95" s="99">
        <f t="shared" si="27"/>
        <v>4.7913565708642579E-3</v>
      </c>
      <c r="AN95" s="99"/>
      <c r="AO95" s="141">
        <f t="shared" si="28"/>
        <v>3.6294595895502812E-3</v>
      </c>
      <c r="AP95" s="141">
        <f t="shared" si="29"/>
        <v>1.1618969813139764E-3</v>
      </c>
      <c r="AQ95" s="141">
        <f t="shared" si="30"/>
        <v>7.1550578811854955E-3</v>
      </c>
      <c r="AR95" s="99"/>
      <c r="AS95" s="99"/>
      <c r="AT95" s="99"/>
      <c r="AU95" s="99"/>
    </row>
    <row r="96" spans="1:47" x14ac:dyDescent="0.25">
      <c r="A96" t="str">
        <f t="shared" si="18"/>
        <v>C&amp;I Prescriptive_</v>
      </c>
      <c r="B96" t="s">
        <v>225</v>
      </c>
      <c r="D96" s="6" t="s">
        <v>28</v>
      </c>
      <c r="E96" s="7" t="s">
        <v>22</v>
      </c>
      <c r="F96" s="7"/>
      <c r="G96" s="6" t="s">
        <v>85</v>
      </c>
      <c r="H96" s="6">
        <v>0.81</v>
      </c>
      <c r="I96" s="135">
        <v>0</v>
      </c>
      <c r="J96" s="131" t="e">
        <f t="shared" si="31"/>
        <v>#DIV/0!</v>
      </c>
      <c r="K96" s="135">
        <v>0</v>
      </c>
      <c r="L96" s="131" t="e">
        <f t="shared" si="19"/>
        <v>#DIV/0!</v>
      </c>
      <c r="M96" s="130">
        <v>1113</v>
      </c>
      <c r="N96" s="130">
        <v>500</v>
      </c>
      <c r="O96" s="8">
        <v>0</v>
      </c>
      <c r="P96" s="8">
        <f t="shared" si="20"/>
        <v>0</v>
      </c>
      <c r="Q96" s="9">
        <v>0</v>
      </c>
      <c r="R96" s="83">
        <v>0</v>
      </c>
      <c r="S96" s="132">
        <v>0.9</v>
      </c>
      <c r="T96" s="135">
        <v>0</v>
      </c>
      <c r="U96" s="83" t="e">
        <f t="shared" si="21"/>
        <v>#DIV/0!</v>
      </c>
      <c r="V96" s="83">
        <v>0</v>
      </c>
      <c r="W96" s="83" t="e">
        <f t="shared" si="32"/>
        <v>#DIV/0!</v>
      </c>
      <c r="X96" s="83">
        <v>471</v>
      </c>
      <c r="Y96" s="83">
        <v>300</v>
      </c>
      <c r="Z96" s="8">
        <v>0</v>
      </c>
      <c r="AA96" s="8">
        <f t="shared" si="22"/>
        <v>0</v>
      </c>
      <c r="AB96" s="9">
        <v>0</v>
      </c>
      <c r="AC96" s="83">
        <v>0</v>
      </c>
      <c r="AD96" s="85" t="e">
        <f t="shared" si="23"/>
        <v>#DIV/0!</v>
      </c>
      <c r="AE96" s="85" t="e">
        <f t="shared" si="24"/>
        <v>#DIV/0!</v>
      </c>
      <c r="AF96" s="99">
        <f>IFERROR(AD96+INDEX('Admin Adder'!$M$5:$M$25,MATCH('Measure Assignment'!$A96,'Admin Adder'!$B$5:$B$25,0)),0)</f>
        <v>0</v>
      </c>
      <c r="AG96" s="85" t="e">
        <f t="shared" si="25"/>
        <v>#DIV/0!</v>
      </c>
      <c r="AI96" s="107"/>
      <c r="AJ96" s="107">
        <f t="shared" si="26"/>
        <v>0</v>
      </c>
      <c r="AL96" s="99"/>
      <c r="AM96" s="99">
        <f t="shared" si="27"/>
        <v>0</v>
      </c>
      <c r="AN96" s="99"/>
      <c r="AO96" s="141">
        <f t="shared" si="28"/>
        <v>0</v>
      </c>
      <c r="AP96" s="141">
        <f t="shared" si="29"/>
        <v>0</v>
      </c>
      <c r="AQ96" s="141">
        <f t="shared" si="30"/>
        <v>0</v>
      </c>
      <c r="AR96" s="99"/>
      <c r="AS96" s="99"/>
      <c r="AT96" s="99"/>
      <c r="AU96" s="99"/>
    </row>
    <row r="97" spans="1:47" x14ac:dyDescent="0.25">
      <c r="A97" t="str">
        <f t="shared" si="18"/>
        <v>C&amp;I Prescriptive_</v>
      </c>
      <c r="B97" t="s">
        <v>225</v>
      </c>
      <c r="D97" s="6" t="s">
        <v>28</v>
      </c>
      <c r="E97" s="7" t="s">
        <v>22</v>
      </c>
      <c r="F97" s="7"/>
      <c r="G97" s="6" t="s">
        <v>86</v>
      </c>
      <c r="H97" s="6">
        <v>0.81</v>
      </c>
      <c r="I97" s="135">
        <v>64700</v>
      </c>
      <c r="J97" s="131">
        <f t="shared" si="31"/>
        <v>3235</v>
      </c>
      <c r="K97" s="135">
        <v>64700</v>
      </c>
      <c r="L97" s="131">
        <f t="shared" si="19"/>
        <v>3235</v>
      </c>
      <c r="M97" s="130">
        <v>900</v>
      </c>
      <c r="N97" s="130">
        <v>100</v>
      </c>
      <c r="O97" s="8">
        <v>20</v>
      </c>
      <c r="P97" s="8">
        <f t="shared" si="20"/>
        <v>18000</v>
      </c>
      <c r="Q97" s="9">
        <v>2000</v>
      </c>
      <c r="R97" s="83">
        <v>52407</v>
      </c>
      <c r="S97" s="132">
        <v>0.9</v>
      </c>
      <c r="T97" s="135">
        <v>7200</v>
      </c>
      <c r="U97" s="83">
        <f t="shared" si="21"/>
        <v>720</v>
      </c>
      <c r="V97" s="83">
        <v>7200</v>
      </c>
      <c r="W97" s="83">
        <f t="shared" si="32"/>
        <v>720</v>
      </c>
      <c r="X97" s="83">
        <v>250</v>
      </c>
      <c r="Y97" s="83">
        <v>150</v>
      </c>
      <c r="Z97" s="8">
        <v>10</v>
      </c>
      <c r="AA97" s="8">
        <f t="shared" si="22"/>
        <v>2500</v>
      </c>
      <c r="AB97" s="9">
        <v>1500</v>
      </c>
      <c r="AC97" s="83">
        <v>6480</v>
      </c>
      <c r="AD97" s="85">
        <f t="shared" si="23"/>
        <v>5.9435868697675205E-2</v>
      </c>
      <c r="AE97" s="85">
        <f t="shared" si="24"/>
        <v>1.8898921442823617E-2</v>
      </c>
      <c r="AF97" s="99">
        <f>IFERROR(AD97+INDEX('Admin Adder'!$M$5:$M$25,MATCH('Measure Assignment'!$A97,'Admin Adder'!$B$5:$B$25,0)),0)</f>
        <v>7.8334790140498822E-2</v>
      </c>
      <c r="AG97" s="85">
        <f t="shared" si="25"/>
        <v>0.34812437380066907</v>
      </c>
      <c r="AI97" s="107"/>
      <c r="AJ97" s="107">
        <f t="shared" si="26"/>
        <v>2.4235955430195154E-2</v>
      </c>
      <c r="AL97" s="99"/>
      <c r="AM97" s="99">
        <f t="shared" si="27"/>
        <v>1.8985184824788202E-3</v>
      </c>
      <c r="AN97" s="99"/>
      <c r="AO97" s="141">
        <f t="shared" si="28"/>
        <v>1.4404850647117876E-3</v>
      </c>
      <c r="AP97" s="141">
        <f t="shared" si="29"/>
        <v>4.5803341776703266E-4</v>
      </c>
      <c r="AQ97" s="141">
        <f t="shared" si="30"/>
        <v>8.4371268075976134E-3</v>
      </c>
      <c r="AR97" s="99"/>
      <c r="AS97" s="99"/>
      <c r="AT97" s="99"/>
      <c r="AU97" s="99"/>
    </row>
    <row r="98" spans="1:47" x14ac:dyDescent="0.25">
      <c r="A98" t="str">
        <f t="shared" si="18"/>
        <v>C&amp;I Prescriptive_</v>
      </c>
      <c r="B98" t="s">
        <v>225</v>
      </c>
      <c r="D98" s="6" t="s">
        <v>28</v>
      </c>
      <c r="E98" s="7" t="s">
        <v>22</v>
      </c>
      <c r="F98" s="7"/>
      <c r="G98" s="6" t="s">
        <v>87</v>
      </c>
      <c r="H98" s="6">
        <v>0.81</v>
      </c>
      <c r="I98" s="135">
        <v>73787</v>
      </c>
      <c r="J98" s="131">
        <f t="shared" si="31"/>
        <v>581</v>
      </c>
      <c r="K98" s="135">
        <v>73787</v>
      </c>
      <c r="L98" s="131">
        <f t="shared" si="19"/>
        <v>581</v>
      </c>
      <c r="M98" s="130">
        <v>226</v>
      </c>
      <c r="N98" s="130">
        <v>100</v>
      </c>
      <c r="O98" s="8">
        <v>127</v>
      </c>
      <c r="P98" s="8">
        <f t="shared" si="20"/>
        <v>28702</v>
      </c>
      <c r="Q98" s="9">
        <v>12700</v>
      </c>
      <c r="R98" s="83">
        <v>59767.47</v>
      </c>
      <c r="S98" s="132">
        <v>0.9</v>
      </c>
      <c r="T98" s="135">
        <v>24402</v>
      </c>
      <c r="U98" s="83">
        <f t="shared" si="21"/>
        <v>581</v>
      </c>
      <c r="V98" s="83">
        <v>24402</v>
      </c>
      <c r="W98" s="83">
        <f t="shared" si="32"/>
        <v>581</v>
      </c>
      <c r="X98" s="83">
        <v>226</v>
      </c>
      <c r="Y98" s="83">
        <v>125</v>
      </c>
      <c r="Z98" s="8">
        <v>42</v>
      </c>
      <c r="AA98" s="8">
        <f t="shared" si="22"/>
        <v>9492</v>
      </c>
      <c r="AB98" s="9">
        <v>5250</v>
      </c>
      <c r="AC98" s="83">
        <v>21961.8</v>
      </c>
      <c r="AD98" s="85">
        <f t="shared" si="23"/>
        <v>0.21962755815633736</v>
      </c>
      <c r="AE98" s="85">
        <f t="shared" si="24"/>
        <v>1.8898921442823624E-2</v>
      </c>
      <c r="AF98" s="99">
        <f>IFERROR(AD98+INDEX('Admin Adder'!$M$5:$M$25,MATCH('Measure Assignment'!$A98,'Admin Adder'!$B$5:$B$25,0)),0)</f>
        <v>0.23852647959916098</v>
      </c>
      <c r="AG98" s="85">
        <f t="shared" si="25"/>
        <v>0.46732339588986904</v>
      </c>
      <c r="AI98" s="107"/>
      <c r="AJ98" s="107">
        <f t="shared" si="26"/>
        <v>2.7639852292547295E-2</v>
      </c>
      <c r="AL98" s="99"/>
      <c r="AM98" s="99">
        <f t="shared" si="27"/>
        <v>6.5928366639821049E-3</v>
      </c>
      <c r="AN98" s="99"/>
      <c r="AO98" s="141">
        <f t="shared" si="28"/>
        <v>6.0704732668140056E-3</v>
      </c>
      <c r="AP98" s="141">
        <f t="shared" si="29"/>
        <v>5.2236339716809981E-4</v>
      </c>
      <c r="AQ98" s="141">
        <f t="shared" si="30"/>
        <v>1.2916749635247584E-2</v>
      </c>
      <c r="AR98" s="99"/>
      <c r="AS98" s="99"/>
      <c r="AT98" s="99"/>
      <c r="AU98" s="99"/>
    </row>
    <row r="99" spans="1:47" x14ac:dyDescent="0.25">
      <c r="A99" t="str">
        <f t="shared" si="18"/>
        <v>C&amp;I Prescriptive_</v>
      </c>
      <c r="B99" t="s">
        <v>225</v>
      </c>
      <c r="D99" s="6" t="s">
        <v>28</v>
      </c>
      <c r="E99" s="7" t="s">
        <v>22</v>
      </c>
      <c r="F99" s="7"/>
      <c r="G99" s="6" t="s">
        <v>87</v>
      </c>
      <c r="H99" s="6">
        <v>0.81</v>
      </c>
      <c r="I99" s="135">
        <v>223139</v>
      </c>
      <c r="J99" s="131">
        <f t="shared" si="31"/>
        <v>1757</v>
      </c>
      <c r="K99" s="135">
        <v>223139</v>
      </c>
      <c r="L99" s="131">
        <f t="shared" si="19"/>
        <v>1757</v>
      </c>
      <c r="M99" s="130">
        <v>226</v>
      </c>
      <c r="N99" s="130">
        <v>100</v>
      </c>
      <c r="O99" s="8">
        <v>127</v>
      </c>
      <c r="P99" s="8">
        <f t="shared" si="20"/>
        <v>28702</v>
      </c>
      <c r="Q99" s="9">
        <v>12700</v>
      </c>
      <c r="R99" s="83">
        <v>180742.59000000003</v>
      </c>
      <c r="S99" s="132">
        <v>0.9</v>
      </c>
      <c r="T99" s="135">
        <v>73794</v>
      </c>
      <c r="U99" s="83">
        <f t="shared" si="21"/>
        <v>1757</v>
      </c>
      <c r="V99" s="83">
        <v>73794</v>
      </c>
      <c r="W99" s="83">
        <f t="shared" si="32"/>
        <v>1757</v>
      </c>
      <c r="X99" s="83">
        <v>226</v>
      </c>
      <c r="Y99" s="83">
        <v>125</v>
      </c>
      <c r="Z99" s="8">
        <v>42</v>
      </c>
      <c r="AA99" s="8">
        <f t="shared" si="22"/>
        <v>9492</v>
      </c>
      <c r="AB99" s="9">
        <v>5250</v>
      </c>
      <c r="AC99" s="83">
        <v>66414.600000000006</v>
      </c>
      <c r="AD99" s="85">
        <f t="shared" si="23"/>
        <v>7.2625845924207177E-2</v>
      </c>
      <c r="AE99" s="85">
        <f t="shared" si="24"/>
        <v>1.8898921442823624E-2</v>
      </c>
      <c r="AF99" s="99">
        <f>IFERROR(AD99+INDEX('Admin Adder'!$M$5:$M$25,MATCH('Measure Assignment'!$A99,'Admin Adder'!$B$5:$B$25,0)),0)</f>
        <v>9.1524767367030802E-2</v>
      </c>
      <c r="AG99" s="85">
        <f t="shared" si="25"/>
        <v>0.15453323449744671</v>
      </c>
      <c r="AI99" s="107"/>
      <c r="AJ99" s="107">
        <f t="shared" si="26"/>
        <v>8.3585577414811707E-2</v>
      </c>
      <c r="AL99" s="99"/>
      <c r="AM99" s="99">
        <f t="shared" si="27"/>
        <v>7.6501505281295857E-3</v>
      </c>
      <c r="AN99" s="99"/>
      <c r="AO99" s="141">
        <f t="shared" si="28"/>
        <v>6.0704732668140065E-3</v>
      </c>
      <c r="AP99" s="141">
        <f t="shared" si="29"/>
        <v>1.579677261315579E-3</v>
      </c>
      <c r="AQ99" s="141">
        <f t="shared" si="30"/>
        <v>1.2916749635247584E-2</v>
      </c>
      <c r="AR99" s="99"/>
      <c r="AS99" s="99"/>
      <c r="AT99" s="99"/>
      <c r="AU99" s="99"/>
    </row>
    <row r="100" spans="1:47" x14ac:dyDescent="0.25">
      <c r="A100" t="str">
        <f t="shared" si="18"/>
        <v>C&amp;I Prescriptive_</v>
      </c>
      <c r="B100" t="s">
        <v>225</v>
      </c>
      <c r="D100" s="6" t="s">
        <v>28</v>
      </c>
      <c r="E100" s="7" t="s">
        <v>22</v>
      </c>
      <c r="F100" s="7"/>
      <c r="G100" s="6" t="s">
        <v>88</v>
      </c>
      <c r="H100" s="6">
        <v>0.81</v>
      </c>
      <c r="I100" s="135">
        <v>118630</v>
      </c>
      <c r="J100" s="131">
        <f t="shared" si="31"/>
        <v>11863</v>
      </c>
      <c r="K100" s="135">
        <v>118630</v>
      </c>
      <c r="L100" s="131">
        <f t="shared" si="19"/>
        <v>11863</v>
      </c>
      <c r="M100" s="130">
        <v>770</v>
      </c>
      <c r="N100" s="130">
        <v>375</v>
      </c>
      <c r="O100" s="8">
        <v>10</v>
      </c>
      <c r="P100" s="8">
        <f t="shared" si="20"/>
        <v>7700</v>
      </c>
      <c r="Q100" s="9">
        <v>3750</v>
      </c>
      <c r="R100" s="83">
        <v>96090.3</v>
      </c>
      <c r="S100" s="132">
        <v>0.9</v>
      </c>
      <c r="T100" s="135">
        <v>0</v>
      </c>
      <c r="U100" s="83" t="e">
        <f t="shared" si="21"/>
        <v>#DIV/0!</v>
      </c>
      <c r="V100" s="83">
        <v>0</v>
      </c>
      <c r="W100" s="83" t="e">
        <f t="shared" si="32"/>
        <v>#DIV/0!</v>
      </c>
      <c r="X100" s="83">
        <v>770</v>
      </c>
      <c r="Y100" s="83">
        <v>425</v>
      </c>
      <c r="Z100" s="8">
        <v>0</v>
      </c>
      <c r="AA100" s="8">
        <f t="shared" si="22"/>
        <v>0</v>
      </c>
      <c r="AB100" s="9">
        <v>0</v>
      </c>
      <c r="AC100" s="83">
        <v>0</v>
      </c>
      <c r="AD100" s="85">
        <f t="shared" si="23"/>
        <v>3.90257913649973E-2</v>
      </c>
      <c r="AE100" s="85">
        <f t="shared" si="24"/>
        <v>1.8898921442823617E-2</v>
      </c>
      <c r="AF100" s="99">
        <f>IFERROR(AD100+INDEX('Admin Adder'!$M$5:$M$25,MATCH('Measure Assignment'!$A100,'Admin Adder'!$B$5:$B$25,0)),0)</f>
        <v>5.7924712807820918E-2</v>
      </c>
      <c r="AG100" s="85">
        <f t="shared" si="25"/>
        <v>8.0132958269461124E-2</v>
      </c>
      <c r="AI100" s="107"/>
      <c r="AJ100" s="107">
        <f t="shared" si="26"/>
        <v>4.4437579485070343E-2</v>
      </c>
      <c r="AL100" s="99"/>
      <c r="AM100" s="99">
        <f t="shared" si="27"/>
        <v>2.5740340295474142E-3</v>
      </c>
      <c r="AN100" s="99"/>
      <c r="AO100" s="141">
        <f t="shared" si="28"/>
        <v>1.7342117057498395E-3</v>
      </c>
      <c r="AP100" s="141">
        <f t="shared" si="29"/>
        <v>8.3982232379757474E-4</v>
      </c>
      <c r="AQ100" s="141">
        <f t="shared" si="30"/>
        <v>3.5609147024730035E-3</v>
      </c>
      <c r="AR100" s="99"/>
      <c r="AS100" s="99"/>
      <c r="AT100" s="99"/>
      <c r="AU100" s="99"/>
    </row>
    <row r="101" spans="1:47" x14ac:dyDescent="0.25">
      <c r="A101" t="str">
        <f t="shared" si="18"/>
        <v>C&amp;I Prescriptive_</v>
      </c>
      <c r="B101" t="s">
        <v>225</v>
      </c>
      <c r="D101" s="6" t="s">
        <v>28</v>
      </c>
      <c r="E101" s="7" t="s">
        <v>22</v>
      </c>
      <c r="F101" s="7"/>
      <c r="G101" s="6" t="s">
        <v>89</v>
      </c>
      <c r="H101" s="6">
        <v>0.81</v>
      </c>
      <c r="I101" s="135">
        <v>0</v>
      </c>
      <c r="J101" s="131" t="e">
        <f t="shared" si="31"/>
        <v>#DIV/0!</v>
      </c>
      <c r="K101" s="135">
        <v>0</v>
      </c>
      <c r="L101" s="131" t="e">
        <f t="shared" si="19"/>
        <v>#DIV/0!</v>
      </c>
      <c r="M101" s="130">
        <v>970</v>
      </c>
      <c r="N101" s="130">
        <v>1000</v>
      </c>
      <c r="O101" s="8">
        <v>0</v>
      </c>
      <c r="P101" s="8">
        <f t="shared" si="20"/>
        <v>0</v>
      </c>
      <c r="Q101" s="9">
        <v>0</v>
      </c>
      <c r="R101" s="83">
        <v>0</v>
      </c>
      <c r="S101" s="132">
        <v>0.9</v>
      </c>
      <c r="T101" s="135">
        <v>0</v>
      </c>
      <c r="U101" s="83" t="e">
        <f t="shared" si="21"/>
        <v>#DIV/0!</v>
      </c>
      <c r="V101" s="83">
        <v>0</v>
      </c>
      <c r="W101" s="83" t="e">
        <f t="shared" si="32"/>
        <v>#DIV/0!</v>
      </c>
      <c r="X101" s="83">
        <v>970</v>
      </c>
      <c r="Y101" s="83">
        <v>1050</v>
      </c>
      <c r="Z101" s="8">
        <v>0</v>
      </c>
      <c r="AA101" s="8">
        <f t="shared" si="22"/>
        <v>0</v>
      </c>
      <c r="AB101" s="9">
        <v>0</v>
      </c>
      <c r="AC101" s="83">
        <v>0</v>
      </c>
      <c r="AD101" s="85" t="e">
        <f t="shared" si="23"/>
        <v>#DIV/0!</v>
      </c>
      <c r="AE101" s="85" t="e">
        <f t="shared" si="24"/>
        <v>#DIV/0!</v>
      </c>
      <c r="AF101" s="99">
        <f>IFERROR(AD101+INDEX('Admin Adder'!$M$5:$M$25,MATCH('Measure Assignment'!$A101,'Admin Adder'!$B$5:$B$25,0)),0)</f>
        <v>0</v>
      </c>
      <c r="AG101" s="85" t="e">
        <f t="shared" si="25"/>
        <v>#DIV/0!</v>
      </c>
      <c r="AI101" s="107"/>
      <c r="AJ101" s="107">
        <f t="shared" si="26"/>
        <v>0</v>
      </c>
      <c r="AL101" s="99"/>
      <c r="AM101" s="99">
        <f t="shared" si="27"/>
        <v>0</v>
      </c>
      <c r="AN101" s="99"/>
      <c r="AO101" s="141">
        <f t="shared" si="28"/>
        <v>0</v>
      </c>
      <c r="AP101" s="141">
        <f t="shared" si="29"/>
        <v>0</v>
      </c>
      <c r="AQ101" s="141">
        <f t="shared" si="30"/>
        <v>0</v>
      </c>
      <c r="AR101" s="99"/>
      <c r="AS101" s="99"/>
      <c r="AT101" s="99"/>
      <c r="AU101" s="99"/>
    </row>
    <row r="102" spans="1:47" x14ac:dyDescent="0.25">
      <c r="A102" t="str">
        <f t="shared" si="18"/>
        <v>C&amp;I Prescriptive_</v>
      </c>
      <c r="B102" t="s">
        <v>225</v>
      </c>
      <c r="D102" s="6" t="s">
        <v>28</v>
      </c>
      <c r="E102" s="7" t="s">
        <v>22</v>
      </c>
      <c r="F102" s="7"/>
      <c r="G102" s="6" t="s">
        <v>90</v>
      </c>
      <c r="H102" s="6">
        <v>0.81</v>
      </c>
      <c r="I102" s="135">
        <v>0</v>
      </c>
      <c r="J102" s="131" t="e">
        <f t="shared" si="31"/>
        <v>#DIV/0!</v>
      </c>
      <c r="K102" s="135">
        <v>0</v>
      </c>
      <c r="L102" s="131" t="e">
        <f t="shared" si="19"/>
        <v>#DIV/0!</v>
      </c>
      <c r="M102" s="130">
        <v>2050</v>
      </c>
      <c r="N102" s="130">
        <v>500</v>
      </c>
      <c r="O102" s="8">
        <v>0</v>
      </c>
      <c r="P102" s="8">
        <f t="shared" si="20"/>
        <v>0</v>
      </c>
      <c r="Q102" s="9">
        <v>0</v>
      </c>
      <c r="R102" s="83">
        <v>0</v>
      </c>
      <c r="S102" s="132">
        <v>0.9</v>
      </c>
      <c r="T102" s="135">
        <v>0</v>
      </c>
      <c r="U102" s="83" t="e">
        <f t="shared" si="21"/>
        <v>#DIV/0!</v>
      </c>
      <c r="V102" s="83">
        <v>0</v>
      </c>
      <c r="W102" s="83" t="e">
        <f t="shared" si="32"/>
        <v>#DIV/0!</v>
      </c>
      <c r="X102" s="83">
        <v>2050</v>
      </c>
      <c r="Y102" s="83">
        <v>550</v>
      </c>
      <c r="Z102" s="8">
        <v>0</v>
      </c>
      <c r="AA102" s="8">
        <f t="shared" si="22"/>
        <v>0</v>
      </c>
      <c r="AB102" s="9">
        <v>0</v>
      </c>
      <c r="AC102" s="83">
        <v>0</v>
      </c>
      <c r="AD102" s="85" t="e">
        <f t="shared" si="23"/>
        <v>#DIV/0!</v>
      </c>
      <c r="AE102" s="85" t="e">
        <f t="shared" si="24"/>
        <v>#DIV/0!</v>
      </c>
      <c r="AF102" s="99">
        <f>IFERROR(AD102+INDEX('Admin Adder'!$M$5:$M$25,MATCH('Measure Assignment'!$A102,'Admin Adder'!$B$5:$B$25,0)),0)</f>
        <v>0</v>
      </c>
      <c r="AG102" s="85" t="e">
        <f t="shared" si="25"/>
        <v>#DIV/0!</v>
      </c>
      <c r="AI102" s="107"/>
      <c r="AJ102" s="107">
        <f t="shared" si="26"/>
        <v>0</v>
      </c>
      <c r="AL102" s="99"/>
      <c r="AM102" s="99">
        <f t="shared" si="27"/>
        <v>0</v>
      </c>
      <c r="AN102" s="99"/>
      <c r="AO102" s="141">
        <f t="shared" si="28"/>
        <v>0</v>
      </c>
      <c r="AP102" s="141">
        <f t="shared" si="29"/>
        <v>0</v>
      </c>
      <c r="AQ102" s="141">
        <f t="shared" si="30"/>
        <v>0</v>
      </c>
      <c r="AR102" s="99"/>
      <c r="AS102" s="99"/>
      <c r="AT102" s="99"/>
      <c r="AU102" s="99"/>
    </row>
    <row r="103" spans="1:47" x14ac:dyDescent="0.25">
      <c r="A103" t="str">
        <f t="shared" si="18"/>
        <v>C&amp;I Prescriptive_</v>
      </c>
      <c r="B103" t="s">
        <v>225</v>
      </c>
      <c r="D103" s="6" t="s">
        <v>28</v>
      </c>
      <c r="E103" s="7" t="s">
        <v>22</v>
      </c>
      <c r="F103" s="7"/>
      <c r="G103" s="6" t="s">
        <v>91</v>
      </c>
      <c r="H103" s="6">
        <v>0.81</v>
      </c>
      <c r="I103" s="135">
        <v>0</v>
      </c>
      <c r="J103" s="131" t="e">
        <f t="shared" si="31"/>
        <v>#DIV/0!</v>
      </c>
      <c r="K103" s="135">
        <v>0</v>
      </c>
      <c r="L103" s="131" t="e">
        <f t="shared" si="19"/>
        <v>#DIV/0!</v>
      </c>
      <c r="M103" s="130">
        <v>120</v>
      </c>
      <c r="N103" s="130">
        <v>1000</v>
      </c>
      <c r="O103" s="8">
        <v>0</v>
      </c>
      <c r="P103" s="8">
        <f t="shared" si="20"/>
        <v>0</v>
      </c>
      <c r="Q103" s="9">
        <v>0</v>
      </c>
      <c r="R103" s="83">
        <v>0</v>
      </c>
      <c r="S103" s="132">
        <v>0.9</v>
      </c>
      <c r="T103" s="135">
        <v>0</v>
      </c>
      <c r="U103" s="83" t="e">
        <f t="shared" si="21"/>
        <v>#DIV/0!</v>
      </c>
      <c r="V103" s="83">
        <v>0</v>
      </c>
      <c r="W103" s="83" t="e">
        <f t="shared" si="32"/>
        <v>#DIV/0!</v>
      </c>
      <c r="X103" s="83">
        <v>120</v>
      </c>
      <c r="Y103" s="83">
        <v>1050</v>
      </c>
      <c r="Z103" s="8">
        <v>0</v>
      </c>
      <c r="AA103" s="8">
        <f t="shared" si="22"/>
        <v>0</v>
      </c>
      <c r="AB103" s="9">
        <v>0</v>
      </c>
      <c r="AC103" s="83">
        <v>0</v>
      </c>
      <c r="AD103" s="85" t="e">
        <f t="shared" si="23"/>
        <v>#DIV/0!</v>
      </c>
      <c r="AE103" s="85" t="e">
        <f t="shared" si="24"/>
        <v>#DIV/0!</v>
      </c>
      <c r="AF103" s="99">
        <f>IFERROR(AD103+INDEX('Admin Adder'!$M$5:$M$25,MATCH('Measure Assignment'!$A103,'Admin Adder'!$B$5:$B$25,0)),0)</f>
        <v>0</v>
      </c>
      <c r="AG103" s="85" t="e">
        <f t="shared" si="25"/>
        <v>#DIV/0!</v>
      </c>
      <c r="AI103" s="107"/>
      <c r="AJ103" s="107">
        <f t="shared" si="26"/>
        <v>0</v>
      </c>
      <c r="AL103" s="99"/>
      <c r="AM103" s="99">
        <f t="shared" si="27"/>
        <v>0</v>
      </c>
      <c r="AN103" s="99"/>
      <c r="AO103" s="141">
        <f t="shared" si="28"/>
        <v>0</v>
      </c>
      <c r="AP103" s="141">
        <f t="shared" si="29"/>
        <v>0</v>
      </c>
      <c r="AQ103" s="141">
        <f t="shared" si="30"/>
        <v>0</v>
      </c>
      <c r="AR103" s="99"/>
      <c r="AS103" s="99"/>
      <c r="AT103" s="99"/>
      <c r="AU103" s="99"/>
    </row>
    <row r="104" spans="1:47" x14ac:dyDescent="0.25">
      <c r="A104" t="str">
        <f t="shared" si="18"/>
        <v>C&amp;I Prescriptive_</v>
      </c>
      <c r="B104" t="s">
        <v>225</v>
      </c>
      <c r="D104" s="6" t="s">
        <v>28</v>
      </c>
      <c r="E104" s="7" t="s">
        <v>22</v>
      </c>
      <c r="F104" s="7"/>
      <c r="G104" s="6" t="s">
        <v>92</v>
      </c>
      <c r="H104" s="6">
        <v>0.81</v>
      </c>
      <c r="I104" s="135">
        <v>161530</v>
      </c>
      <c r="J104" s="131">
        <f t="shared" si="31"/>
        <v>16153</v>
      </c>
      <c r="K104" s="135">
        <v>161530</v>
      </c>
      <c r="L104" s="131">
        <f t="shared" si="19"/>
        <v>16153</v>
      </c>
      <c r="M104" s="130">
        <v>0</v>
      </c>
      <c r="N104" s="130">
        <v>60</v>
      </c>
      <c r="O104" s="8">
        <v>10</v>
      </c>
      <c r="P104" s="8">
        <f t="shared" si="20"/>
        <v>0</v>
      </c>
      <c r="Q104" s="9">
        <v>600</v>
      </c>
      <c r="R104" s="83">
        <v>130839.3</v>
      </c>
      <c r="S104" s="132">
        <v>0.9</v>
      </c>
      <c r="T104" s="135">
        <v>0</v>
      </c>
      <c r="U104" s="83" t="e">
        <f t="shared" si="21"/>
        <v>#DIV/0!</v>
      </c>
      <c r="V104" s="83">
        <v>0</v>
      </c>
      <c r="W104" s="83" t="e">
        <f t="shared" si="32"/>
        <v>#DIV/0!</v>
      </c>
      <c r="X104" s="83">
        <v>0</v>
      </c>
      <c r="Y104" s="83">
        <v>85</v>
      </c>
      <c r="Z104" s="8">
        <v>0</v>
      </c>
      <c r="AA104" s="8">
        <f t="shared" si="22"/>
        <v>0</v>
      </c>
      <c r="AB104" s="9">
        <v>0</v>
      </c>
      <c r="AC104" s="83">
        <v>0</v>
      </c>
      <c r="AD104" s="85">
        <f t="shared" si="23"/>
        <v>4.5857781262969152E-3</v>
      </c>
      <c r="AE104" s="85">
        <f t="shared" si="24"/>
        <v>1.8898921442823617E-2</v>
      </c>
      <c r="AF104" s="99">
        <f>IFERROR(AD104+INDEX('Admin Adder'!$M$5:$M$25,MATCH('Measure Assignment'!$A104,'Admin Adder'!$B$5:$B$25,0)),0)</f>
        <v>2.3484699569120533E-2</v>
      </c>
      <c r="AG104" s="85">
        <f t="shared" si="25"/>
        <v>0</v>
      </c>
      <c r="AI104" s="107"/>
      <c r="AJ104" s="107">
        <f t="shared" si="26"/>
        <v>6.0507478835230659E-2</v>
      </c>
      <c r="AL104" s="99"/>
      <c r="AM104" s="99">
        <f t="shared" si="27"/>
        <v>1.4209999621303112E-3</v>
      </c>
      <c r="AN104" s="99"/>
      <c r="AO104" s="141">
        <f t="shared" si="28"/>
        <v>2.7747387291997429E-4</v>
      </c>
      <c r="AP104" s="141">
        <f t="shared" si="29"/>
        <v>1.1435260892103368E-3</v>
      </c>
      <c r="AQ104" s="141">
        <f t="shared" si="30"/>
        <v>0</v>
      </c>
      <c r="AR104" s="99"/>
      <c r="AS104" s="99"/>
      <c r="AT104" s="99"/>
      <c r="AU104" s="99"/>
    </row>
    <row r="105" spans="1:47" x14ac:dyDescent="0.25">
      <c r="A105" t="str">
        <f t="shared" si="18"/>
        <v>C&amp;I Prescriptive_</v>
      </c>
      <c r="B105" t="s">
        <v>225</v>
      </c>
      <c r="D105" s="6" t="s">
        <v>28</v>
      </c>
      <c r="E105" s="7" t="s">
        <v>22</v>
      </c>
      <c r="F105" s="7"/>
      <c r="G105" s="6" t="s">
        <v>93</v>
      </c>
      <c r="H105" s="6">
        <v>0.81</v>
      </c>
      <c r="I105" s="135">
        <v>0</v>
      </c>
      <c r="J105" s="131" t="e">
        <f t="shared" si="31"/>
        <v>#DIV/0!</v>
      </c>
      <c r="K105" s="135">
        <v>0</v>
      </c>
      <c r="L105" s="131" t="e">
        <f t="shared" si="19"/>
        <v>#DIV/0!</v>
      </c>
      <c r="M105" s="130">
        <v>970</v>
      </c>
      <c r="N105" s="130">
        <v>375</v>
      </c>
      <c r="O105" s="8">
        <v>0</v>
      </c>
      <c r="P105" s="8">
        <f t="shared" si="20"/>
        <v>0</v>
      </c>
      <c r="Q105" s="9">
        <v>0</v>
      </c>
      <c r="R105" s="83">
        <v>0</v>
      </c>
      <c r="S105" s="132">
        <v>0.9</v>
      </c>
      <c r="T105" s="135">
        <v>0</v>
      </c>
      <c r="U105" s="83" t="e">
        <f t="shared" si="21"/>
        <v>#DIV/0!</v>
      </c>
      <c r="V105" s="83">
        <v>0</v>
      </c>
      <c r="W105" s="83" t="e">
        <f t="shared" si="32"/>
        <v>#DIV/0!</v>
      </c>
      <c r="X105" s="83">
        <v>970</v>
      </c>
      <c r="Y105" s="83">
        <v>425</v>
      </c>
      <c r="Z105" s="8">
        <v>0</v>
      </c>
      <c r="AA105" s="8">
        <f t="shared" si="22"/>
        <v>0</v>
      </c>
      <c r="AB105" s="9">
        <v>0</v>
      </c>
      <c r="AC105" s="83">
        <v>0</v>
      </c>
      <c r="AD105" s="85" t="e">
        <f t="shared" si="23"/>
        <v>#DIV/0!</v>
      </c>
      <c r="AE105" s="85" t="e">
        <f t="shared" si="24"/>
        <v>#DIV/0!</v>
      </c>
      <c r="AF105" s="99">
        <f>IFERROR(AD105+INDEX('Admin Adder'!$M$5:$M$25,MATCH('Measure Assignment'!$A105,'Admin Adder'!$B$5:$B$25,0)),0)</f>
        <v>0</v>
      </c>
      <c r="AG105" s="85" t="e">
        <f t="shared" si="25"/>
        <v>#DIV/0!</v>
      </c>
      <c r="AI105" s="107"/>
      <c r="AJ105" s="107">
        <f t="shared" si="26"/>
        <v>0</v>
      </c>
      <c r="AL105" s="99"/>
      <c r="AM105" s="99">
        <f t="shared" si="27"/>
        <v>0</v>
      </c>
      <c r="AN105" s="99"/>
      <c r="AO105" s="141">
        <f t="shared" si="28"/>
        <v>0</v>
      </c>
      <c r="AP105" s="141">
        <f t="shared" si="29"/>
        <v>0</v>
      </c>
      <c r="AQ105" s="141">
        <f t="shared" si="30"/>
        <v>0</v>
      </c>
      <c r="AR105" s="99"/>
      <c r="AS105" s="99"/>
      <c r="AT105" s="99"/>
      <c r="AU105" s="99"/>
    </row>
    <row r="106" spans="1:47" x14ac:dyDescent="0.25">
      <c r="A106" t="str">
        <f t="shared" si="18"/>
        <v>C&amp;I Prescriptive_</v>
      </c>
      <c r="B106" t="s">
        <v>225</v>
      </c>
      <c r="D106" s="6" t="s">
        <v>28</v>
      </c>
      <c r="E106" s="7" t="s">
        <v>22</v>
      </c>
      <c r="F106" s="7"/>
      <c r="G106" s="6" t="s">
        <v>94</v>
      </c>
      <c r="H106" s="6">
        <v>0.81</v>
      </c>
      <c r="I106" s="135">
        <v>0</v>
      </c>
      <c r="J106" s="131" t="e">
        <f t="shared" si="31"/>
        <v>#DIV/0!</v>
      </c>
      <c r="K106" s="135">
        <v>0</v>
      </c>
      <c r="L106" s="131" t="e">
        <f t="shared" si="19"/>
        <v>#DIV/0!</v>
      </c>
      <c r="M106" s="130">
        <v>0</v>
      </c>
      <c r="N106" s="130">
        <v>500</v>
      </c>
      <c r="O106" s="8">
        <v>0</v>
      </c>
      <c r="P106" s="8">
        <f t="shared" si="20"/>
        <v>0</v>
      </c>
      <c r="Q106" s="9">
        <v>0</v>
      </c>
      <c r="R106" s="83">
        <v>0</v>
      </c>
      <c r="S106" s="132">
        <v>0.9</v>
      </c>
      <c r="T106" s="135">
        <v>0</v>
      </c>
      <c r="U106" s="83" t="e">
        <f t="shared" si="21"/>
        <v>#DIV/0!</v>
      </c>
      <c r="V106" s="83">
        <v>0</v>
      </c>
      <c r="W106" s="83" t="e">
        <f t="shared" si="32"/>
        <v>#DIV/0!</v>
      </c>
      <c r="X106" s="83">
        <v>0</v>
      </c>
      <c r="Y106" s="83">
        <v>550</v>
      </c>
      <c r="Z106" s="8">
        <v>0</v>
      </c>
      <c r="AA106" s="8">
        <f t="shared" si="22"/>
        <v>0</v>
      </c>
      <c r="AB106" s="9">
        <v>0</v>
      </c>
      <c r="AC106" s="83">
        <v>0</v>
      </c>
      <c r="AD106" s="85" t="e">
        <f t="shared" si="23"/>
        <v>#DIV/0!</v>
      </c>
      <c r="AE106" s="85" t="e">
        <f t="shared" si="24"/>
        <v>#DIV/0!</v>
      </c>
      <c r="AF106" s="99">
        <f>IFERROR(AD106+INDEX('Admin Adder'!$M$5:$M$25,MATCH('Measure Assignment'!$A106,'Admin Adder'!$B$5:$B$25,0)),0)</f>
        <v>0</v>
      </c>
      <c r="AG106" s="85" t="e">
        <f t="shared" si="25"/>
        <v>#DIV/0!</v>
      </c>
      <c r="AI106" s="107"/>
      <c r="AJ106" s="107">
        <f t="shared" si="26"/>
        <v>0</v>
      </c>
      <c r="AL106" s="99"/>
      <c r="AM106" s="99">
        <f t="shared" si="27"/>
        <v>0</v>
      </c>
      <c r="AN106" s="99"/>
      <c r="AO106" s="141">
        <f t="shared" si="28"/>
        <v>0</v>
      </c>
      <c r="AP106" s="141">
        <f t="shared" si="29"/>
        <v>0</v>
      </c>
      <c r="AQ106" s="141">
        <f t="shared" si="30"/>
        <v>0</v>
      </c>
      <c r="AR106" s="99"/>
      <c r="AS106" s="99"/>
      <c r="AT106" s="99"/>
      <c r="AU106" s="99"/>
    </row>
    <row r="107" spans="1:47" x14ac:dyDescent="0.25">
      <c r="A107" t="str">
        <f t="shared" si="18"/>
        <v>C&amp;I Prescriptive_</v>
      </c>
      <c r="B107" t="s">
        <v>225</v>
      </c>
      <c r="D107" s="6" t="s">
        <v>28</v>
      </c>
      <c r="E107" s="7" t="s">
        <v>22</v>
      </c>
      <c r="F107" s="7"/>
      <c r="G107" s="6" t="s">
        <v>95</v>
      </c>
      <c r="H107" s="6">
        <v>0.81</v>
      </c>
      <c r="I107" s="135">
        <v>0</v>
      </c>
      <c r="J107" s="131" t="e">
        <f t="shared" si="31"/>
        <v>#DIV/0!</v>
      </c>
      <c r="K107" s="135">
        <v>0</v>
      </c>
      <c r="L107" s="131" t="e">
        <f t="shared" si="19"/>
        <v>#DIV/0!</v>
      </c>
      <c r="M107" s="130">
        <v>50</v>
      </c>
      <c r="N107" s="130">
        <v>1000</v>
      </c>
      <c r="O107" s="8">
        <v>0</v>
      </c>
      <c r="P107" s="8">
        <f t="shared" si="20"/>
        <v>0</v>
      </c>
      <c r="Q107" s="9">
        <v>0</v>
      </c>
      <c r="R107" s="83">
        <v>0</v>
      </c>
      <c r="S107" s="132">
        <v>0.9</v>
      </c>
      <c r="T107" s="135">
        <v>0</v>
      </c>
      <c r="U107" s="83" t="e">
        <f t="shared" si="21"/>
        <v>#DIV/0!</v>
      </c>
      <c r="V107" s="83">
        <v>0</v>
      </c>
      <c r="W107" s="83" t="e">
        <f t="shared" si="32"/>
        <v>#DIV/0!</v>
      </c>
      <c r="X107" s="83">
        <v>50</v>
      </c>
      <c r="Y107" s="83">
        <v>1050</v>
      </c>
      <c r="Z107" s="8">
        <v>0</v>
      </c>
      <c r="AA107" s="8">
        <f t="shared" si="22"/>
        <v>0</v>
      </c>
      <c r="AB107" s="9">
        <v>0</v>
      </c>
      <c r="AC107" s="83">
        <v>0</v>
      </c>
      <c r="AD107" s="85" t="e">
        <f t="shared" si="23"/>
        <v>#DIV/0!</v>
      </c>
      <c r="AE107" s="85" t="e">
        <f t="shared" si="24"/>
        <v>#DIV/0!</v>
      </c>
      <c r="AF107" s="99">
        <f>IFERROR(AD107+INDEX('Admin Adder'!$M$5:$M$25,MATCH('Measure Assignment'!$A107,'Admin Adder'!$B$5:$B$25,0)),0)</f>
        <v>0</v>
      </c>
      <c r="AG107" s="85" t="e">
        <f t="shared" si="25"/>
        <v>#DIV/0!</v>
      </c>
      <c r="AI107" s="107"/>
      <c r="AJ107" s="107">
        <f t="shared" si="26"/>
        <v>0</v>
      </c>
      <c r="AL107" s="99"/>
      <c r="AM107" s="99">
        <f t="shared" si="27"/>
        <v>0</v>
      </c>
      <c r="AN107" s="99"/>
      <c r="AO107" s="141">
        <f t="shared" si="28"/>
        <v>0</v>
      </c>
      <c r="AP107" s="141">
        <f t="shared" si="29"/>
        <v>0</v>
      </c>
      <c r="AQ107" s="141">
        <f t="shared" si="30"/>
        <v>0</v>
      </c>
      <c r="AR107" s="99"/>
      <c r="AS107" s="99"/>
      <c r="AT107" s="99"/>
      <c r="AU107" s="99"/>
    </row>
    <row r="108" spans="1:47" x14ac:dyDescent="0.25">
      <c r="A108" t="str">
        <f t="shared" si="18"/>
        <v>C&amp;I Prescriptive_</v>
      </c>
      <c r="B108" t="s">
        <v>225</v>
      </c>
      <c r="D108" s="6" t="s">
        <v>28</v>
      </c>
      <c r="E108" s="7" t="s">
        <v>22</v>
      </c>
      <c r="F108" s="7"/>
      <c r="G108" s="6" t="s">
        <v>96</v>
      </c>
      <c r="H108" s="6">
        <v>0.81</v>
      </c>
      <c r="I108" s="135">
        <v>51116</v>
      </c>
      <c r="J108" s="131">
        <f t="shared" si="31"/>
        <v>983</v>
      </c>
      <c r="K108" s="135">
        <v>51116</v>
      </c>
      <c r="L108" s="131">
        <f t="shared" si="19"/>
        <v>983</v>
      </c>
      <c r="M108" s="130">
        <v>500</v>
      </c>
      <c r="N108" s="130">
        <v>250</v>
      </c>
      <c r="O108" s="8">
        <v>52</v>
      </c>
      <c r="P108" s="8">
        <f t="shared" si="20"/>
        <v>26000</v>
      </c>
      <c r="Q108" s="9">
        <v>13000</v>
      </c>
      <c r="R108" s="83">
        <v>41403.96</v>
      </c>
      <c r="S108" s="132">
        <v>0.9</v>
      </c>
      <c r="T108" s="135">
        <v>0</v>
      </c>
      <c r="U108" s="83" t="e">
        <f t="shared" si="21"/>
        <v>#DIV/0!</v>
      </c>
      <c r="V108" s="83">
        <v>0</v>
      </c>
      <c r="W108" s="83" t="e">
        <f t="shared" si="32"/>
        <v>#DIV/0!</v>
      </c>
      <c r="X108" s="83">
        <v>1706</v>
      </c>
      <c r="Y108" s="83">
        <v>300</v>
      </c>
      <c r="Z108" s="8">
        <v>0</v>
      </c>
      <c r="AA108" s="8">
        <f t="shared" si="22"/>
        <v>0</v>
      </c>
      <c r="AB108" s="9">
        <v>0</v>
      </c>
      <c r="AC108" s="83">
        <v>0</v>
      </c>
      <c r="AD108" s="85">
        <f t="shared" si="23"/>
        <v>0.31397962900167037</v>
      </c>
      <c r="AE108" s="85">
        <f t="shared" si="24"/>
        <v>1.8898921442823624E-2</v>
      </c>
      <c r="AF108" s="99">
        <f>IFERROR(AD108+INDEX('Admin Adder'!$M$5:$M$25,MATCH('Measure Assignment'!$A108,'Admin Adder'!$B$5:$B$25,0)),0)</f>
        <v>0.33287855044449399</v>
      </c>
      <c r="AG108" s="85">
        <f t="shared" si="25"/>
        <v>0.62795925800334074</v>
      </c>
      <c r="AI108" s="107"/>
      <c r="AJ108" s="107">
        <f t="shared" si="26"/>
        <v>1.9147528559039499E-2</v>
      </c>
      <c r="AL108" s="99"/>
      <c r="AM108" s="99">
        <f t="shared" si="27"/>
        <v>6.3738015513276191E-3</v>
      </c>
      <c r="AN108" s="99"/>
      <c r="AO108" s="141">
        <f t="shared" si="28"/>
        <v>6.01193391326611E-3</v>
      </c>
      <c r="AP108" s="141">
        <f t="shared" si="29"/>
        <v>3.6186763806150932E-4</v>
      </c>
      <c r="AQ108" s="141">
        <f t="shared" si="30"/>
        <v>1.202386782653222E-2</v>
      </c>
      <c r="AR108" s="99"/>
      <c r="AS108" s="99"/>
      <c r="AT108" s="99"/>
      <c r="AU108" s="99"/>
    </row>
    <row r="109" spans="1:47" x14ac:dyDescent="0.25">
      <c r="A109" t="str">
        <f t="shared" si="18"/>
        <v>C&amp;I Prescriptive_</v>
      </c>
      <c r="B109" t="s">
        <v>225</v>
      </c>
      <c r="D109" s="6" t="s">
        <v>28</v>
      </c>
      <c r="E109" s="7" t="s">
        <v>22</v>
      </c>
      <c r="F109" s="7"/>
      <c r="G109" s="6" t="s">
        <v>97</v>
      </c>
      <c r="H109" s="6">
        <v>0.81</v>
      </c>
      <c r="I109" s="135">
        <v>30550.499999999993</v>
      </c>
      <c r="J109" s="131">
        <f t="shared" si="31"/>
        <v>6110.0999999999985</v>
      </c>
      <c r="K109" s="135">
        <v>30550.499999999993</v>
      </c>
      <c r="L109" s="131">
        <f t="shared" si="19"/>
        <v>6110.0999999999985</v>
      </c>
      <c r="M109" s="130">
        <v>142</v>
      </c>
      <c r="N109" s="130">
        <v>50</v>
      </c>
      <c r="O109" s="8">
        <v>5</v>
      </c>
      <c r="P109" s="8">
        <f t="shared" si="20"/>
        <v>710</v>
      </c>
      <c r="Q109" s="9">
        <v>250</v>
      </c>
      <c r="R109" s="83">
        <v>24745.904999999995</v>
      </c>
      <c r="S109" s="132">
        <v>0.9</v>
      </c>
      <c r="T109" s="135">
        <v>3386</v>
      </c>
      <c r="U109" s="83">
        <f t="shared" si="21"/>
        <v>1693</v>
      </c>
      <c r="V109" s="83">
        <v>3386</v>
      </c>
      <c r="W109" s="83">
        <f t="shared" si="32"/>
        <v>1693</v>
      </c>
      <c r="X109" s="83">
        <v>150</v>
      </c>
      <c r="Y109" s="83">
        <v>75</v>
      </c>
      <c r="Z109" s="8">
        <v>2</v>
      </c>
      <c r="AA109" s="8">
        <f t="shared" si="22"/>
        <v>300</v>
      </c>
      <c r="AB109" s="9">
        <v>150</v>
      </c>
      <c r="AC109" s="83">
        <v>3047.4</v>
      </c>
      <c r="AD109" s="85">
        <f t="shared" si="23"/>
        <v>1.4391955184890752E-2</v>
      </c>
      <c r="AE109" s="85">
        <f t="shared" si="24"/>
        <v>1.8898921442823617E-2</v>
      </c>
      <c r="AF109" s="99">
        <f>IFERROR(AD109+INDEX('Admin Adder'!$M$5:$M$25,MATCH('Measure Assignment'!$A109,'Admin Adder'!$B$5:$B$25,0)),0)</f>
        <v>3.3290876627714371E-2</v>
      </c>
      <c r="AG109" s="85">
        <f t="shared" si="25"/>
        <v>3.6339686841849149E-2</v>
      </c>
      <c r="AI109" s="107"/>
      <c r="AJ109" s="107">
        <f t="shared" si="26"/>
        <v>1.1443903498766259E-2</v>
      </c>
      <c r="AL109" s="99"/>
      <c r="AM109" s="99">
        <f t="shared" si="27"/>
        <v>3.8097757951689639E-4</v>
      </c>
      <c r="AN109" s="99"/>
      <c r="AO109" s="141">
        <f t="shared" si="28"/>
        <v>1.6470014629445847E-4</v>
      </c>
      <c r="AP109" s="141">
        <f t="shared" si="29"/>
        <v>2.1627743322243787E-4</v>
      </c>
      <c r="AQ109" s="141">
        <f t="shared" si="30"/>
        <v>4.1586786939350765E-4</v>
      </c>
      <c r="AR109" s="99"/>
      <c r="AS109" s="99"/>
      <c r="AT109" s="99"/>
      <c r="AU109" s="99"/>
    </row>
    <row r="110" spans="1:47" x14ac:dyDescent="0.25">
      <c r="A110" t="str">
        <f t="shared" si="18"/>
        <v>C&amp;I Prescriptive_</v>
      </c>
      <c r="B110" t="s">
        <v>225</v>
      </c>
      <c r="D110" s="6" t="s">
        <v>28</v>
      </c>
      <c r="E110" s="7" t="s">
        <v>22</v>
      </c>
      <c r="F110" s="7"/>
      <c r="G110" s="6" t="s">
        <v>98</v>
      </c>
      <c r="H110" s="6">
        <v>0.81</v>
      </c>
      <c r="I110" s="135">
        <v>141693</v>
      </c>
      <c r="J110" s="131">
        <f t="shared" si="31"/>
        <v>11807.75</v>
      </c>
      <c r="K110" s="135">
        <v>141693</v>
      </c>
      <c r="L110" s="131">
        <f t="shared" si="19"/>
        <v>11807.75</v>
      </c>
      <c r="M110" s="130">
        <v>166</v>
      </c>
      <c r="N110" s="130">
        <v>100</v>
      </c>
      <c r="O110" s="8">
        <v>12</v>
      </c>
      <c r="P110" s="8">
        <f t="shared" si="20"/>
        <v>1992</v>
      </c>
      <c r="Q110" s="9">
        <v>1200</v>
      </c>
      <c r="R110" s="83">
        <v>114771.33</v>
      </c>
      <c r="S110" s="132">
        <v>0.9</v>
      </c>
      <c r="T110" s="135">
        <v>12024</v>
      </c>
      <c r="U110" s="83">
        <f t="shared" si="21"/>
        <v>2004</v>
      </c>
      <c r="V110" s="83">
        <v>12024</v>
      </c>
      <c r="W110" s="83">
        <f t="shared" si="32"/>
        <v>2004</v>
      </c>
      <c r="X110" s="83">
        <v>400</v>
      </c>
      <c r="Y110" s="83">
        <v>125</v>
      </c>
      <c r="Z110" s="8">
        <v>6</v>
      </c>
      <c r="AA110" s="8">
        <f t="shared" si="22"/>
        <v>2400</v>
      </c>
      <c r="AB110" s="9">
        <v>750</v>
      </c>
      <c r="AC110" s="83">
        <v>10821.6</v>
      </c>
      <c r="AD110" s="85">
        <f t="shared" si="23"/>
        <v>1.552635168237575E-2</v>
      </c>
      <c r="AE110" s="85">
        <f t="shared" si="24"/>
        <v>1.8898921442823621E-2</v>
      </c>
      <c r="AF110" s="99">
        <f>IFERROR(AD110+INDEX('Admin Adder'!$M$5:$M$25,MATCH('Measure Assignment'!$A110,'Admin Adder'!$B$5:$B$25,0)),0)</f>
        <v>3.4425273125199371E-2</v>
      </c>
      <c r="AG110" s="85">
        <f t="shared" si="25"/>
        <v>3.4970121327689382E-2</v>
      </c>
      <c r="AI110" s="107"/>
      <c r="AJ110" s="107">
        <f t="shared" si="26"/>
        <v>5.3076742392127389E-2</v>
      </c>
      <c r="AL110" s="99"/>
      <c r="AM110" s="99">
        <f t="shared" si="27"/>
        <v>1.8271813534448333E-3</v>
      </c>
      <c r="AN110" s="99"/>
      <c r="AO110" s="141">
        <f t="shared" si="28"/>
        <v>8.2408816853503136E-4</v>
      </c>
      <c r="AP110" s="141">
        <f t="shared" si="29"/>
        <v>1.0030931849098017E-3</v>
      </c>
      <c r="AQ110" s="141">
        <f t="shared" si="30"/>
        <v>1.8561001211312091E-3</v>
      </c>
      <c r="AR110" s="99"/>
      <c r="AS110" s="99"/>
      <c r="AT110" s="99"/>
      <c r="AU110" s="99"/>
    </row>
    <row r="111" spans="1:47" x14ac:dyDescent="0.25">
      <c r="A111" t="str">
        <f t="shared" si="18"/>
        <v>C&amp;I Prescriptive_</v>
      </c>
      <c r="B111" t="s">
        <v>225</v>
      </c>
      <c r="D111" s="6" t="s">
        <v>28</v>
      </c>
      <c r="E111" s="7" t="s">
        <v>22</v>
      </c>
      <c r="F111" s="7"/>
      <c r="G111" s="6" t="s">
        <v>99</v>
      </c>
      <c r="H111" s="6">
        <v>0.81</v>
      </c>
      <c r="I111" s="135">
        <v>38507.500000000007</v>
      </c>
      <c r="J111" s="131">
        <f t="shared" si="31"/>
        <v>7701.5000000000018</v>
      </c>
      <c r="K111" s="135">
        <v>38507.500000000007</v>
      </c>
      <c r="L111" s="131">
        <f t="shared" si="19"/>
        <v>7701.5000000000018</v>
      </c>
      <c r="M111" s="130">
        <v>166</v>
      </c>
      <c r="N111" s="130">
        <v>150</v>
      </c>
      <c r="O111" s="8">
        <v>5</v>
      </c>
      <c r="P111" s="8">
        <f t="shared" si="20"/>
        <v>830</v>
      </c>
      <c r="Q111" s="9">
        <v>750</v>
      </c>
      <c r="R111" s="83">
        <v>31191.075000000008</v>
      </c>
      <c r="S111" s="132">
        <v>0.9</v>
      </c>
      <c r="T111" s="135">
        <v>7738</v>
      </c>
      <c r="U111" s="83">
        <f t="shared" si="21"/>
        <v>3869</v>
      </c>
      <c r="V111" s="83">
        <v>7738</v>
      </c>
      <c r="W111" s="83">
        <f t="shared" si="32"/>
        <v>3869</v>
      </c>
      <c r="X111" s="83">
        <v>550</v>
      </c>
      <c r="Y111" s="83">
        <v>175</v>
      </c>
      <c r="Z111" s="8">
        <v>2</v>
      </c>
      <c r="AA111" s="8">
        <f t="shared" si="22"/>
        <v>1100</v>
      </c>
      <c r="AB111" s="9">
        <v>350</v>
      </c>
      <c r="AC111" s="83">
        <v>6964.2</v>
      </c>
      <c r="AD111" s="85">
        <f t="shared" si="23"/>
        <v>2.8829565505686952E-2</v>
      </c>
      <c r="AE111" s="85">
        <f t="shared" si="24"/>
        <v>1.8898921442823617E-2</v>
      </c>
      <c r="AF111" s="99">
        <f>IFERROR(AD111+INDEX('Admin Adder'!$M$5:$M$25,MATCH('Measure Assignment'!$A111,'Admin Adder'!$B$5:$B$25,0)),0)</f>
        <v>4.7728486948510569E-2</v>
      </c>
      <c r="AG111" s="85">
        <f t="shared" si="25"/>
        <v>5.0582783114523473E-2</v>
      </c>
      <c r="AI111" s="107"/>
      <c r="AJ111" s="107">
        <f t="shared" si="26"/>
        <v>1.4424513967978982E-2</v>
      </c>
      <c r="AL111" s="99"/>
      <c r="AM111" s="99">
        <f t="shared" si="27"/>
        <v>6.8846022665929323E-4</v>
      </c>
      <c r="AN111" s="99"/>
      <c r="AO111" s="141">
        <f t="shared" si="28"/>
        <v>4.1585247032754647E-4</v>
      </c>
      <c r="AP111" s="141">
        <f t="shared" si="29"/>
        <v>2.7260775633174676E-4</v>
      </c>
      <c r="AQ111" s="141">
        <f t="shared" si="30"/>
        <v>7.2963206157469524E-4</v>
      </c>
      <c r="AR111" s="99"/>
      <c r="AS111" s="99"/>
      <c r="AT111" s="99"/>
      <c r="AU111" s="99"/>
    </row>
    <row r="112" spans="1:47" x14ac:dyDescent="0.25">
      <c r="A112" t="str">
        <f t="shared" si="18"/>
        <v>C&amp;I Prescriptive_</v>
      </c>
      <c r="B112" t="s">
        <v>225</v>
      </c>
      <c r="D112" s="6" t="s">
        <v>28</v>
      </c>
      <c r="E112" s="7" t="s">
        <v>22</v>
      </c>
      <c r="F112" s="7"/>
      <c r="G112" s="6" t="s">
        <v>100</v>
      </c>
      <c r="H112" s="6">
        <v>0.81</v>
      </c>
      <c r="I112" s="135">
        <v>0</v>
      </c>
      <c r="J112" s="131" t="e">
        <f t="shared" si="31"/>
        <v>#DIV/0!</v>
      </c>
      <c r="K112" s="135">
        <v>0</v>
      </c>
      <c r="L112" s="131" t="e">
        <f t="shared" si="19"/>
        <v>#DIV/0!</v>
      </c>
      <c r="M112" s="130">
        <v>407</v>
      </c>
      <c r="N112" s="130">
        <v>200</v>
      </c>
      <c r="O112" s="8">
        <v>0</v>
      </c>
      <c r="P112" s="8">
        <f t="shared" si="20"/>
        <v>0</v>
      </c>
      <c r="Q112" s="9">
        <v>0</v>
      </c>
      <c r="R112" s="83">
        <v>0</v>
      </c>
      <c r="S112" s="132">
        <v>0.9</v>
      </c>
      <c r="T112" s="135">
        <v>0</v>
      </c>
      <c r="U112" s="83" t="e">
        <f t="shared" si="21"/>
        <v>#DIV/0!</v>
      </c>
      <c r="V112" s="83">
        <v>0</v>
      </c>
      <c r="W112" s="83" t="e">
        <f t="shared" si="32"/>
        <v>#DIV/0!</v>
      </c>
      <c r="X112" s="83">
        <v>700</v>
      </c>
      <c r="Y112" s="83">
        <v>225</v>
      </c>
      <c r="Z112" s="8">
        <v>0</v>
      </c>
      <c r="AA112" s="8">
        <f t="shared" si="22"/>
        <v>0</v>
      </c>
      <c r="AB112" s="9">
        <v>0</v>
      </c>
      <c r="AC112" s="83">
        <v>0</v>
      </c>
      <c r="AD112" s="85" t="e">
        <f t="shared" si="23"/>
        <v>#DIV/0!</v>
      </c>
      <c r="AE112" s="85" t="e">
        <f t="shared" si="24"/>
        <v>#DIV/0!</v>
      </c>
      <c r="AF112" s="99">
        <f>IFERROR(AD112+INDEX('Admin Adder'!$M$5:$M$25,MATCH('Measure Assignment'!$A112,'Admin Adder'!$B$5:$B$25,0)),0)</f>
        <v>0</v>
      </c>
      <c r="AG112" s="85" t="e">
        <f t="shared" si="25"/>
        <v>#DIV/0!</v>
      </c>
      <c r="AI112" s="107"/>
      <c r="AJ112" s="107">
        <f t="shared" si="26"/>
        <v>0</v>
      </c>
      <c r="AL112" s="99"/>
      <c r="AM112" s="99">
        <f t="shared" si="27"/>
        <v>0</v>
      </c>
      <c r="AN112" s="99"/>
      <c r="AO112" s="141">
        <f t="shared" si="28"/>
        <v>0</v>
      </c>
      <c r="AP112" s="141">
        <f t="shared" si="29"/>
        <v>0</v>
      </c>
      <c r="AQ112" s="141">
        <f t="shared" si="30"/>
        <v>0</v>
      </c>
      <c r="AR112" s="99"/>
      <c r="AS112" s="99"/>
      <c r="AT112" s="99"/>
      <c r="AU112" s="99"/>
    </row>
    <row r="113" spans="1:47" x14ac:dyDescent="0.25">
      <c r="A113" t="str">
        <f t="shared" si="18"/>
        <v>C&amp;I Prescriptive_</v>
      </c>
      <c r="B113" t="s">
        <v>225</v>
      </c>
      <c r="D113" s="6" t="s">
        <v>28</v>
      </c>
      <c r="E113" s="7" t="s">
        <v>22</v>
      </c>
      <c r="F113" s="7"/>
      <c r="G113" s="6" t="s">
        <v>101</v>
      </c>
      <c r="H113" s="6">
        <v>0.81</v>
      </c>
      <c r="I113" s="135">
        <v>6880.25</v>
      </c>
      <c r="J113" s="131">
        <f t="shared" si="31"/>
        <v>1376.05</v>
      </c>
      <c r="K113" s="135">
        <v>6880.25</v>
      </c>
      <c r="L113" s="131">
        <f t="shared" si="19"/>
        <v>1376.05</v>
      </c>
      <c r="M113" s="130">
        <v>143</v>
      </c>
      <c r="N113" s="130">
        <v>50</v>
      </c>
      <c r="O113" s="8">
        <v>5</v>
      </c>
      <c r="P113" s="8">
        <f t="shared" si="20"/>
        <v>715</v>
      </c>
      <c r="Q113" s="9">
        <v>250</v>
      </c>
      <c r="R113" s="83">
        <v>5573.0025000000005</v>
      </c>
      <c r="S113" s="132">
        <v>0.9</v>
      </c>
      <c r="T113" s="135">
        <v>1444</v>
      </c>
      <c r="U113" s="83">
        <f t="shared" si="21"/>
        <v>722</v>
      </c>
      <c r="V113" s="83">
        <v>1444</v>
      </c>
      <c r="W113" s="83">
        <f t="shared" si="32"/>
        <v>722</v>
      </c>
      <c r="X113" s="83">
        <v>250</v>
      </c>
      <c r="Y113" s="83">
        <v>75</v>
      </c>
      <c r="Z113" s="8">
        <v>2</v>
      </c>
      <c r="AA113" s="8">
        <f t="shared" si="22"/>
        <v>500</v>
      </c>
      <c r="AB113" s="9">
        <v>150</v>
      </c>
      <c r="AC113" s="83">
        <v>1299.6000000000001</v>
      </c>
      <c r="AD113" s="85">
        <f t="shared" si="23"/>
        <v>5.8202114846595585E-2</v>
      </c>
      <c r="AE113" s="85">
        <f t="shared" si="24"/>
        <v>1.889892144282361E-2</v>
      </c>
      <c r="AF113" s="99">
        <f>IFERROR(AD113+INDEX('Admin Adder'!$M$5:$M$25,MATCH('Measure Assignment'!$A113,'Admin Adder'!$B$5:$B$25,0)),0)</f>
        <v>7.7101036289419195E-2</v>
      </c>
      <c r="AG113" s="85">
        <f t="shared" si="25"/>
        <v>0.17678892384653411</v>
      </c>
      <c r="AI113" s="107"/>
      <c r="AJ113" s="107">
        <f t="shared" si="26"/>
        <v>2.577270979112832E-3</v>
      </c>
      <c r="AL113" s="99"/>
      <c r="AM113" s="99">
        <f t="shared" si="27"/>
        <v>1.987102632882454E-4</v>
      </c>
      <c r="AN113" s="99"/>
      <c r="AO113" s="141">
        <f t="shared" si="28"/>
        <v>1.5000262151712289E-4</v>
      </c>
      <c r="AP113" s="141">
        <f t="shared" si="29"/>
        <v>4.8707641771122505E-5</v>
      </c>
      <c r="AQ113" s="141">
        <f t="shared" si="30"/>
        <v>4.5563296285826087E-4</v>
      </c>
      <c r="AR113" s="99"/>
      <c r="AS113" s="99"/>
      <c r="AT113" s="99"/>
      <c r="AU113" s="99"/>
    </row>
    <row r="114" spans="1:47" x14ac:dyDescent="0.25">
      <c r="A114" t="str">
        <f t="shared" si="18"/>
        <v>C&amp;I Prescriptive_</v>
      </c>
      <c r="B114" t="s">
        <v>225</v>
      </c>
      <c r="D114" s="6" t="s">
        <v>28</v>
      </c>
      <c r="E114" s="7" t="s">
        <v>22</v>
      </c>
      <c r="F114" s="7"/>
      <c r="G114" s="6" t="s">
        <v>102</v>
      </c>
      <c r="H114" s="6">
        <v>0.81</v>
      </c>
      <c r="I114" s="135">
        <v>3372.5999999999981</v>
      </c>
      <c r="J114" s="131">
        <f t="shared" si="31"/>
        <v>281.04999999999984</v>
      </c>
      <c r="K114" s="135">
        <v>3372.5999999999981</v>
      </c>
      <c r="L114" s="131">
        <f t="shared" si="19"/>
        <v>281.04999999999984</v>
      </c>
      <c r="M114" s="130">
        <v>164</v>
      </c>
      <c r="N114" s="130">
        <v>100</v>
      </c>
      <c r="O114" s="8">
        <v>12</v>
      </c>
      <c r="P114" s="8">
        <f t="shared" si="20"/>
        <v>1968</v>
      </c>
      <c r="Q114" s="9">
        <v>1200</v>
      </c>
      <c r="R114" s="83">
        <v>2731.8059999999987</v>
      </c>
      <c r="S114" s="132">
        <v>0.9</v>
      </c>
      <c r="T114" s="135">
        <v>4008</v>
      </c>
      <c r="U114" s="83">
        <f t="shared" si="21"/>
        <v>668</v>
      </c>
      <c r="V114" s="83">
        <v>4008</v>
      </c>
      <c r="W114" s="83">
        <f t="shared" si="32"/>
        <v>668</v>
      </c>
      <c r="X114" s="83">
        <v>500</v>
      </c>
      <c r="Y114" s="83">
        <v>125</v>
      </c>
      <c r="Z114" s="8">
        <v>6</v>
      </c>
      <c r="AA114" s="8">
        <f t="shared" si="22"/>
        <v>3000</v>
      </c>
      <c r="AB114" s="9">
        <v>750</v>
      </c>
      <c r="AC114" s="83">
        <v>3607.2000000000003</v>
      </c>
      <c r="AD114" s="85">
        <f t="shared" si="23"/>
        <v>0.30761920717538366</v>
      </c>
      <c r="AE114" s="85">
        <f t="shared" si="24"/>
        <v>1.8898921442823624E-2</v>
      </c>
      <c r="AF114" s="99">
        <f>IFERROR(AD114+INDEX('Admin Adder'!$M$5:$M$25,MATCH('Measure Assignment'!$A114,'Admin Adder'!$B$5:$B$25,0)),0)</f>
        <v>0.32651812861820728</v>
      </c>
      <c r="AG114" s="85">
        <f t="shared" si="25"/>
        <v>0.78371908781913135</v>
      </c>
      <c r="AI114" s="107"/>
      <c r="AJ114" s="107">
        <f t="shared" si="26"/>
        <v>1.2633413181433715E-3</v>
      </c>
      <c r="AL114" s="99"/>
      <c r="AM114" s="99">
        <f t="shared" si="27"/>
        <v>4.125038430062329E-4</v>
      </c>
      <c r="AN114" s="99"/>
      <c r="AO114" s="141">
        <f t="shared" si="28"/>
        <v>3.8862805467916806E-4</v>
      </c>
      <c r="AP114" s="141">
        <f t="shared" si="29"/>
        <v>2.3875788327064825E-5</v>
      </c>
      <c r="AQ114" s="141">
        <f t="shared" si="30"/>
        <v>9.9010470545954224E-4</v>
      </c>
      <c r="AR114" s="99"/>
      <c r="AS114" s="99"/>
      <c r="AT114" s="99"/>
      <c r="AU114" s="99"/>
    </row>
    <row r="115" spans="1:47" x14ac:dyDescent="0.25">
      <c r="A115" t="str">
        <f t="shared" si="18"/>
        <v>C&amp;I Prescriptive_</v>
      </c>
      <c r="B115" t="s">
        <v>225</v>
      </c>
      <c r="D115" s="6" t="s">
        <v>28</v>
      </c>
      <c r="E115" s="7" t="s">
        <v>22</v>
      </c>
      <c r="F115" s="7"/>
      <c r="G115" s="6" t="s">
        <v>103</v>
      </c>
      <c r="H115" s="6">
        <v>0.81</v>
      </c>
      <c r="I115" s="135">
        <v>8796.5</v>
      </c>
      <c r="J115" s="131">
        <f t="shared" si="31"/>
        <v>1759.3</v>
      </c>
      <c r="K115" s="135">
        <v>8796.5</v>
      </c>
      <c r="L115" s="131">
        <f t="shared" si="19"/>
        <v>1759.3</v>
      </c>
      <c r="M115" s="130">
        <v>164</v>
      </c>
      <c r="N115" s="130">
        <v>150</v>
      </c>
      <c r="O115" s="8">
        <v>5</v>
      </c>
      <c r="P115" s="8">
        <f t="shared" si="20"/>
        <v>820</v>
      </c>
      <c r="Q115" s="9">
        <v>750</v>
      </c>
      <c r="R115" s="83">
        <v>7125.1650000000009</v>
      </c>
      <c r="S115" s="132">
        <v>0.9</v>
      </c>
      <c r="T115" s="135">
        <v>1456</v>
      </c>
      <c r="U115" s="83">
        <f t="shared" si="21"/>
        <v>728</v>
      </c>
      <c r="V115" s="83">
        <v>1456</v>
      </c>
      <c r="W115" s="83">
        <f t="shared" si="32"/>
        <v>728</v>
      </c>
      <c r="X115" s="83">
        <v>750</v>
      </c>
      <c r="Y115" s="83">
        <v>175</v>
      </c>
      <c r="Z115" s="8">
        <v>2</v>
      </c>
      <c r="AA115" s="8">
        <f t="shared" si="22"/>
        <v>1500</v>
      </c>
      <c r="AB115" s="9">
        <v>350</v>
      </c>
      <c r="AC115" s="83">
        <v>1310.4000000000001</v>
      </c>
      <c r="AD115" s="85">
        <f t="shared" si="23"/>
        <v>0.1304002755002184</v>
      </c>
      <c r="AE115" s="85">
        <f t="shared" si="24"/>
        <v>1.8898921442823624E-2</v>
      </c>
      <c r="AF115" s="99">
        <f>IFERROR(AD115+INDEX('Admin Adder'!$M$5:$M$25,MATCH('Measure Assignment'!$A115,'Admin Adder'!$B$5:$B$25,0)),0)</f>
        <v>0.14929919694304203</v>
      </c>
      <c r="AG115" s="85">
        <f t="shared" si="25"/>
        <v>0.27502603560046063</v>
      </c>
      <c r="AI115" s="107"/>
      <c r="AJ115" s="107">
        <f t="shared" si="26"/>
        <v>3.2950785462397482E-3</v>
      </c>
      <c r="AL115" s="99"/>
      <c r="AM115" s="99">
        <f t="shared" si="27"/>
        <v>4.919525808178408E-4</v>
      </c>
      <c r="AN115" s="99"/>
      <c r="AO115" s="141">
        <f t="shared" si="28"/>
        <v>4.2967915022452231E-4</v>
      </c>
      <c r="AP115" s="141">
        <f t="shared" si="29"/>
        <v>6.2273430593318466E-5</v>
      </c>
      <c r="AQ115" s="141">
        <f t="shared" si="30"/>
        <v>9.0623238956444709E-4</v>
      </c>
      <c r="AR115" s="99"/>
      <c r="AS115" s="99"/>
      <c r="AT115" s="99"/>
      <c r="AU115" s="99"/>
    </row>
    <row r="116" spans="1:47" x14ac:dyDescent="0.25">
      <c r="A116" t="str">
        <f t="shared" si="18"/>
        <v>C&amp;I Prescriptive_</v>
      </c>
      <c r="B116" t="s">
        <v>225</v>
      </c>
      <c r="D116" s="6" t="s">
        <v>28</v>
      </c>
      <c r="E116" s="7" t="s">
        <v>22</v>
      </c>
      <c r="F116" s="7"/>
      <c r="G116" s="6" t="s">
        <v>104</v>
      </c>
      <c r="H116" s="6">
        <v>0.81</v>
      </c>
      <c r="I116" s="135">
        <v>0</v>
      </c>
      <c r="J116" s="131" t="e">
        <f t="shared" si="31"/>
        <v>#DIV/0!</v>
      </c>
      <c r="K116" s="135">
        <v>0</v>
      </c>
      <c r="L116" s="131" t="e">
        <f t="shared" si="19"/>
        <v>#DIV/0!</v>
      </c>
      <c r="M116" s="130">
        <v>249</v>
      </c>
      <c r="N116" s="130">
        <v>200</v>
      </c>
      <c r="O116" s="8">
        <v>0</v>
      </c>
      <c r="P116" s="8">
        <f t="shared" si="20"/>
        <v>0</v>
      </c>
      <c r="Q116" s="9">
        <v>0</v>
      </c>
      <c r="R116" s="83">
        <v>0</v>
      </c>
      <c r="S116" s="132">
        <v>0.9</v>
      </c>
      <c r="T116" s="135">
        <v>0</v>
      </c>
      <c r="U116" s="83" t="e">
        <f t="shared" si="21"/>
        <v>#DIV/0!</v>
      </c>
      <c r="V116" s="83">
        <v>0</v>
      </c>
      <c r="W116" s="83" t="e">
        <f t="shared" si="32"/>
        <v>#DIV/0!</v>
      </c>
      <c r="X116" s="83">
        <v>900</v>
      </c>
      <c r="Y116" s="83">
        <v>225</v>
      </c>
      <c r="Z116" s="8">
        <v>0</v>
      </c>
      <c r="AA116" s="8">
        <f t="shared" si="22"/>
        <v>0</v>
      </c>
      <c r="AB116" s="9">
        <v>0</v>
      </c>
      <c r="AC116" s="83">
        <v>0</v>
      </c>
      <c r="AD116" s="85" t="e">
        <f t="shared" si="23"/>
        <v>#DIV/0!</v>
      </c>
      <c r="AE116" s="85" t="e">
        <f t="shared" si="24"/>
        <v>#DIV/0!</v>
      </c>
      <c r="AF116" s="99">
        <f>IFERROR(AD116+INDEX('Admin Adder'!$M$5:$M$25,MATCH('Measure Assignment'!$A116,'Admin Adder'!$B$5:$B$25,0)),0)</f>
        <v>0</v>
      </c>
      <c r="AG116" s="85" t="e">
        <f t="shared" si="25"/>
        <v>#DIV/0!</v>
      </c>
      <c r="AI116" s="107"/>
      <c r="AJ116" s="107">
        <f t="shared" si="26"/>
        <v>0</v>
      </c>
      <c r="AL116" s="99"/>
      <c r="AM116" s="99">
        <f t="shared" si="27"/>
        <v>0</v>
      </c>
      <c r="AN116" s="99"/>
      <c r="AO116" s="141">
        <f t="shared" si="28"/>
        <v>0</v>
      </c>
      <c r="AP116" s="141">
        <f t="shared" si="29"/>
        <v>0</v>
      </c>
      <c r="AQ116" s="141">
        <f t="shared" si="30"/>
        <v>0</v>
      </c>
      <c r="AR116" s="99"/>
      <c r="AS116" s="99"/>
      <c r="AT116" s="99"/>
      <c r="AU116" s="99"/>
    </row>
    <row r="117" spans="1:47" x14ac:dyDescent="0.25">
      <c r="A117" t="str">
        <f t="shared" si="18"/>
        <v>C&amp;I Prescriptive_</v>
      </c>
      <c r="B117" t="s">
        <v>225</v>
      </c>
      <c r="D117" s="6" t="s">
        <v>28</v>
      </c>
      <c r="E117" s="7" t="s">
        <v>22</v>
      </c>
      <c r="F117" s="7"/>
      <c r="G117" s="6" t="s">
        <v>105</v>
      </c>
      <c r="H117" s="6">
        <v>0.81</v>
      </c>
      <c r="I117" s="135">
        <v>0</v>
      </c>
      <c r="J117" s="131" t="e">
        <f t="shared" si="31"/>
        <v>#DIV/0!</v>
      </c>
      <c r="K117" s="135">
        <v>0</v>
      </c>
      <c r="L117" s="131" t="e">
        <f t="shared" si="19"/>
        <v>#DIV/0!</v>
      </c>
      <c r="M117" s="130">
        <v>2090</v>
      </c>
      <c r="N117" s="130">
        <v>500</v>
      </c>
      <c r="O117" s="8">
        <v>0</v>
      </c>
      <c r="P117" s="8">
        <f t="shared" si="20"/>
        <v>0</v>
      </c>
      <c r="Q117" s="9">
        <v>0</v>
      </c>
      <c r="R117" s="83">
        <v>0</v>
      </c>
      <c r="S117" s="132">
        <v>0.9</v>
      </c>
      <c r="T117" s="135">
        <v>0</v>
      </c>
      <c r="U117" s="83" t="e">
        <f t="shared" si="21"/>
        <v>#DIV/0!</v>
      </c>
      <c r="V117" s="83">
        <v>0</v>
      </c>
      <c r="W117" s="83" t="e">
        <f t="shared" si="32"/>
        <v>#DIV/0!</v>
      </c>
      <c r="X117" s="83">
        <v>3604</v>
      </c>
      <c r="Y117" s="83">
        <v>550</v>
      </c>
      <c r="Z117" s="8">
        <v>0</v>
      </c>
      <c r="AA117" s="8">
        <f t="shared" si="22"/>
        <v>0</v>
      </c>
      <c r="AB117" s="9">
        <v>0</v>
      </c>
      <c r="AC117" s="83">
        <v>0</v>
      </c>
      <c r="AD117" s="85" t="e">
        <f t="shared" si="23"/>
        <v>#DIV/0!</v>
      </c>
      <c r="AE117" s="85" t="e">
        <f t="shared" si="24"/>
        <v>#DIV/0!</v>
      </c>
      <c r="AF117" s="99">
        <f>IFERROR(AD117+INDEX('Admin Adder'!$M$5:$M$25,MATCH('Measure Assignment'!$A117,'Admin Adder'!$B$5:$B$25,0)),0)</f>
        <v>0</v>
      </c>
      <c r="AG117" s="85" t="e">
        <f t="shared" si="25"/>
        <v>#DIV/0!</v>
      </c>
      <c r="AI117" s="107"/>
      <c r="AJ117" s="107">
        <f t="shared" si="26"/>
        <v>0</v>
      </c>
      <c r="AL117" s="99"/>
      <c r="AM117" s="99">
        <f t="shared" si="27"/>
        <v>0</v>
      </c>
      <c r="AN117" s="99"/>
      <c r="AO117" s="141">
        <f t="shared" si="28"/>
        <v>0</v>
      </c>
      <c r="AP117" s="141">
        <f t="shared" si="29"/>
        <v>0</v>
      </c>
      <c r="AQ117" s="141">
        <f t="shared" si="30"/>
        <v>0</v>
      </c>
      <c r="AR117" s="99"/>
      <c r="AS117" s="99"/>
      <c r="AT117" s="99"/>
      <c r="AU117" s="99"/>
    </row>
    <row r="118" spans="1:47" x14ac:dyDescent="0.25">
      <c r="A118" t="str">
        <f t="shared" si="18"/>
        <v>C&amp;I Prescriptive_</v>
      </c>
      <c r="B118" t="s">
        <v>225</v>
      </c>
      <c r="D118" s="6" t="s">
        <v>28</v>
      </c>
      <c r="E118" s="7" t="s">
        <v>22</v>
      </c>
      <c r="F118" s="7"/>
      <c r="G118" s="6" t="s">
        <v>106</v>
      </c>
      <c r="H118" s="6">
        <v>0.81</v>
      </c>
      <c r="I118" s="135">
        <v>38653.5</v>
      </c>
      <c r="J118" s="131">
        <f t="shared" si="31"/>
        <v>4831.6875</v>
      </c>
      <c r="K118" s="135">
        <v>38653.5</v>
      </c>
      <c r="L118" s="131">
        <f t="shared" si="19"/>
        <v>4831.6875</v>
      </c>
      <c r="M118" s="130">
        <v>1110</v>
      </c>
      <c r="N118" s="130">
        <v>75</v>
      </c>
      <c r="O118" s="8">
        <v>8</v>
      </c>
      <c r="P118" s="8">
        <f t="shared" si="20"/>
        <v>8880</v>
      </c>
      <c r="Q118" s="9">
        <v>600</v>
      </c>
      <c r="R118" s="83">
        <v>31309.335000000003</v>
      </c>
      <c r="S118" s="132">
        <v>0.9</v>
      </c>
      <c r="T118" s="135">
        <v>21112</v>
      </c>
      <c r="U118" s="83">
        <f t="shared" si="21"/>
        <v>5278</v>
      </c>
      <c r="V118" s="83">
        <v>21112</v>
      </c>
      <c r="W118" s="83">
        <f t="shared" si="32"/>
        <v>5278</v>
      </c>
      <c r="X118" s="83">
        <v>1783</v>
      </c>
      <c r="Y118" s="83">
        <v>100</v>
      </c>
      <c r="Z118" s="8">
        <v>4</v>
      </c>
      <c r="AA118" s="8">
        <f t="shared" si="22"/>
        <v>7132</v>
      </c>
      <c r="AB118" s="9">
        <v>400</v>
      </c>
      <c r="AC118" s="83">
        <v>19000.8</v>
      </c>
      <c r="AD118" s="85">
        <f t="shared" si="23"/>
        <v>1.9876710726377499E-2</v>
      </c>
      <c r="AE118" s="85">
        <f t="shared" si="24"/>
        <v>1.8898921442823617E-2</v>
      </c>
      <c r="AF118" s="99">
        <f>IFERROR(AD118+INDEX('Admin Adder'!$M$5:$M$25,MATCH('Measure Assignment'!$A118,'Admin Adder'!$B$5:$B$25,0)),0)</f>
        <v>3.8775632169201116E-2</v>
      </c>
      <c r="AG118" s="85">
        <f t="shared" si="25"/>
        <v>0.31826589215075651</v>
      </c>
      <c r="AI118" s="107"/>
      <c r="AJ118" s="107">
        <f t="shared" si="26"/>
        <v>1.4479204068331506E-2</v>
      </c>
      <c r="AL118" s="99"/>
      <c r="AM118" s="99">
        <f t="shared" si="27"/>
        <v>5.6144029105642285E-4</v>
      </c>
      <c r="AN118" s="99"/>
      <c r="AO118" s="141">
        <f t="shared" si="28"/>
        <v>2.8779895081441356E-4</v>
      </c>
      <c r="AP118" s="141">
        <f t="shared" si="29"/>
        <v>2.7364134024200924E-4</v>
      </c>
      <c r="AQ118" s="141">
        <f t="shared" si="30"/>
        <v>4.6082368004403901E-3</v>
      </c>
      <c r="AR118" s="99"/>
      <c r="AS118" s="99"/>
      <c r="AT118" s="99"/>
      <c r="AU118" s="99"/>
    </row>
    <row r="119" spans="1:47" x14ac:dyDescent="0.25">
      <c r="A119" t="str">
        <f t="shared" si="18"/>
        <v>C&amp;I Prescriptive_</v>
      </c>
      <c r="B119" t="s">
        <v>225</v>
      </c>
      <c r="D119" s="6" t="s">
        <v>28</v>
      </c>
      <c r="E119" s="7" t="s">
        <v>22</v>
      </c>
      <c r="F119" s="7"/>
      <c r="G119" s="6" t="s">
        <v>107</v>
      </c>
      <c r="H119" s="6">
        <v>0.81</v>
      </c>
      <c r="I119" s="135">
        <v>12154.5</v>
      </c>
      <c r="J119" s="131">
        <f t="shared" si="31"/>
        <v>1012.875</v>
      </c>
      <c r="K119" s="135">
        <v>12154.5</v>
      </c>
      <c r="L119" s="131">
        <f t="shared" si="19"/>
        <v>1012.875</v>
      </c>
      <c r="M119" s="130">
        <v>1110</v>
      </c>
      <c r="N119" s="130">
        <v>250</v>
      </c>
      <c r="O119" s="8">
        <v>12</v>
      </c>
      <c r="P119" s="8">
        <f t="shared" si="20"/>
        <v>13320</v>
      </c>
      <c r="Q119" s="9">
        <v>3000</v>
      </c>
      <c r="R119" s="83">
        <v>9845.1450000000004</v>
      </c>
      <c r="S119" s="132">
        <v>0.9</v>
      </c>
      <c r="T119" s="135">
        <v>10728</v>
      </c>
      <c r="U119" s="83">
        <f t="shared" si="21"/>
        <v>1788</v>
      </c>
      <c r="V119" s="83">
        <v>10728</v>
      </c>
      <c r="W119" s="83">
        <f t="shared" si="32"/>
        <v>1788</v>
      </c>
      <c r="X119" s="83">
        <v>1783</v>
      </c>
      <c r="Y119" s="83">
        <v>275</v>
      </c>
      <c r="Z119" s="8">
        <v>6</v>
      </c>
      <c r="AA119" s="8">
        <f t="shared" si="22"/>
        <v>10698</v>
      </c>
      <c r="AB119" s="9">
        <v>1650</v>
      </c>
      <c r="AC119" s="83">
        <v>9655.2000000000007</v>
      </c>
      <c r="AD119" s="85">
        <f t="shared" si="23"/>
        <v>0.23845731960126859</v>
      </c>
      <c r="AE119" s="85">
        <f t="shared" si="24"/>
        <v>1.8898921442823624E-2</v>
      </c>
      <c r="AF119" s="99">
        <f>IFERROR(AD119+INDEX('Admin Adder'!$M$5:$M$25,MATCH('Measure Assignment'!$A119,'Admin Adder'!$B$5:$B$25,0)),0)</f>
        <v>0.25735624104409222</v>
      </c>
      <c r="AG119" s="85">
        <f t="shared" si="25"/>
        <v>1.2316705165985524</v>
      </c>
      <c r="AI119" s="107"/>
      <c r="AJ119" s="107">
        <f t="shared" si="26"/>
        <v>4.5529508543478677E-3</v>
      </c>
      <c r="AL119" s="99"/>
      <c r="AM119" s="99">
        <f t="shared" si="27"/>
        <v>1.1717303175334554E-3</v>
      </c>
      <c r="AN119" s="99"/>
      <c r="AO119" s="141">
        <f t="shared" si="28"/>
        <v>1.0856844570040984E-3</v>
      </c>
      <c r="AP119" s="141">
        <f t="shared" si="29"/>
        <v>8.6045860529357062E-5</v>
      </c>
      <c r="AQ119" s="141">
        <f t="shared" si="30"/>
        <v>5.6077353308224588E-3</v>
      </c>
      <c r="AR119" s="99"/>
      <c r="AS119" s="99"/>
      <c r="AT119" s="99"/>
      <c r="AU119" s="99"/>
    </row>
    <row r="120" spans="1:47" x14ac:dyDescent="0.25">
      <c r="A120" t="str">
        <f t="shared" si="18"/>
        <v>C&amp;I Prescriptive_</v>
      </c>
      <c r="B120" t="s">
        <v>225</v>
      </c>
      <c r="D120" s="6" t="s">
        <v>28</v>
      </c>
      <c r="E120" s="7" t="s">
        <v>22</v>
      </c>
      <c r="F120" s="7"/>
      <c r="G120" s="6" t="s">
        <v>108</v>
      </c>
      <c r="H120" s="6">
        <v>0.81</v>
      </c>
      <c r="I120" s="135">
        <v>0</v>
      </c>
      <c r="J120" s="131" t="e">
        <f t="shared" si="31"/>
        <v>#DIV/0!</v>
      </c>
      <c r="K120" s="135">
        <v>0</v>
      </c>
      <c r="L120" s="131" t="e">
        <f t="shared" si="19"/>
        <v>#DIV/0!</v>
      </c>
      <c r="M120" s="130">
        <v>1110</v>
      </c>
      <c r="N120" s="130">
        <v>125</v>
      </c>
      <c r="O120" s="8">
        <v>0</v>
      </c>
      <c r="P120" s="8">
        <f t="shared" si="20"/>
        <v>0</v>
      </c>
      <c r="Q120" s="9">
        <v>0</v>
      </c>
      <c r="R120" s="83">
        <v>0</v>
      </c>
      <c r="S120" s="132">
        <v>0.9</v>
      </c>
      <c r="T120" s="135">
        <v>0</v>
      </c>
      <c r="U120" s="83" t="e">
        <f t="shared" si="21"/>
        <v>#DIV/0!</v>
      </c>
      <c r="V120" s="83">
        <v>0</v>
      </c>
      <c r="W120" s="83" t="e">
        <f t="shared" si="32"/>
        <v>#DIV/0!</v>
      </c>
      <c r="X120" s="83">
        <v>1783</v>
      </c>
      <c r="Y120" s="83">
        <v>150</v>
      </c>
      <c r="Z120" s="8">
        <v>0</v>
      </c>
      <c r="AA120" s="8">
        <f t="shared" si="22"/>
        <v>0</v>
      </c>
      <c r="AB120" s="9">
        <v>0</v>
      </c>
      <c r="AC120" s="83">
        <v>0</v>
      </c>
      <c r="AD120" s="85" t="e">
        <f t="shared" si="23"/>
        <v>#DIV/0!</v>
      </c>
      <c r="AE120" s="85" t="e">
        <f t="shared" si="24"/>
        <v>#DIV/0!</v>
      </c>
      <c r="AF120" s="99">
        <f>IFERROR(AD120+INDEX('Admin Adder'!$M$5:$M$25,MATCH('Measure Assignment'!$A120,'Admin Adder'!$B$5:$B$25,0)),0)</f>
        <v>0</v>
      </c>
      <c r="AG120" s="85" t="e">
        <f t="shared" si="25"/>
        <v>#DIV/0!</v>
      </c>
      <c r="AI120" s="107"/>
      <c r="AJ120" s="107">
        <f t="shared" si="26"/>
        <v>0</v>
      </c>
      <c r="AL120" s="99"/>
      <c r="AM120" s="99">
        <f t="shared" si="27"/>
        <v>0</v>
      </c>
      <c r="AN120" s="99"/>
      <c r="AO120" s="141">
        <f t="shared" si="28"/>
        <v>0</v>
      </c>
      <c r="AP120" s="141">
        <f t="shared" si="29"/>
        <v>0</v>
      </c>
      <c r="AQ120" s="141">
        <f t="shared" si="30"/>
        <v>0</v>
      </c>
      <c r="AR120" s="99"/>
      <c r="AS120" s="99"/>
      <c r="AT120" s="99"/>
      <c r="AU120" s="99"/>
    </row>
    <row r="121" spans="1:47" x14ac:dyDescent="0.25">
      <c r="A121" t="str">
        <f t="shared" si="18"/>
        <v>C&amp;I Prescriptive_</v>
      </c>
      <c r="B121" t="s">
        <v>225</v>
      </c>
      <c r="D121" s="6" t="s">
        <v>28</v>
      </c>
      <c r="E121" s="7" t="s">
        <v>22</v>
      </c>
      <c r="F121" s="7"/>
      <c r="G121" s="6" t="s">
        <v>109</v>
      </c>
      <c r="H121" s="6">
        <v>0.81</v>
      </c>
      <c r="I121" s="135">
        <v>20220.999999999996</v>
      </c>
      <c r="J121" s="131">
        <f t="shared" si="31"/>
        <v>4044.1999999999994</v>
      </c>
      <c r="K121" s="135">
        <v>20220.999999999996</v>
      </c>
      <c r="L121" s="131">
        <f t="shared" si="19"/>
        <v>4044.1999999999994</v>
      </c>
      <c r="M121" s="130">
        <v>142</v>
      </c>
      <c r="N121" s="130">
        <v>50</v>
      </c>
      <c r="O121" s="8">
        <v>5</v>
      </c>
      <c r="P121" s="8">
        <f t="shared" si="20"/>
        <v>710</v>
      </c>
      <c r="Q121" s="9">
        <v>250</v>
      </c>
      <c r="R121" s="83">
        <v>16379.009999999998</v>
      </c>
      <c r="S121" s="132">
        <v>0.9</v>
      </c>
      <c r="T121" s="135">
        <v>1190</v>
      </c>
      <c r="U121" s="83">
        <f t="shared" si="21"/>
        <v>595</v>
      </c>
      <c r="V121" s="83">
        <v>1190</v>
      </c>
      <c r="W121" s="83">
        <f t="shared" si="32"/>
        <v>595</v>
      </c>
      <c r="X121" s="83">
        <v>150</v>
      </c>
      <c r="Y121" s="83">
        <v>75</v>
      </c>
      <c r="Z121" s="8">
        <v>2</v>
      </c>
      <c r="AA121" s="8">
        <f t="shared" si="22"/>
        <v>300</v>
      </c>
      <c r="AB121" s="9">
        <v>150</v>
      </c>
      <c r="AC121" s="83">
        <v>1071</v>
      </c>
      <c r="AD121" s="85">
        <f t="shared" si="23"/>
        <v>2.2922622966978244E-2</v>
      </c>
      <c r="AE121" s="85">
        <f t="shared" si="24"/>
        <v>1.8898921442823617E-2</v>
      </c>
      <c r="AF121" s="99">
        <f>IFERROR(AD121+INDEX('Admin Adder'!$M$5:$M$25,MATCH('Measure Assignment'!$A121,'Admin Adder'!$B$5:$B$25,0)),0)</f>
        <v>4.1821544409801861E-2</v>
      </c>
      <c r="AG121" s="85">
        <f t="shared" si="25"/>
        <v>5.7879622991620069E-2</v>
      </c>
      <c r="AI121" s="107"/>
      <c r="AJ121" s="107">
        <f t="shared" si="26"/>
        <v>7.5745788988249799E-3</v>
      </c>
      <c r="AL121" s="99"/>
      <c r="AM121" s="99">
        <f t="shared" si="27"/>
        <v>3.16780587802757E-4</v>
      </c>
      <c r="AN121" s="99"/>
      <c r="AO121" s="141">
        <f t="shared" si="28"/>
        <v>1.7362921623139427E-4</v>
      </c>
      <c r="AP121" s="141">
        <f t="shared" si="29"/>
        <v>1.4315137157136271E-4</v>
      </c>
      <c r="AQ121" s="141">
        <f t="shared" si="30"/>
        <v>4.3841377098427053E-4</v>
      </c>
      <c r="AR121" s="99"/>
      <c r="AS121" s="99"/>
      <c r="AT121" s="99"/>
      <c r="AU121" s="99"/>
    </row>
    <row r="122" spans="1:47" x14ac:dyDescent="0.25">
      <c r="A122" t="str">
        <f t="shared" si="18"/>
        <v>C&amp;I Prescriptive_</v>
      </c>
      <c r="B122" t="s">
        <v>225</v>
      </c>
      <c r="D122" s="6" t="s">
        <v>28</v>
      </c>
      <c r="E122" s="7" t="s">
        <v>22</v>
      </c>
      <c r="F122" s="7"/>
      <c r="G122" s="6" t="s">
        <v>110</v>
      </c>
      <c r="H122" s="6">
        <v>0.81</v>
      </c>
      <c r="I122" s="135">
        <v>61670.399999999994</v>
      </c>
      <c r="J122" s="131">
        <f t="shared" si="31"/>
        <v>5139.2</v>
      </c>
      <c r="K122" s="135">
        <v>61670.399999999994</v>
      </c>
      <c r="L122" s="131">
        <f t="shared" si="19"/>
        <v>5139.2</v>
      </c>
      <c r="M122" s="130">
        <v>166</v>
      </c>
      <c r="N122" s="130">
        <v>100</v>
      </c>
      <c r="O122" s="8">
        <v>12</v>
      </c>
      <c r="P122" s="8">
        <f t="shared" si="20"/>
        <v>1992</v>
      </c>
      <c r="Q122" s="9">
        <v>1200</v>
      </c>
      <c r="R122" s="83">
        <v>49953.023999999998</v>
      </c>
      <c r="S122" s="132">
        <v>0.9</v>
      </c>
      <c r="T122" s="135">
        <v>5214</v>
      </c>
      <c r="U122" s="83">
        <f t="shared" si="21"/>
        <v>869</v>
      </c>
      <c r="V122" s="83">
        <v>5214</v>
      </c>
      <c r="W122" s="83">
        <f t="shared" si="32"/>
        <v>869</v>
      </c>
      <c r="X122" s="83">
        <v>400</v>
      </c>
      <c r="Y122" s="83">
        <v>125</v>
      </c>
      <c r="Z122" s="8">
        <v>6</v>
      </c>
      <c r="AA122" s="8">
        <f t="shared" si="22"/>
        <v>2400</v>
      </c>
      <c r="AB122" s="9">
        <v>750</v>
      </c>
      <c r="AC122" s="83">
        <v>4692.6000000000004</v>
      </c>
      <c r="AD122" s="85">
        <f t="shared" si="23"/>
        <v>3.5684467616290738E-2</v>
      </c>
      <c r="AE122" s="85">
        <f t="shared" si="24"/>
        <v>1.8898921442823617E-2</v>
      </c>
      <c r="AF122" s="99">
        <f>IFERROR(AD122+INDEX('Admin Adder'!$M$5:$M$25,MATCH('Measure Assignment'!$A122,'Admin Adder'!$B$5:$B$25,0)),0)</f>
        <v>5.4583389059114355E-2</v>
      </c>
      <c r="AG122" s="85">
        <f t="shared" si="25"/>
        <v>8.0372400908076375E-2</v>
      </c>
      <c r="AI122" s="107"/>
      <c r="AJ122" s="107">
        <f t="shared" si="26"/>
        <v>2.3101098388907376E-2</v>
      </c>
      <c r="AL122" s="99"/>
      <c r="AM122" s="99">
        <f t="shared" si="27"/>
        <v>1.260936241054611E-3</v>
      </c>
      <c r="AN122" s="99"/>
      <c r="AO122" s="141">
        <f t="shared" si="28"/>
        <v>8.2435039735971139E-4</v>
      </c>
      <c r="AP122" s="141">
        <f t="shared" si="29"/>
        <v>4.3658584369489972E-4</v>
      </c>
      <c r="AQ122" s="141">
        <f t="shared" si="30"/>
        <v>1.8566907411301809E-3</v>
      </c>
      <c r="AR122" s="99"/>
      <c r="AS122" s="99"/>
      <c r="AT122" s="99"/>
      <c r="AU122" s="99"/>
    </row>
    <row r="123" spans="1:47" x14ac:dyDescent="0.25">
      <c r="A123" t="str">
        <f t="shared" si="18"/>
        <v>C&amp;I Prescriptive_</v>
      </c>
      <c r="B123" t="s">
        <v>225</v>
      </c>
      <c r="D123" s="6" t="s">
        <v>28</v>
      </c>
      <c r="E123" s="7" t="s">
        <v>22</v>
      </c>
      <c r="F123" s="7"/>
      <c r="G123" s="6" t="s">
        <v>111</v>
      </c>
      <c r="H123" s="6">
        <v>0.81</v>
      </c>
      <c r="I123" s="135">
        <v>21589.75</v>
      </c>
      <c r="J123" s="131">
        <f t="shared" si="31"/>
        <v>4317.95</v>
      </c>
      <c r="K123" s="135">
        <v>21589.75</v>
      </c>
      <c r="L123" s="131">
        <f t="shared" si="19"/>
        <v>4317.95</v>
      </c>
      <c r="M123" s="130">
        <v>166</v>
      </c>
      <c r="N123" s="130">
        <v>150</v>
      </c>
      <c r="O123" s="8">
        <v>5</v>
      </c>
      <c r="P123" s="8">
        <f t="shared" si="20"/>
        <v>830</v>
      </c>
      <c r="Q123" s="9">
        <v>750</v>
      </c>
      <c r="R123" s="83">
        <v>17487.697500000002</v>
      </c>
      <c r="S123" s="132">
        <v>0.9</v>
      </c>
      <c r="T123" s="135">
        <v>3456</v>
      </c>
      <c r="U123" s="83">
        <f t="shared" si="21"/>
        <v>1728</v>
      </c>
      <c r="V123" s="83">
        <v>3456</v>
      </c>
      <c r="W123" s="83">
        <f t="shared" si="32"/>
        <v>1728</v>
      </c>
      <c r="X123" s="83">
        <v>550</v>
      </c>
      <c r="Y123" s="83">
        <v>175</v>
      </c>
      <c r="Z123" s="8">
        <v>2</v>
      </c>
      <c r="AA123" s="8">
        <f t="shared" si="22"/>
        <v>1100</v>
      </c>
      <c r="AB123" s="9">
        <v>350</v>
      </c>
      <c r="AC123" s="83">
        <v>3110.4</v>
      </c>
      <c r="AD123" s="85">
        <f t="shared" si="23"/>
        <v>5.3402990251890971E-2</v>
      </c>
      <c r="AE123" s="85">
        <f t="shared" si="24"/>
        <v>1.8898921442823617E-2</v>
      </c>
      <c r="AF123" s="99">
        <f>IFERROR(AD123+INDEX('Admin Adder'!$M$5:$M$25,MATCH('Measure Assignment'!$A123,'Admin Adder'!$B$5:$B$25,0)),0)</f>
        <v>7.2301911694714588E-2</v>
      </c>
      <c r="AG123" s="85">
        <f t="shared" si="25"/>
        <v>9.3697973805590529E-2</v>
      </c>
      <c r="AI123" s="107"/>
      <c r="AJ123" s="107">
        <f t="shared" si="26"/>
        <v>8.087298589629921E-3</v>
      </c>
      <c r="AL123" s="99"/>
      <c r="AM123" s="99">
        <f t="shared" si="27"/>
        <v>5.8472714847621239E-4</v>
      </c>
      <c r="AN123" s="99"/>
      <c r="AO123" s="141">
        <f t="shared" si="28"/>
        <v>4.3188592774613828E-4</v>
      </c>
      <c r="AP123" s="141">
        <f t="shared" si="29"/>
        <v>1.5284122073007411E-4</v>
      </c>
      <c r="AQ123" s="141">
        <f t="shared" si="30"/>
        <v>7.577634914091336E-4</v>
      </c>
      <c r="AR123" s="99"/>
      <c r="AS123" s="99"/>
      <c r="AT123" s="99"/>
      <c r="AU123" s="99"/>
    </row>
    <row r="124" spans="1:47" x14ac:dyDescent="0.25">
      <c r="A124" t="str">
        <f t="shared" si="18"/>
        <v>C&amp;I Prescriptive_</v>
      </c>
      <c r="B124" t="s">
        <v>225</v>
      </c>
      <c r="D124" s="6" t="s">
        <v>28</v>
      </c>
      <c r="E124" s="7" t="s">
        <v>22</v>
      </c>
      <c r="F124" s="7"/>
      <c r="G124" s="6" t="s">
        <v>112</v>
      </c>
      <c r="H124" s="6">
        <v>0.81</v>
      </c>
      <c r="I124" s="135">
        <v>0</v>
      </c>
      <c r="J124" s="131" t="e">
        <f t="shared" si="31"/>
        <v>#DIV/0!</v>
      </c>
      <c r="K124" s="135">
        <v>0</v>
      </c>
      <c r="L124" s="131" t="e">
        <f t="shared" si="19"/>
        <v>#DIV/0!</v>
      </c>
      <c r="M124" s="130">
        <v>407</v>
      </c>
      <c r="N124" s="130">
        <v>200</v>
      </c>
      <c r="O124" s="8">
        <v>0</v>
      </c>
      <c r="P124" s="8">
        <f t="shared" si="20"/>
        <v>0</v>
      </c>
      <c r="Q124" s="9">
        <v>0</v>
      </c>
      <c r="R124" s="83">
        <v>0</v>
      </c>
      <c r="S124" s="132">
        <v>0.9</v>
      </c>
      <c r="T124" s="135">
        <v>0</v>
      </c>
      <c r="U124" s="83" t="e">
        <f t="shared" si="21"/>
        <v>#DIV/0!</v>
      </c>
      <c r="V124" s="83">
        <v>0</v>
      </c>
      <c r="W124" s="83" t="e">
        <f t="shared" si="32"/>
        <v>#DIV/0!</v>
      </c>
      <c r="X124" s="83">
        <v>700</v>
      </c>
      <c r="Y124" s="83">
        <v>225</v>
      </c>
      <c r="Z124" s="8">
        <v>0</v>
      </c>
      <c r="AA124" s="8">
        <f t="shared" si="22"/>
        <v>0</v>
      </c>
      <c r="AB124" s="9">
        <v>0</v>
      </c>
      <c r="AC124" s="83">
        <v>0</v>
      </c>
      <c r="AD124" s="85" t="e">
        <f t="shared" si="23"/>
        <v>#DIV/0!</v>
      </c>
      <c r="AE124" s="85" t="e">
        <f t="shared" si="24"/>
        <v>#DIV/0!</v>
      </c>
      <c r="AF124" s="99">
        <f>IFERROR(AD124+INDEX('Admin Adder'!$M$5:$M$25,MATCH('Measure Assignment'!$A124,'Admin Adder'!$B$5:$B$25,0)),0)</f>
        <v>0</v>
      </c>
      <c r="AG124" s="85" t="e">
        <f t="shared" si="25"/>
        <v>#DIV/0!</v>
      </c>
      <c r="AI124" s="107"/>
      <c r="AJ124" s="107">
        <f t="shared" si="26"/>
        <v>0</v>
      </c>
      <c r="AL124" s="99"/>
      <c r="AM124" s="99">
        <f t="shared" si="27"/>
        <v>0</v>
      </c>
      <c r="AN124" s="99"/>
      <c r="AO124" s="141">
        <f t="shared" si="28"/>
        <v>0</v>
      </c>
      <c r="AP124" s="141">
        <f t="shared" si="29"/>
        <v>0</v>
      </c>
      <c r="AQ124" s="141">
        <f t="shared" si="30"/>
        <v>0</v>
      </c>
      <c r="AR124" s="99"/>
      <c r="AS124" s="99"/>
      <c r="AT124" s="99"/>
      <c r="AU124" s="99"/>
    </row>
    <row r="125" spans="1:47" x14ac:dyDescent="0.25">
      <c r="A125" t="str">
        <f t="shared" si="18"/>
        <v>C&amp;I Prescriptive_</v>
      </c>
      <c r="B125" t="s">
        <v>225</v>
      </c>
      <c r="D125" s="6" t="s">
        <v>28</v>
      </c>
      <c r="E125" s="7" t="s">
        <v>22</v>
      </c>
      <c r="F125" s="7"/>
      <c r="G125" s="6" t="s">
        <v>113</v>
      </c>
      <c r="H125" s="6">
        <v>0.81</v>
      </c>
      <c r="I125" s="135">
        <v>11753</v>
      </c>
      <c r="J125" s="131">
        <f t="shared" si="31"/>
        <v>2350.6</v>
      </c>
      <c r="K125" s="135">
        <v>11753</v>
      </c>
      <c r="L125" s="131">
        <f t="shared" si="19"/>
        <v>2350.6</v>
      </c>
      <c r="M125" s="130">
        <v>164</v>
      </c>
      <c r="N125" s="130">
        <v>50</v>
      </c>
      <c r="O125" s="8">
        <v>5</v>
      </c>
      <c r="P125" s="8">
        <f t="shared" si="20"/>
        <v>820</v>
      </c>
      <c r="Q125" s="9">
        <v>250</v>
      </c>
      <c r="R125" s="83">
        <v>9519.93</v>
      </c>
      <c r="S125" s="132">
        <v>0.9</v>
      </c>
      <c r="T125" s="135">
        <v>940</v>
      </c>
      <c r="U125" s="83">
        <f t="shared" si="21"/>
        <v>470</v>
      </c>
      <c r="V125" s="83">
        <v>940</v>
      </c>
      <c r="W125" s="83">
        <f t="shared" si="32"/>
        <v>470</v>
      </c>
      <c r="X125" s="83">
        <v>500</v>
      </c>
      <c r="Y125" s="83">
        <v>75</v>
      </c>
      <c r="Z125" s="8">
        <v>2</v>
      </c>
      <c r="AA125" s="8">
        <f t="shared" si="22"/>
        <v>1000</v>
      </c>
      <c r="AB125" s="9">
        <v>150</v>
      </c>
      <c r="AC125" s="83">
        <v>846</v>
      </c>
      <c r="AD125" s="85">
        <f t="shared" si="23"/>
        <v>3.8587951105207151E-2</v>
      </c>
      <c r="AE125" s="85">
        <f t="shared" si="24"/>
        <v>1.8898921442823617E-2</v>
      </c>
      <c r="AF125" s="99">
        <f>IFERROR(AD125+INDEX('Admin Adder'!$M$5:$M$25,MATCH('Measure Assignment'!$A125,'Admin Adder'!$B$5:$B$25,0)),0)</f>
        <v>5.7486872548030768E-2</v>
      </c>
      <c r="AG125" s="85">
        <f t="shared" si="25"/>
        <v>0.17557517752869256</v>
      </c>
      <c r="AI125" s="107"/>
      <c r="AJ125" s="107">
        <f t="shared" si="26"/>
        <v>4.4025530783784184E-3</v>
      </c>
      <c r="AL125" s="99"/>
      <c r="AM125" s="99">
        <f t="shared" si="27"/>
        <v>2.5308900770268063E-4</v>
      </c>
      <c r="AN125" s="99"/>
      <c r="AO125" s="141">
        <f t="shared" si="28"/>
        <v>1.6988550292654564E-4</v>
      </c>
      <c r="AP125" s="141">
        <f t="shared" si="29"/>
        <v>8.3203504776135017E-5</v>
      </c>
      <c r="AQ125" s="141">
        <f t="shared" si="30"/>
        <v>7.7297903831578276E-4</v>
      </c>
      <c r="AR125" s="99"/>
      <c r="AS125" s="99"/>
      <c r="AT125" s="99"/>
      <c r="AU125" s="99"/>
    </row>
    <row r="126" spans="1:47" x14ac:dyDescent="0.25">
      <c r="A126" t="str">
        <f t="shared" si="18"/>
        <v>C&amp;I Prescriptive_</v>
      </c>
      <c r="B126" t="s">
        <v>225</v>
      </c>
      <c r="D126" s="6" t="s">
        <v>28</v>
      </c>
      <c r="E126" s="7" t="s">
        <v>22</v>
      </c>
      <c r="F126" s="7"/>
      <c r="G126" s="6" t="s">
        <v>114</v>
      </c>
      <c r="H126" s="6">
        <v>0.81</v>
      </c>
      <c r="I126" s="135">
        <v>9811.1999999999971</v>
      </c>
      <c r="J126" s="131">
        <f t="shared" si="31"/>
        <v>817.5999999999998</v>
      </c>
      <c r="K126" s="135">
        <v>9811.1999999999971</v>
      </c>
      <c r="L126" s="131">
        <f t="shared" si="19"/>
        <v>817.5999999999998</v>
      </c>
      <c r="M126" s="130">
        <v>143</v>
      </c>
      <c r="N126" s="130">
        <v>100</v>
      </c>
      <c r="O126" s="8">
        <v>12</v>
      </c>
      <c r="P126" s="8">
        <f t="shared" si="20"/>
        <v>1716</v>
      </c>
      <c r="Q126" s="9">
        <v>1200</v>
      </c>
      <c r="R126" s="83">
        <v>7947.0719999999983</v>
      </c>
      <c r="S126" s="132">
        <v>0.9</v>
      </c>
      <c r="T126" s="135">
        <v>4740</v>
      </c>
      <c r="U126" s="83">
        <f t="shared" si="21"/>
        <v>790</v>
      </c>
      <c r="V126" s="83">
        <v>4740</v>
      </c>
      <c r="W126" s="83">
        <f t="shared" si="32"/>
        <v>790</v>
      </c>
      <c r="X126" s="83">
        <v>750</v>
      </c>
      <c r="Y126" s="83">
        <v>125</v>
      </c>
      <c r="Z126" s="8">
        <v>6</v>
      </c>
      <c r="AA126" s="8">
        <f t="shared" si="22"/>
        <v>4500</v>
      </c>
      <c r="AB126" s="9">
        <v>750</v>
      </c>
      <c r="AC126" s="83">
        <v>4266</v>
      </c>
      <c r="AD126" s="85">
        <f t="shared" si="23"/>
        <v>0.15966498846481869</v>
      </c>
      <c r="AE126" s="85">
        <f t="shared" si="24"/>
        <v>1.8898921442823624E-2</v>
      </c>
      <c r="AF126" s="99">
        <f>IFERROR(AD126+INDEX('Admin Adder'!$M$5:$M$25,MATCH('Measure Assignment'!$A126,'Admin Adder'!$B$5:$B$25,0)),0)</f>
        <v>0.17856390990764232</v>
      </c>
      <c r="AG126" s="85">
        <f t="shared" si="25"/>
        <v>0.50896285553708365</v>
      </c>
      <c r="AI126" s="107"/>
      <c r="AJ126" s="107">
        <f t="shared" si="26"/>
        <v>3.6751747436898092E-3</v>
      </c>
      <c r="AL126" s="99"/>
      <c r="AM126" s="99">
        <f t="shared" si="27"/>
        <v>6.5625357182706951E-4</v>
      </c>
      <c r="AN126" s="99"/>
      <c r="AO126" s="141">
        <f t="shared" si="28"/>
        <v>5.8679673305742639E-4</v>
      </c>
      <c r="AP126" s="141">
        <f t="shared" si="29"/>
        <v>6.9456838769643158E-5</v>
      </c>
      <c r="AQ126" s="141">
        <f t="shared" si="30"/>
        <v>1.8705274321461347E-3</v>
      </c>
      <c r="AR126" s="99"/>
      <c r="AS126" s="99"/>
      <c r="AT126" s="99"/>
      <c r="AU126" s="99"/>
    </row>
    <row r="127" spans="1:47" x14ac:dyDescent="0.25">
      <c r="A127" t="str">
        <f t="shared" si="18"/>
        <v>C&amp;I Prescriptive_</v>
      </c>
      <c r="B127" t="s">
        <v>225</v>
      </c>
      <c r="D127" s="6" t="s">
        <v>28</v>
      </c>
      <c r="E127" s="7" t="s">
        <v>22</v>
      </c>
      <c r="F127" s="7"/>
      <c r="G127" s="6" t="s">
        <v>115</v>
      </c>
      <c r="H127" s="6">
        <v>0.81</v>
      </c>
      <c r="I127" s="135">
        <v>10657.999999999996</v>
      </c>
      <c r="J127" s="131">
        <f t="shared" si="31"/>
        <v>2131.5999999999995</v>
      </c>
      <c r="K127" s="135">
        <v>10657.999999999996</v>
      </c>
      <c r="L127" s="131">
        <f t="shared" si="19"/>
        <v>2131.5999999999995</v>
      </c>
      <c r="M127" s="130">
        <v>164</v>
      </c>
      <c r="N127" s="130">
        <v>150</v>
      </c>
      <c r="O127" s="8">
        <v>5</v>
      </c>
      <c r="P127" s="8">
        <f t="shared" si="20"/>
        <v>820</v>
      </c>
      <c r="Q127" s="9">
        <v>750</v>
      </c>
      <c r="R127" s="83">
        <v>8632.9799999999977</v>
      </c>
      <c r="S127" s="132">
        <v>0.9</v>
      </c>
      <c r="T127" s="135">
        <v>540</v>
      </c>
      <c r="U127" s="83">
        <f t="shared" si="21"/>
        <v>270</v>
      </c>
      <c r="V127" s="83">
        <v>540</v>
      </c>
      <c r="W127" s="83">
        <f t="shared" si="32"/>
        <v>270</v>
      </c>
      <c r="X127" s="83">
        <v>250</v>
      </c>
      <c r="Y127" s="83">
        <v>175</v>
      </c>
      <c r="Z127" s="8">
        <v>2</v>
      </c>
      <c r="AA127" s="8">
        <f t="shared" si="22"/>
        <v>500</v>
      </c>
      <c r="AB127" s="9">
        <v>350</v>
      </c>
      <c r="AC127" s="83">
        <v>486</v>
      </c>
      <c r="AD127" s="85">
        <f t="shared" si="23"/>
        <v>0.12062752632421611</v>
      </c>
      <c r="AE127" s="85">
        <f t="shared" si="24"/>
        <v>1.8898921442823624E-2</v>
      </c>
      <c r="AF127" s="99">
        <f>IFERROR(AD127+INDEX('Admin Adder'!$M$5:$M$25,MATCH('Measure Assignment'!$A127,'Admin Adder'!$B$5:$B$25,0)),0)</f>
        <v>0.13952644776703974</v>
      </c>
      <c r="AG127" s="85">
        <f t="shared" si="25"/>
        <v>0.14475303158905933</v>
      </c>
      <c r="AI127" s="107"/>
      <c r="AJ127" s="107">
        <f t="shared" si="26"/>
        <v>3.9923773257344655E-3</v>
      </c>
      <c r="AL127" s="99"/>
      <c r="AM127" s="99">
        <f t="shared" si="27"/>
        <v>5.5704222640540365E-4</v>
      </c>
      <c r="AN127" s="99"/>
      <c r="AO127" s="141">
        <f t="shared" si="28"/>
        <v>4.8159060095623774E-4</v>
      </c>
      <c r="AP127" s="141">
        <f t="shared" si="29"/>
        <v>7.5451625449165922E-5</v>
      </c>
      <c r="AQ127" s="141">
        <f t="shared" si="30"/>
        <v>5.7790872114748528E-4</v>
      </c>
      <c r="AR127" s="99"/>
      <c r="AS127" s="99"/>
      <c r="AT127" s="99"/>
      <c r="AU127" s="99"/>
    </row>
    <row r="128" spans="1:47" x14ac:dyDescent="0.25">
      <c r="A128" t="str">
        <f t="shared" si="18"/>
        <v>C&amp;I Prescriptive_</v>
      </c>
      <c r="B128" t="s">
        <v>225</v>
      </c>
      <c r="D128" s="6" t="s">
        <v>28</v>
      </c>
      <c r="E128" s="7" t="s">
        <v>22</v>
      </c>
      <c r="F128" s="7"/>
      <c r="G128" s="6" t="s">
        <v>116</v>
      </c>
      <c r="H128" s="6">
        <v>0.81</v>
      </c>
      <c r="I128" s="135">
        <v>0</v>
      </c>
      <c r="J128" s="131" t="e">
        <f t="shared" si="31"/>
        <v>#DIV/0!</v>
      </c>
      <c r="K128" s="135">
        <v>0</v>
      </c>
      <c r="L128" s="131" t="e">
        <f t="shared" si="19"/>
        <v>#DIV/0!</v>
      </c>
      <c r="M128" s="130">
        <v>249</v>
      </c>
      <c r="N128" s="130">
        <v>200</v>
      </c>
      <c r="O128" s="8">
        <v>0</v>
      </c>
      <c r="P128" s="8">
        <f t="shared" si="20"/>
        <v>0</v>
      </c>
      <c r="Q128" s="9">
        <v>0</v>
      </c>
      <c r="R128" s="83">
        <v>0</v>
      </c>
      <c r="S128" s="132">
        <v>0.9</v>
      </c>
      <c r="T128" s="135">
        <v>0</v>
      </c>
      <c r="U128" s="83" t="e">
        <f t="shared" si="21"/>
        <v>#DIV/0!</v>
      </c>
      <c r="V128" s="83">
        <v>0</v>
      </c>
      <c r="W128" s="83" t="e">
        <f t="shared" si="32"/>
        <v>#DIV/0!</v>
      </c>
      <c r="X128" s="83">
        <v>900</v>
      </c>
      <c r="Y128" s="83">
        <v>225</v>
      </c>
      <c r="Z128" s="8">
        <v>0</v>
      </c>
      <c r="AA128" s="8">
        <f t="shared" si="22"/>
        <v>0</v>
      </c>
      <c r="AB128" s="9">
        <v>0</v>
      </c>
      <c r="AC128" s="83">
        <v>0</v>
      </c>
      <c r="AD128" s="85" t="e">
        <f t="shared" si="23"/>
        <v>#DIV/0!</v>
      </c>
      <c r="AE128" s="85" t="e">
        <f t="shared" si="24"/>
        <v>#DIV/0!</v>
      </c>
      <c r="AF128" s="99">
        <f>IFERROR(AD128+INDEX('Admin Adder'!$M$5:$M$25,MATCH('Measure Assignment'!$A128,'Admin Adder'!$B$5:$B$25,0)),0)</f>
        <v>0</v>
      </c>
      <c r="AG128" s="85" t="e">
        <f t="shared" si="25"/>
        <v>#DIV/0!</v>
      </c>
      <c r="AI128" s="107"/>
      <c r="AJ128" s="107">
        <f t="shared" si="26"/>
        <v>0</v>
      </c>
      <c r="AL128" s="99"/>
      <c r="AM128" s="99">
        <f t="shared" si="27"/>
        <v>0</v>
      </c>
      <c r="AN128" s="99"/>
      <c r="AO128" s="141">
        <f t="shared" si="28"/>
        <v>0</v>
      </c>
      <c r="AP128" s="141">
        <f t="shared" si="29"/>
        <v>0</v>
      </c>
      <c r="AQ128" s="141">
        <f t="shared" si="30"/>
        <v>0</v>
      </c>
      <c r="AR128" s="99"/>
      <c r="AS128" s="99"/>
      <c r="AT128" s="99"/>
      <c r="AU128" s="99"/>
    </row>
    <row r="129" spans="1:47" x14ac:dyDescent="0.25">
      <c r="A129" t="str">
        <f t="shared" si="18"/>
        <v>C&amp;I Prescriptive_</v>
      </c>
      <c r="B129" t="s">
        <v>225</v>
      </c>
      <c r="D129" s="6" t="s">
        <v>28</v>
      </c>
      <c r="E129" s="7" t="s">
        <v>22</v>
      </c>
      <c r="F129" s="7"/>
      <c r="G129" s="6" t="s">
        <v>117</v>
      </c>
      <c r="H129" s="6">
        <v>0.81</v>
      </c>
      <c r="I129" s="135">
        <v>86115.572397094424</v>
      </c>
      <c r="J129" s="131">
        <f t="shared" si="31"/>
        <v>7176.2976997578689</v>
      </c>
      <c r="K129" s="135">
        <v>86115.572397094424</v>
      </c>
      <c r="L129" s="131">
        <f t="shared" si="19"/>
        <v>7176.2976997578689</v>
      </c>
      <c r="M129" s="130">
        <v>3500</v>
      </c>
      <c r="N129" s="130">
        <v>500</v>
      </c>
      <c r="O129" s="8">
        <v>12</v>
      </c>
      <c r="P129" s="8">
        <f t="shared" si="20"/>
        <v>42000</v>
      </c>
      <c r="Q129" s="9">
        <v>6000</v>
      </c>
      <c r="R129" s="83">
        <v>69753.613641646487</v>
      </c>
      <c r="S129" s="132">
        <v>0.9</v>
      </c>
      <c r="T129" s="135">
        <v>44752</v>
      </c>
      <c r="U129" s="83">
        <f t="shared" si="21"/>
        <v>11188</v>
      </c>
      <c r="V129" s="83">
        <v>44752</v>
      </c>
      <c r="W129" s="83">
        <f t="shared" si="32"/>
        <v>11188</v>
      </c>
      <c r="X129" s="83">
        <v>4150</v>
      </c>
      <c r="Y129" s="83">
        <v>550</v>
      </c>
      <c r="Z129" s="8">
        <v>4</v>
      </c>
      <c r="AA129" s="8">
        <f t="shared" si="22"/>
        <v>16600</v>
      </c>
      <c r="AB129" s="9">
        <v>2200</v>
      </c>
      <c r="AC129" s="83">
        <v>40276.800000000003</v>
      </c>
      <c r="AD129" s="85">
        <f t="shared" si="23"/>
        <v>7.4524849344893326E-2</v>
      </c>
      <c r="AE129" s="85">
        <f t="shared" si="24"/>
        <v>1.889892144282361E-2</v>
      </c>
      <c r="AF129" s="99">
        <f>IFERROR(AD129+INDEX('Admin Adder'!$M$5:$M$25,MATCH('Measure Assignment'!$A129,'Admin Adder'!$B$5:$B$25,0)),0)</f>
        <v>9.3423770787716937E-2</v>
      </c>
      <c r="AG129" s="85">
        <f t="shared" si="25"/>
        <v>0.53258002092814005</v>
      </c>
      <c r="AI129" s="107"/>
      <c r="AJ129" s="107">
        <f t="shared" si="26"/>
        <v>3.2258008878852003E-2</v>
      </c>
      <c r="AL129" s="99"/>
      <c r="AM129" s="99">
        <f t="shared" si="27"/>
        <v>3.0136648275660071E-3</v>
      </c>
      <c r="AN129" s="99"/>
      <c r="AO129" s="141">
        <f t="shared" si="28"/>
        <v>2.4040232518626769E-3</v>
      </c>
      <c r="AP129" s="141">
        <f t="shared" si="29"/>
        <v>6.0964157570333056E-4</v>
      </c>
      <c r="AQ129" s="141">
        <f t="shared" si="30"/>
        <v>1.7179971043799126E-2</v>
      </c>
      <c r="AR129" s="99"/>
      <c r="AS129" s="99"/>
      <c r="AT129" s="99"/>
      <c r="AU129" s="99"/>
    </row>
    <row r="130" spans="1:47" x14ac:dyDescent="0.25">
      <c r="A130" t="str">
        <f t="shared" si="18"/>
        <v>C&amp;I Prescriptive_</v>
      </c>
      <c r="B130" t="s">
        <v>225</v>
      </c>
      <c r="D130" s="6" t="s">
        <v>28</v>
      </c>
      <c r="E130" s="7" t="s">
        <v>22</v>
      </c>
      <c r="F130" s="7"/>
      <c r="G130" s="6" t="s">
        <v>118</v>
      </c>
      <c r="H130" s="6">
        <v>0.81</v>
      </c>
      <c r="I130" s="135">
        <v>93414.841085190768</v>
      </c>
      <c r="J130" s="131">
        <f t="shared" si="31"/>
        <v>9341.4841085190765</v>
      </c>
      <c r="K130" s="135">
        <v>93414.841085190768</v>
      </c>
      <c r="L130" s="131">
        <f t="shared" si="19"/>
        <v>9341.4841085190765</v>
      </c>
      <c r="M130" s="130">
        <v>3500</v>
      </c>
      <c r="N130" s="130">
        <v>700</v>
      </c>
      <c r="O130" s="8">
        <v>10</v>
      </c>
      <c r="P130" s="8">
        <f t="shared" si="20"/>
        <v>35000</v>
      </c>
      <c r="Q130" s="9">
        <v>7000</v>
      </c>
      <c r="R130" s="83">
        <v>75666.021279004533</v>
      </c>
      <c r="S130" s="132">
        <v>0.9</v>
      </c>
      <c r="T130" s="135">
        <v>24318</v>
      </c>
      <c r="U130" s="83">
        <f t="shared" si="21"/>
        <v>12159</v>
      </c>
      <c r="V130" s="83">
        <v>24318</v>
      </c>
      <c r="W130" s="83">
        <f t="shared" si="32"/>
        <v>12159</v>
      </c>
      <c r="X130" s="83">
        <v>4150</v>
      </c>
      <c r="Y130" s="83">
        <v>750</v>
      </c>
      <c r="Z130" s="8">
        <v>2</v>
      </c>
      <c r="AA130" s="8">
        <f t="shared" si="22"/>
        <v>8300</v>
      </c>
      <c r="AB130" s="9">
        <v>1500</v>
      </c>
      <c r="AC130" s="83">
        <v>21886.2</v>
      </c>
      <c r="AD130" s="85">
        <f t="shared" si="23"/>
        <v>8.7132818592511069E-2</v>
      </c>
      <c r="AE130" s="85">
        <f t="shared" si="24"/>
        <v>1.8898921442823624E-2</v>
      </c>
      <c r="AF130" s="99">
        <f>IFERROR(AD130+INDEX('Admin Adder'!$M$5:$M$25,MATCH('Measure Assignment'!$A130,'Admin Adder'!$B$5:$B$25,0)),0)</f>
        <v>0.10603174003533469</v>
      </c>
      <c r="AG130" s="85">
        <f t="shared" si="25"/>
        <v>0.44386482883008582</v>
      </c>
      <c r="AI130" s="107"/>
      <c r="AJ130" s="107">
        <f t="shared" si="26"/>
        <v>3.499223995455096E-2</v>
      </c>
      <c r="AL130" s="99"/>
      <c r="AM130" s="99">
        <f t="shared" si="27"/>
        <v>3.7102880901149992E-3</v>
      </c>
      <c r="AN130" s="99"/>
      <c r="AO130" s="141">
        <f t="shared" si="28"/>
        <v>3.0489724961055066E-3</v>
      </c>
      <c r="AP130" s="141">
        <f t="shared" si="29"/>
        <v>6.6131559400949274E-4</v>
      </c>
      <c r="AQ130" s="141">
        <f t="shared" si="30"/>
        <v>1.5531824597808053E-2</v>
      </c>
      <c r="AR130" s="99"/>
      <c r="AS130" s="99"/>
      <c r="AT130" s="99"/>
      <c r="AU130" s="99"/>
    </row>
    <row r="131" spans="1:47" x14ac:dyDescent="0.25">
      <c r="A131" t="str">
        <f t="shared" si="18"/>
        <v>C&amp;I Prescriptive_</v>
      </c>
      <c r="B131" t="s">
        <v>225</v>
      </c>
      <c r="D131" s="6" t="s">
        <v>28</v>
      </c>
      <c r="E131" s="7" t="s">
        <v>22</v>
      </c>
      <c r="F131" s="7"/>
      <c r="G131" s="6" t="s">
        <v>119</v>
      </c>
      <c r="H131" s="6">
        <v>0.81</v>
      </c>
      <c r="I131" s="135">
        <v>101947.62953354289</v>
      </c>
      <c r="J131" s="131">
        <f t="shared" si="31"/>
        <v>12743.453691692861</v>
      </c>
      <c r="K131" s="135">
        <v>101947.62953354289</v>
      </c>
      <c r="L131" s="131">
        <f t="shared" si="19"/>
        <v>12743.453691692861</v>
      </c>
      <c r="M131" s="130">
        <v>3500</v>
      </c>
      <c r="N131" s="130">
        <v>800</v>
      </c>
      <c r="O131" s="8">
        <v>8</v>
      </c>
      <c r="P131" s="8">
        <f t="shared" si="20"/>
        <v>28000</v>
      </c>
      <c r="Q131" s="9">
        <v>6400</v>
      </c>
      <c r="R131" s="83">
        <v>82577.579922169738</v>
      </c>
      <c r="S131" s="132">
        <v>0.9</v>
      </c>
      <c r="T131" s="135">
        <v>0</v>
      </c>
      <c r="U131" s="83" t="e">
        <f t="shared" si="21"/>
        <v>#DIV/0!</v>
      </c>
      <c r="V131" s="83">
        <v>0</v>
      </c>
      <c r="W131" s="83" t="e">
        <f t="shared" si="32"/>
        <v>#DIV/0!</v>
      </c>
      <c r="X131" s="83">
        <v>4150</v>
      </c>
      <c r="Y131" s="83">
        <v>850</v>
      </c>
      <c r="Z131" s="8">
        <v>0</v>
      </c>
      <c r="AA131" s="8">
        <f t="shared" si="22"/>
        <v>0</v>
      </c>
      <c r="AB131" s="9">
        <v>0</v>
      </c>
      <c r="AC131" s="83">
        <v>0</v>
      </c>
      <c r="AD131" s="85">
        <f t="shared" si="23"/>
        <v>7.7502876761853148E-2</v>
      </c>
      <c r="AE131" s="85">
        <f t="shared" si="24"/>
        <v>1.889892144282361E-2</v>
      </c>
      <c r="AF131" s="99">
        <f>IFERROR(AD131+INDEX('Admin Adder'!$M$5:$M$25,MATCH('Measure Assignment'!$A131,'Admin Adder'!$B$5:$B$25,0)),0)</f>
        <v>9.6401798204676759E-2</v>
      </c>
      <c r="AG131" s="85">
        <f t="shared" si="25"/>
        <v>0.33907508583310753</v>
      </c>
      <c r="AI131" s="107"/>
      <c r="AJ131" s="107">
        <f t="shared" si="26"/>
        <v>3.818853486227191E-2</v>
      </c>
      <c r="AL131" s="99"/>
      <c r="AM131" s="99">
        <f t="shared" si="27"/>
        <v>3.6814434315250001E-3</v>
      </c>
      <c r="AN131" s="99"/>
      <c r="AO131" s="141">
        <f t="shared" si="28"/>
        <v>2.9597213111463923E-3</v>
      </c>
      <c r="AP131" s="141">
        <f t="shared" si="29"/>
        <v>7.2172212037860753E-4</v>
      </c>
      <c r="AQ131" s="141">
        <f t="shared" si="30"/>
        <v>1.2948780736265467E-2</v>
      </c>
      <c r="AR131" s="99"/>
      <c r="AS131" s="99"/>
      <c r="AT131" s="99"/>
      <c r="AU131" s="99"/>
    </row>
    <row r="132" spans="1:47" x14ac:dyDescent="0.25">
      <c r="A132" t="str">
        <f t="shared" si="18"/>
        <v>C&amp;I Prescriptive_</v>
      </c>
      <c r="B132" t="s">
        <v>225</v>
      </c>
      <c r="D132" s="6" t="s">
        <v>28</v>
      </c>
      <c r="E132" s="7" t="s">
        <v>22</v>
      </c>
      <c r="F132" s="7"/>
      <c r="G132" s="6" t="s">
        <v>120</v>
      </c>
      <c r="H132" s="6">
        <v>0.81</v>
      </c>
      <c r="I132" s="135">
        <v>0</v>
      </c>
      <c r="J132" s="131" t="e">
        <f t="shared" si="31"/>
        <v>#DIV/0!</v>
      </c>
      <c r="K132" s="135">
        <v>0</v>
      </c>
      <c r="L132" s="131" t="e">
        <f t="shared" si="19"/>
        <v>#DIV/0!</v>
      </c>
      <c r="M132" s="130">
        <v>3500</v>
      </c>
      <c r="N132" s="130">
        <v>100</v>
      </c>
      <c r="O132" s="8">
        <v>0</v>
      </c>
      <c r="P132" s="8">
        <f t="shared" si="20"/>
        <v>0</v>
      </c>
      <c r="Q132" s="9">
        <v>0</v>
      </c>
      <c r="R132" s="83">
        <v>0</v>
      </c>
      <c r="S132" s="132">
        <v>0.9</v>
      </c>
      <c r="T132" s="135">
        <v>0</v>
      </c>
      <c r="U132" s="83" t="e">
        <f t="shared" si="21"/>
        <v>#DIV/0!</v>
      </c>
      <c r="V132" s="83">
        <v>0</v>
      </c>
      <c r="W132" s="83" t="e">
        <f t="shared" si="32"/>
        <v>#DIV/0!</v>
      </c>
      <c r="X132" s="83">
        <v>4150</v>
      </c>
      <c r="Y132" s="83">
        <v>150</v>
      </c>
      <c r="Z132" s="8">
        <v>0</v>
      </c>
      <c r="AA132" s="8">
        <f t="shared" si="22"/>
        <v>0</v>
      </c>
      <c r="AB132" s="9">
        <v>0</v>
      </c>
      <c r="AC132" s="83">
        <v>0</v>
      </c>
      <c r="AD132" s="85" t="e">
        <f t="shared" si="23"/>
        <v>#DIV/0!</v>
      </c>
      <c r="AE132" s="85" t="e">
        <f t="shared" si="24"/>
        <v>#DIV/0!</v>
      </c>
      <c r="AF132" s="99">
        <f>IFERROR(AD132+INDEX('Admin Adder'!$M$5:$M$25,MATCH('Measure Assignment'!$A132,'Admin Adder'!$B$5:$B$25,0)),0)</f>
        <v>0</v>
      </c>
      <c r="AG132" s="85" t="e">
        <f t="shared" si="25"/>
        <v>#DIV/0!</v>
      </c>
      <c r="AI132" s="107"/>
      <c r="AJ132" s="107">
        <f t="shared" si="26"/>
        <v>0</v>
      </c>
      <c r="AL132" s="99"/>
      <c r="AM132" s="99">
        <f t="shared" si="27"/>
        <v>0</v>
      </c>
      <c r="AN132" s="99"/>
      <c r="AO132" s="141">
        <f t="shared" si="28"/>
        <v>0</v>
      </c>
      <c r="AP132" s="141">
        <f t="shared" si="29"/>
        <v>0</v>
      </c>
      <c r="AQ132" s="141">
        <f t="shared" si="30"/>
        <v>0</v>
      </c>
      <c r="AR132" s="99"/>
      <c r="AS132" s="99"/>
      <c r="AT132" s="99"/>
      <c r="AU132" s="99"/>
    </row>
    <row r="133" spans="1:47" x14ac:dyDescent="0.25">
      <c r="A133" t="str">
        <f t="shared" ref="A133:A196" si="33">E133&amp;"_"&amp;F133</f>
        <v>C&amp;I Prescriptive_</v>
      </c>
      <c r="B133" t="s">
        <v>225</v>
      </c>
      <c r="D133" s="6" t="s">
        <v>28</v>
      </c>
      <c r="E133" s="7" t="s">
        <v>22</v>
      </c>
      <c r="F133" s="7"/>
      <c r="G133" s="6" t="s">
        <v>121</v>
      </c>
      <c r="H133" s="6">
        <v>0.81</v>
      </c>
      <c r="I133" s="135">
        <v>0</v>
      </c>
      <c r="J133" s="131" t="e">
        <f t="shared" si="31"/>
        <v>#DIV/0!</v>
      </c>
      <c r="K133" s="135">
        <v>0</v>
      </c>
      <c r="L133" s="131" t="e">
        <f t="shared" ref="L133:L196" si="34">K133/O133</f>
        <v>#DIV/0!</v>
      </c>
      <c r="M133" s="130">
        <v>50</v>
      </c>
      <c r="N133" s="130">
        <v>25</v>
      </c>
      <c r="O133" s="8">
        <v>0</v>
      </c>
      <c r="P133" s="8">
        <f t="shared" ref="P133:P196" si="35">O133*M133</f>
        <v>0</v>
      </c>
      <c r="Q133" s="9">
        <v>0</v>
      </c>
      <c r="R133" s="83">
        <v>0</v>
      </c>
      <c r="S133" s="132">
        <v>0.9</v>
      </c>
      <c r="T133" s="135">
        <v>576</v>
      </c>
      <c r="U133" s="83">
        <f t="shared" ref="U133:U196" si="36">T133/Z133</f>
        <v>576</v>
      </c>
      <c r="V133" s="83">
        <v>576</v>
      </c>
      <c r="W133" s="83">
        <f t="shared" si="32"/>
        <v>576</v>
      </c>
      <c r="X133" s="83">
        <v>50</v>
      </c>
      <c r="Y133" s="83">
        <v>50</v>
      </c>
      <c r="Z133" s="8">
        <v>1</v>
      </c>
      <c r="AA133" s="8">
        <f t="shared" ref="AA133:AA196" si="37">Z133*X133</f>
        <v>50</v>
      </c>
      <c r="AB133" s="9">
        <v>50</v>
      </c>
      <c r="AC133" s="83">
        <v>518.4</v>
      </c>
      <c r="AD133" s="85">
        <f t="shared" ref="AD133:AD196" si="38">SUM(Q133+AB133)/SUM(R133+AC133)</f>
        <v>9.6450617283950615E-2</v>
      </c>
      <c r="AE133" s="85">
        <f t="shared" ref="AE133:AE196" si="39">AF133-AD133</f>
        <v>1.889892144282361E-2</v>
      </c>
      <c r="AF133" s="99">
        <f>IFERROR(AD133+INDEX('Admin Adder'!$M$5:$M$25,MATCH('Measure Assignment'!$A133,'Admin Adder'!$B$5:$B$25,0)),0)</f>
        <v>0.11534953872677423</v>
      </c>
      <c r="AG133" s="85">
        <f t="shared" ref="AG133:AG196" si="40">SUM($P133+$AA133)/SUM($R133+$AC133)</f>
        <v>9.6450617283950615E-2</v>
      </c>
      <c r="AI133" s="107"/>
      <c r="AJ133" s="107">
        <f t="shared" ref="AJ133:AJ196" si="41">IFERROR(IF(B133=" ","-",R133/SUMIF($B$2:$B$229,B133,$R$2:$R$229)),"-")</f>
        <v>0</v>
      </c>
      <c r="AL133" s="99"/>
      <c r="AM133" s="99">
        <f t="shared" ref="AM133:AM196" si="42">IFERROR($AF133*AJ133,0)</f>
        <v>0</v>
      </c>
      <c r="AN133" s="99"/>
      <c r="AO133" s="141">
        <f t="shared" ref="AO133:AO196" si="43">IFERROR($AD133*AJ133,0)</f>
        <v>0</v>
      </c>
      <c r="AP133" s="141">
        <f t="shared" ref="AP133:AP196" si="44">IFERROR($AE133*AJ133,0)</f>
        <v>0</v>
      </c>
      <c r="AQ133" s="141">
        <f t="shared" ref="AQ133:AQ196" si="45">IFERROR($AG133*AJ133,0)</f>
        <v>0</v>
      </c>
      <c r="AR133" s="99"/>
      <c r="AS133" s="99"/>
      <c r="AT133" s="99"/>
      <c r="AU133" s="99"/>
    </row>
    <row r="134" spans="1:47" x14ac:dyDescent="0.25">
      <c r="A134" t="str">
        <f t="shared" si="33"/>
        <v>C&amp;I Prescriptive_</v>
      </c>
      <c r="B134" t="s">
        <v>225</v>
      </c>
      <c r="D134" s="6" t="s">
        <v>28</v>
      </c>
      <c r="E134" s="7" t="s">
        <v>22</v>
      </c>
      <c r="F134" s="7"/>
      <c r="G134" s="6" t="s">
        <v>122</v>
      </c>
      <c r="H134" s="6">
        <v>0.81</v>
      </c>
      <c r="I134" s="135">
        <v>0</v>
      </c>
      <c r="J134" s="131" t="e">
        <f t="shared" ref="J134:J197" si="46">I134/O134</f>
        <v>#DIV/0!</v>
      </c>
      <c r="K134" s="135">
        <v>0</v>
      </c>
      <c r="L134" s="131" t="e">
        <f t="shared" si="34"/>
        <v>#DIV/0!</v>
      </c>
      <c r="M134" s="130">
        <v>421</v>
      </c>
      <c r="N134" s="130">
        <v>100</v>
      </c>
      <c r="O134" s="8">
        <v>0</v>
      </c>
      <c r="P134" s="8">
        <f t="shared" si="35"/>
        <v>0</v>
      </c>
      <c r="Q134" s="9">
        <v>0</v>
      </c>
      <c r="R134" s="83">
        <v>0</v>
      </c>
      <c r="S134" s="132">
        <v>0.9</v>
      </c>
      <c r="T134" s="135">
        <v>0</v>
      </c>
      <c r="U134" s="83" t="e">
        <f t="shared" si="36"/>
        <v>#DIV/0!</v>
      </c>
      <c r="V134" s="83">
        <v>0</v>
      </c>
      <c r="W134" s="83" t="e">
        <f t="shared" ref="W134:W197" si="47">V134/Z134</f>
        <v>#DIV/0!</v>
      </c>
      <c r="X134" s="83">
        <v>421</v>
      </c>
      <c r="Y134" s="83">
        <v>125</v>
      </c>
      <c r="Z134" s="8">
        <v>0</v>
      </c>
      <c r="AA134" s="8">
        <f t="shared" si="37"/>
        <v>0</v>
      </c>
      <c r="AB134" s="9">
        <v>0</v>
      </c>
      <c r="AC134" s="83">
        <v>0</v>
      </c>
      <c r="AD134" s="85" t="e">
        <f t="shared" si="38"/>
        <v>#DIV/0!</v>
      </c>
      <c r="AE134" s="85" t="e">
        <f t="shared" si="39"/>
        <v>#DIV/0!</v>
      </c>
      <c r="AF134" s="99">
        <f>IFERROR(AD134+INDEX('Admin Adder'!$M$5:$M$25,MATCH('Measure Assignment'!$A134,'Admin Adder'!$B$5:$B$25,0)),0)</f>
        <v>0</v>
      </c>
      <c r="AG134" s="85" t="e">
        <f t="shared" si="40"/>
        <v>#DIV/0!</v>
      </c>
      <c r="AI134" s="107"/>
      <c r="AJ134" s="107">
        <f t="shared" si="41"/>
        <v>0</v>
      </c>
      <c r="AL134" s="99"/>
      <c r="AM134" s="99">
        <f t="shared" si="42"/>
        <v>0</v>
      </c>
      <c r="AN134" s="99"/>
      <c r="AO134" s="141">
        <f t="shared" si="43"/>
        <v>0</v>
      </c>
      <c r="AP134" s="141">
        <f t="shared" si="44"/>
        <v>0</v>
      </c>
      <c r="AQ134" s="141">
        <f t="shared" si="45"/>
        <v>0</v>
      </c>
      <c r="AR134" s="99"/>
      <c r="AS134" s="99"/>
      <c r="AT134" s="99"/>
      <c r="AU134" s="99"/>
    </row>
    <row r="135" spans="1:47" x14ac:dyDescent="0.25">
      <c r="A135" t="str">
        <f t="shared" si="33"/>
        <v>C&amp;I Prescriptive_</v>
      </c>
      <c r="B135" t="s">
        <v>225</v>
      </c>
      <c r="D135" s="6" t="s">
        <v>28</v>
      </c>
      <c r="E135" s="7" t="s">
        <v>22</v>
      </c>
      <c r="F135" s="7"/>
      <c r="G135" s="6" t="s">
        <v>123</v>
      </c>
      <c r="H135" s="6">
        <v>0.81</v>
      </c>
      <c r="I135" s="135">
        <v>7960</v>
      </c>
      <c r="J135" s="131">
        <f t="shared" si="46"/>
        <v>796</v>
      </c>
      <c r="K135" s="135">
        <v>7960</v>
      </c>
      <c r="L135" s="131">
        <f t="shared" si="34"/>
        <v>796</v>
      </c>
      <c r="M135" s="130">
        <v>421</v>
      </c>
      <c r="N135" s="130">
        <v>100</v>
      </c>
      <c r="O135" s="8">
        <v>10</v>
      </c>
      <c r="P135" s="8">
        <f t="shared" si="35"/>
        <v>4210</v>
      </c>
      <c r="Q135" s="9">
        <v>1000</v>
      </c>
      <c r="R135" s="83">
        <v>6447.6</v>
      </c>
      <c r="S135" s="132">
        <v>0.9</v>
      </c>
      <c r="T135" s="135">
        <v>7960</v>
      </c>
      <c r="U135" s="83">
        <f t="shared" si="36"/>
        <v>796</v>
      </c>
      <c r="V135" s="83">
        <v>7960</v>
      </c>
      <c r="W135" s="83">
        <f t="shared" si="47"/>
        <v>796</v>
      </c>
      <c r="X135" s="83">
        <v>421</v>
      </c>
      <c r="Y135" s="83">
        <v>125</v>
      </c>
      <c r="Z135" s="8">
        <v>10</v>
      </c>
      <c r="AA135" s="8">
        <f t="shared" si="37"/>
        <v>4210</v>
      </c>
      <c r="AB135" s="9">
        <v>1250</v>
      </c>
      <c r="AC135" s="83">
        <v>7164</v>
      </c>
      <c r="AD135" s="85">
        <f t="shared" si="38"/>
        <v>0.16530018513620734</v>
      </c>
      <c r="AE135" s="85">
        <f t="shared" si="39"/>
        <v>1.8898921442823624E-2</v>
      </c>
      <c r="AF135" s="99">
        <f>IFERROR(AD135+INDEX('Admin Adder'!$M$5:$M$25,MATCH('Measure Assignment'!$A135,'Admin Adder'!$B$5:$B$25,0)),0)</f>
        <v>0.18419910657903096</v>
      </c>
      <c r="AG135" s="85">
        <f t="shared" si="40"/>
        <v>0.61859002615416259</v>
      </c>
      <c r="AI135" s="107"/>
      <c r="AJ135" s="107">
        <f t="shared" si="41"/>
        <v>2.9817342383980441E-3</v>
      </c>
      <c r="AL135" s="99"/>
      <c r="AM135" s="99">
        <f t="shared" si="42"/>
        <v>5.4923278276902709E-4</v>
      </c>
      <c r="AN135" s="99"/>
      <c r="AO135" s="141">
        <f t="shared" si="43"/>
        <v>4.9288122163416493E-4</v>
      </c>
      <c r="AP135" s="141">
        <f t="shared" si="44"/>
        <v>5.6351561134862164E-5</v>
      </c>
      <c r="AQ135" s="141">
        <f t="shared" si="45"/>
        <v>1.8444710605154081E-3</v>
      </c>
      <c r="AR135" s="99"/>
      <c r="AS135" s="99"/>
      <c r="AT135" s="99"/>
      <c r="AU135" s="99"/>
    </row>
    <row r="136" spans="1:47" x14ac:dyDescent="0.25">
      <c r="A136" t="str">
        <f t="shared" si="33"/>
        <v>C&amp;I Prescriptive_</v>
      </c>
      <c r="B136" t="s">
        <v>225</v>
      </c>
      <c r="D136" s="6" t="s">
        <v>28</v>
      </c>
      <c r="E136" s="7" t="s">
        <v>22</v>
      </c>
      <c r="F136" s="7"/>
      <c r="G136" s="6" t="s">
        <v>124</v>
      </c>
      <c r="H136" s="6">
        <v>0.81</v>
      </c>
      <c r="I136" s="135">
        <v>11550</v>
      </c>
      <c r="J136" s="131">
        <f t="shared" si="46"/>
        <v>1155</v>
      </c>
      <c r="K136" s="135">
        <v>11550</v>
      </c>
      <c r="L136" s="131">
        <f t="shared" si="34"/>
        <v>1155</v>
      </c>
      <c r="M136" s="130">
        <v>421</v>
      </c>
      <c r="N136" s="130">
        <v>100</v>
      </c>
      <c r="O136" s="8">
        <v>10</v>
      </c>
      <c r="P136" s="8">
        <f t="shared" si="35"/>
        <v>4210</v>
      </c>
      <c r="Q136" s="9">
        <v>1000</v>
      </c>
      <c r="R136" s="83">
        <v>9355.5</v>
      </c>
      <c r="S136" s="132">
        <v>0.9</v>
      </c>
      <c r="T136" s="135">
        <v>11550</v>
      </c>
      <c r="U136" s="83">
        <f t="shared" si="36"/>
        <v>1155</v>
      </c>
      <c r="V136" s="83">
        <v>11550</v>
      </c>
      <c r="W136" s="83">
        <f t="shared" si="47"/>
        <v>1155</v>
      </c>
      <c r="X136" s="83">
        <v>421</v>
      </c>
      <c r="Y136" s="83">
        <v>125</v>
      </c>
      <c r="Z136" s="8">
        <v>10</v>
      </c>
      <c r="AA136" s="8">
        <f t="shared" si="37"/>
        <v>4210</v>
      </c>
      <c r="AB136" s="9">
        <v>1250</v>
      </c>
      <c r="AC136" s="83">
        <v>10395</v>
      </c>
      <c r="AD136" s="85">
        <f t="shared" si="38"/>
        <v>0.11392116655274551</v>
      </c>
      <c r="AE136" s="85">
        <f t="shared" si="39"/>
        <v>1.8898921442823624E-2</v>
      </c>
      <c r="AF136" s="99">
        <f>IFERROR(AD136+INDEX('Admin Adder'!$M$5:$M$25,MATCH('Measure Assignment'!$A136,'Admin Adder'!$B$5:$B$25,0)),0)</f>
        <v>0.13282008799556913</v>
      </c>
      <c r="AG136" s="85">
        <f t="shared" si="40"/>
        <v>0.42631832105516315</v>
      </c>
      <c r="AI136" s="107"/>
      <c r="AJ136" s="107">
        <f t="shared" si="41"/>
        <v>4.3265113635046993E-3</v>
      </c>
      <c r="AL136" s="99"/>
      <c r="AM136" s="99">
        <f t="shared" si="42"/>
        <v>5.7464762001452395E-4</v>
      </c>
      <c r="AN136" s="99"/>
      <c r="AO136" s="141">
        <f t="shared" si="43"/>
        <v>4.9288122163416493E-4</v>
      </c>
      <c r="AP136" s="141">
        <f t="shared" si="44"/>
        <v>8.1766398380359032E-5</v>
      </c>
      <c r="AQ136" s="141">
        <f t="shared" si="45"/>
        <v>1.8444710605154081E-3</v>
      </c>
      <c r="AR136" s="99"/>
      <c r="AS136" s="99"/>
      <c r="AT136" s="99"/>
      <c r="AU136" s="99"/>
    </row>
    <row r="137" spans="1:47" x14ac:dyDescent="0.25">
      <c r="A137" t="str">
        <f t="shared" si="33"/>
        <v>C&amp;I Prescriptive_</v>
      </c>
      <c r="B137" t="s">
        <v>225</v>
      </c>
      <c r="D137" s="6" t="s">
        <v>28</v>
      </c>
      <c r="E137" s="7" t="s">
        <v>22</v>
      </c>
      <c r="F137" s="7"/>
      <c r="G137" s="6" t="s">
        <v>125</v>
      </c>
      <c r="H137" s="6">
        <v>0.81</v>
      </c>
      <c r="I137" s="135">
        <v>91008</v>
      </c>
      <c r="J137" s="131">
        <f t="shared" si="46"/>
        <v>1264</v>
      </c>
      <c r="K137" s="135">
        <v>91008</v>
      </c>
      <c r="L137" s="131">
        <f t="shared" si="34"/>
        <v>1264</v>
      </c>
      <c r="M137" s="130">
        <v>80</v>
      </c>
      <c r="N137" s="130">
        <v>20</v>
      </c>
      <c r="O137" s="8">
        <v>72</v>
      </c>
      <c r="P137" s="8">
        <f t="shared" si="35"/>
        <v>5760</v>
      </c>
      <c r="Q137" s="9">
        <v>1440</v>
      </c>
      <c r="R137" s="83">
        <v>73716.48000000001</v>
      </c>
      <c r="S137" s="132">
        <v>0.9</v>
      </c>
      <c r="T137" s="135">
        <v>7584</v>
      </c>
      <c r="U137" s="83">
        <f t="shared" si="36"/>
        <v>1264</v>
      </c>
      <c r="V137" s="83">
        <v>7584</v>
      </c>
      <c r="W137" s="83">
        <f t="shared" si="47"/>
        <v>1264</v>
      </c>
      <c r="X137" s="83">
        <v>80</v>
      </c>
      <c r="Y137" s="83">
        <v>45</v>
      </c>
      <c r="Z137" s="8">
        <v>6</v>
      </c>
      <c r="AA137" s="8">
        <f t="shared" si="37"/>
        <v>480</v>
      </c>
      <c r="AB137" s="9">
        <v>270</v>
      </c>
      <c r="AC137" s="83">
        <v>6825.6</v>
      </c>
      <c r="AD137" s="85">
        <f t="shared" si="38"/>
        <v>2.1231137810198093E-2</v>
      </c>
      <c r="AE137" s="85">
        <f t="shared" si="39"/>
        <v>1.8898921442823617E-2</v>
      </c>
      <c r="AF137" s="99">
        <f>IFERROR(AD137+INDEX('Admin Adder'!$M$5:$M$25,MATCH('Measure Assignment'!$A137,'Admin Adder'!$B$5:$B$25,0)),0)</f>
        <v>4.013005925302171E-2</v>
      </c>
      <c r="AG137" s="85">
        <f t="shared" si="40"/>
        <v>7.7475029202126372E-2</v>
      </c>
      <c r="AI137" s="107"/>
      <c r="AJ137" s="107">
        <f t="shared" si="41"/>
        <v>3.4090662006046379E-2</v>
      </c>
      <c r="AL137" s="99"/>
      <c r="AM137" s="99">
        <f t="shared" si="42"/>
        <v>1.3680602862773772E-3</v>
      </c>
      <c r="AN137" s="99"/>
      <c r="AO137" s="141">
        <f t="shared" si="43"/>
        <v>7.2378354309125489E-4</v>
      </c>
      <c r="AP137" s="141">
        <f t="shared" si="44"/>
        <v>6.4427674318612228E-4</v>
      </c>
      <c r="AQ137" s="141">
        <f t="shared" si="45"/>
        <v>2.6411750344382634E-3</v>
      </c>
      <c r="AR137" s="99"/>
      <c r="AS137" s="99"/>
      <c r="AT137" s="99"/>
      <c r="AU137" s="99"/>
    </row>
    <row r="138" spans="1:47" x14ac:dyDescent="0.25">
      <c r="A138" t="str">
        <f t="shared" si="33"/>
        <v>C&amp;I Prescriptive_</v>
      </c>
      <c r="B138" t="s">
        <v>225</v>
      </c>
      <c r="D138" s="6" t="s">
        <v>28</v>
      </c>
      <c r="E138" s="7" t="s">
        <v>22</v>
      </c>
      <c r="F138" s="7"/>
      <c r="G138" s="6" t="s">
        <v>126</v>
      </c>
      <c r="H138" s="6">
        <v>0.81</v>
      </c>
      <c r="I138" s="135">
        <v>44560</v>
      </c>
      <c r="J138" s="131">
        <f t="shared" si="46"/>
        <v>1114</v>
      </c>
      <c r="K138" s="135">
        <v>44560</v>
      </c>
      <c r="L138" s="131">
        <f t="shared" si="34"/>
        <v>1114</v>
      </c>
      <c r="M138" s="130">
        <v>250</v>
      </c>
      <c r="N138" s="130">
        <v>100</v>
      </c>
      <c r="O138" s="8">
        <v>40</v>
      </c>
      <c r="P138" s="8">
        <f t="shared" si="35"/>
        <v>10000</v>
      </c>
      <c r="Q138" s="9">
        <v>4000</v>
      </c>
      <c r="R138" s="83">
        <v>36093.600000000006</v>
      </c>
      <c r="S138" s="132">
        <v>0.9</v>
      </c>
      <c r="T138" s="135">
        <v>22280</v>
      </c>
      <c r="U138" s="83">
        <f t="shared" si="36"/>
        <v>1114</v>
      </c>
      <c r="V138" s="83">
        <v>22280</v>
      </c>
      <c r="W138" s="83">
        <f t="shared" si="47"/>
        <v>1114</v>
      </c>
      <c r="X138" s="83">
        <v>250</v>
      </c>
      <c r="Y138" s="83">
        <v>125</v>
      </c>
      <c r="Z138" s="8">
        <v>20</v>
      </c>
      <c r="AA138" s="8">
        <f t="shared" si="37"/>
        <v>5000</v>
      </c>
      <c r="AB138" s="9">
        <v>2500</v>
      </c>
      <c r="AC138" s="83">
        <v>20052</v>
      </c>
      <c r="AD138" s="85">
        <f t="shared" si="38"/>
        <v>0.11577042546521898</v>
      </c>
      <c r="AE138" s="85">
        <f t="shared" si="39"/>
        <v>1.8898921442823624E-2</v>
      </c>
      <c r="AF138" s="99">
        <f>IFERROR(AD138+INDEX('Admin Adder'!$M$5:$M$25,MATCH('Measure Assignment'!$A138,'Admin Adder'!$B$5:$B$25,0)),0)</f>
        <v>0.13466934690804261</v>
      </c>
      <c r="AG138" s="85">
        <f t="shared" si="40"/>
        <v>0.2671625203043515</v>
      </c>
      <c r="AI138" s="107"/>
      <c r="AJ138" s="107">
        <f t="shared" si="41"/>
        <v>1.6691718299373975E-2</v>
      </c>
      <c r="AL138" s="99"/>
      <c r="AM138" s="99">
        <f t="shared" si="42"/>
        <v>2.2478628021497167E-3</v>
      </c>
      <c r="AN138" s="99"/>
      <c r="AO138" s="141">
        <f t="shared" si="43"/>
        <v>1.9324073292641066E-3</v>
      </c>
      <c r="AP138" s="141">
        <f t="shared" si="44"/>
        <v>3.154554728856103E-4</v>
      </c>
      <c r="AQ138" s="141">
        <f t="shared" si="45"/>
        <v>4.4594015290710153E-3</v>
      </c>
      <c r="AR138" s="99"/>
      <c r="AS138" s="99"/>
      <c r="AT138" s="99"/>
      <c r="AU138" s="99"/>
    </row>
    <row r="139" spans="1:47" x14ac:dyDescent="0.25">
      <c r="A139" t="str">
        <f t="shared" si="33"/>
        <v>C&amp;I Prescriptive_</v>
      </c>
      <c r="B139" t="s">
        <v>225</v>
      </c>
      <c r="D139" s="6" t="s">
        <v>28</v>
      </c>
      <c r="E139" s="7" t="s">
        <v>22</v>
      </c>
      <c r="F139" s="7"/>
      <c r="G139" s="6" t="s">
        <v>127</v>
      </c>
      <c r="H139" s="6">
        <v>0.81</v>
      </c>
      <c r="I139" s="135">
        <v>0</v>
      </c>
      <c r="J139" s="131" t="e">
        <f t="shared" si="46"/>
        <v>#DIV/0!</v>
      </c>
      <c r="K139" s="135">
        <v>0</v>
      </c>
      <c r="L139" s="131" t="e">
        <f t="shared" si="34"/>
        <v>#DIV/0!</v>
      </c>
      <c r="M139" s="130">
        <v>4072</v>
      </c>
      <c r="N139" s="130">
        <v>200</v>
      </c>
      <c r="O139" s="8">
        <v>0</v>
      </c>
      <c r="P139" s="8">
        <f t="shared" si="35"/>
        <v>0</v>
      </c>
      <c r="Q139" s="9">
        <v>0</v>
      </c>
      <c r="R139" s="83">
        <v>0</v>
      </c>
      <c r="S139" s="132">
        <v>0.9</v>
      </c>
      <c r="T139" s="135">
        <v>3218</v>
      </c>
      <c r="U139" s="83">
        <f t="shared" si="36"/>
        <v>3218</v>
      </c>
      <c r="V139" s="83">
        <v>3218</v>
      </c>
      <c r="W139" s="83">
        <f t="shared" si="47"/>
        <v>3218</v>
      </c>
      <c r="X139" s="83">
        <v>4072</v>
      </c>
      <c r="Y139" s="83">
        <v>250</v>
      </c>
      <c r="Z139" s="8">
        <v>1</v>
      </c>
      <c r="AA139" s="8">
        <f t="shared" si="37"/>
        <v>4072</v>
      </c>
      <c r="AB139" s="9">
        <v>250</v>
      </c>
      <c r="AC139" s="83">
        <v>2896.2000000000003</v>
      </c>
      <c r="AD139" s="85">
        <f t="shared" si="38"/>
        <v>8.6320005524480339E-2</v>
      </c>
      <c r="AE139" s="85">
        <f t="shared" si="39"/>
        <v>1.889892144282361E-2</v>
      </c>
      <c r="AF139" s="99">
        <f>IFERROR(AD139+INDEX('Admin Adder'!$M$5:$M$25,MATCH('Measure Assignment'!$A139,'Admin Adder'!$B$5:$B$25,0)),0)</f>
        <v>0.10521892696730395</v>
      </c>
      <c r="AG139" s="85">
        <f t="shared" si="40"/>
        <v>1.4059802499827359</v>
      </c>
      <c r="AI139" s="107"/>
      <c r="AJ139" s="107">
        <f t="shared" si="41"/>
        <v>0</v>
      </c>
      <c r="AL139" s="99"/>
      <c r="AM139" s="99">
        <f t="shared" si="42"/>
        <v>0</v>
      </c>
      <c r="AN139" s="99"/>
      <c r="AO139" s="141">
        <f t="shared" si="43"/>
        <v>0</v>
      </c>
      <c r="AP139" s="141">
        <f t="shared" si="44"/>
        <v>0</v>
      </c>
      <c r="AQ139" s="141">
        <f t="shared" si="45"/>
        <v>0</v>
      </c>
      <c r="AR139" s="99"/>
      <c r="AS139" s="99"/>
      <c r="AT139" s="99"/>
      <c r="AU139" s="99"/>
    </row>
    <row r="140" spans="1:47" x14ac:dyDescent="0.25">
      <c r="A140" t="str">
        <f t="shared" si="33"/>
        <v>C&amp;I Prescriptive_</v>
      </c>
      <c r="B140" t="s">
        <v>225</v>
      </c>
      <c r="D140" s="6" t="s">
        <v>28</v>
      </c>
      <c r="E140" s="7" t="s">
        <v>22</v>
      </c>
      <c r="F140" s="7"/>
      <c r="G140" s="6" t="s">
        <v>128</v>
      </c>
      <c r="H140" s="6">
        <v>0.81</v>
      </c>
      <c r="I140" s="135">
        <v>0</v>
      </c>
      <c r="J140" s="131" t="e">
        <f t="shared" si="46"/>
        <v>#DIV/0!</v>
      </c>
      <c r="K140" s="135">
        <v>0</v>
      </c>
      <c r="L140" s="131" t="e">
        <f t="shared" si="34"/>
        <v>#DIV/0!</v>
      </c>
      <c r="M140" s="130">
        <v>4110</v>
      </c>
      <c r="N140" s="130">
        <v>300</v>
      </c>
      <c r="O140" s="8">
        <v>0</v>
      </c>
      <c r="P140" s="8">
        <f t="shared" si="35"/>
        <v>0</v>
      </c>
      <c r="Q140" s="9">
        <v>0</v>
      </c>
      <c r="R140" s="83">
        <v>0</v>
      </c>
      <c r="S140" s="132">
        <v>0.9</v>
      </c>
      <c r="T140" s="135">
        <v>0</v>
      </c>
      <c r="U140" s="83" t="e">
        <f t="shared" si="36"/>
        <v>#DIV/0!</v>
      </c>
      <c r="V140" s="83">
        <v>0</v>
      </c>
      <c r="W140" s="83" t="e">
        <f t="shared" si="47"/>
        <v>#DIV/0!</v>
      </c>
      <c r="X140" s="83">
        <v>4110</v>
      </c>
      <c r="Y140" s="83">
        <v>350</v>
      </c>
      <c r="Z140" s="8">
        <v>0</v>
      </c>
      <c r="AA140" s="8">
        <f t="shared" si="37"/>
        <v>0</v>
      </c>
      <c r="AB140" s="9">
        <v>0</v>
      </c>
      <c r="AC140" s="83">
        <v>0</v>
      </c>
      <c r="AD140" s="85" t="e">
        <f t="shared" si="38"/>
        <v>#DIV/0!</v>
      </c>
      <c r="AE140" s="85" t="e">
        <f t="shared" si="39"/>
        <v>#DIV/0!</v>
      </c>
      <c r="AF140" s="99">
        <f>IFERROR(AD140+INDEX('Admin Adder'!$M$5:$M$25,MATCH('Measure Assignment'!$A140,'Admin Adder'!$B$5:$B$25,0)),0)</f>
        <v>0</v>
      </c>
      <c r="AG140" s="85" t="e">
        <f t="shared" si="40"/>
        <v>#DIV/0!</v>
      </c>
      <c r="AI140" s="107"/>
      <c r="AJ140" s="107">
        <f t="shared" si="41"/>
        <v>0</v>
      </c>
      <c r="AL140" s="99"/>
      <c r="AM140" s="99">
        <f t="shared" si="42"/>
        <v>0</v>
      </c>
      <c r="AN140" s="99"/>
      <c r="AO140" s="141">
        <f t="shared" si="43"/>
        <v>0</v>
      </c>
      <c r="AP140" s="141">
        <f t="shared" si="44"/>
        <v>0</v>
      </c>
      <c r="AQ140" s="141">
        <f t="shared" si="45"/>
        <v>0</v>
      </c>
      <c r="AR140" s="99"/>
      <c r="AS140" s="99"/>
      <c r="AT140" s="99"/>
      <c r="AU140" s="99"/>
    </row>
    <row r="141" spans="1:47" x14ac:dyDescent="0.25">
      <c r="A141" t="str">
        <f t="shared" si="33"/>
        <v>C&amp;I Prescriptive_</v>
      </c>
      <c r="B141" t="s">
        <v>225</v>
      </c>
      <c r="D141" s="6" t="s">
        <v>28</v>
      </c>
      <c r="E141" s="7" t="s">
        <v>22</v>
      </c>
      <c r="F141" s="7"/>
      <c r="G141" s="6" t="s">
        <v>129</v>
      </c>
      <c r="H141" s="6">
        <v>0.81</v>
      </c>
      <c r="I141" s="135">
        <v>0</v>
      </c>
      <c r="J141" s="131" t="e">
        <f t="shared" si="46"/>
        <v>#DIV/0!</v>
      </c>
      <c r="K141" s="135">
        <v>0</v>
      </c>
      <c r="L141" s="131" t="e">
        <f t="shared" si="34"/>
        <v>#DIV/0!</v>
      </c>
      <c r="M141" s="130">
        <v>4150</v>
      </c>
      <c r="N141" s="130">
        <v>400</v>
      </c>
      <c r="O141" s="8">
        <v>0</v>
      </c>
      <c r="P141" s="8">
        <f t="shared" si="35"/>
        <v>0</v>
      </c>
      <c r="Q141" s="9">
        <v>0</v>
      </c>
      <c r="R141" s="83">
        <v>0</v>
      </c>
      <c r="S141" s="132">
        <v>0.9</v>
      </c>
      <c r="T141" s="135">
        <v>6576.85</v>
      </c>
      <c r="U141" s="83">
        <f t="shared" si="36"/>
        <v>6576.85</v>
      </c>
      <c r="V141" s="83">
        <v>6576.85</v>
      </c>
      <c r="W141" s="83">
        <f t="shared" si="47"/>
        <v>6576.85</v>
      </c>
      <c r="X141" s="83">
        <v>4150</v>
      </c>
      <c r="Y141" s="83">
        <v>450</v>
      </c>
      <c r="Z141" s="8">
        <v>1</v>
      </c>
      <c r="AA141" s="8">
        <f t="shared" si="37"/>
        <v>4150</v>
      </c>
      <c r="AB141" s="9">
        <v>450</v>
      </c>
      <c r="AC141" s="83">
        <v>5919.1650000000009</v>
      </c>
      <c r="AD141" s="85">
        <f t="shared" si="38"/>
        <v>7.6024236526604672E-2</v>
      </c>
      <c r="AE141" s="85">
        <f t="shared" si="39"/>
        <v>1.8898921442823624E-2</v>
      </c>
      <c r="AF141" s="99">
        <f>IFERROR(AD141+INDEX('Admin Adder'!$M$5:$M$25,MATCH('Measure Assignment'!$A141,'Admin Adder'!$B$5:$B$25,0)),0)</f>
        <v>9.4923157969428296E-2</v>
      </c>
      <c r="AG141" s="85">
        <f t="shared" si="40"/>
        <v>0.70111240352313198</v>
      </c>
      <c r="AI141" s="107"/>
      <c r="AJ141" s="107">
        <f t="shared" si="41"/>
        <v>0</v>
      </c>
      <c r="AL141" s="99"/>
      <c r="AM141" s="99">
        <f t="shared" si="42"/>
        <v>0</v>
      </c>
      <c r="AN141" s="99"/>
      <c r="AO141" s="141">
        <f t="shared" si="43"/>
        <v>0</v>
      </c>
      <c r="AP141" s="141">
        <f t="shared" si="44"/>
        <v>0</v>
      </c>
      <c r="AQ141" s="141">
        <f t="shared" si="45"/>
        <v>0</v>
      </c>
      <c r="AR141" s="99"/>
      <c r="AS141" s="99"/>
      <c r="AT141" s="99"/>
      <c r="AU141" s="99"/>
    </row>
    <row r="142" spans="1:47" x14ac:dyDescent="0.25">
      <c r="A142" t="str">
        <f t="shared" si="33"/>
        <v>C&amp;I Prescriptive_</v>
      </c>
      <c r="B142" t="s">
        <v>225</v>
      </c>
      <c r="D142" s="6" t="s">
        <v>28</v>
      </c>
      <c r="E142" s="7" t="s">
        <v>22</v>
      </c>
      <c r="F142" s="7"/>
      <c r="G142" s="6" t="s">
        <v>130</v>
      </c>
      <c r="H142" s="6">
        <v>0.81</v>
      </c>
      <c r="I142" s="135">
        <v>0</v>
      </c>
      <c r="J142" s="131" t="e">
        <f t="shared" si="46"/>
        <v>#DIV/0!</v>
      </c>
      <c r="K142" s="135">
        <v>0</v>
      </c>
      <c r="L142" s="131" t="e">
        <f t="shared" si="34"/>
        <v>#DIV/0!</v>
      </c>
      <c r="M142" s="130">
        <v>4180</v>
      </c>
      <c r="N142" s="130">
        <v>500</v>
      </c>
      <c r="O142" s="8">
        <v>0</v>
      </c>
      <c r="P142" s="8">
        <f t="shared" si="35"/>
        <v>0</v>
      </c>
      <c r="Q142" s="9">
        <v>0</v>
      </c>
      <c r="R142" s="83">
        <v>0</v>
      </c>
      <c r="S142" s="132">
        <v>0.9</v>
      </c>
      <c r="T142" s="135">
        <v>0</v>
      </c>
      <c r="U142" s="83" t="e">
        <f t="shared" si="36"/>
        <v>#DIV/0!</v>
      </c>
      <c r="V142" s="83">
        <v>0</v>
      </c>
      <c r="W142" s="83" t="e">
        <f t="shared" si="47"/>
        <v>#DIV/0!</v>
      </c>
      <c r="X142" s="83">
        <v>4180</v>
      </c>
      <c r="Y142" s="83">
        <v>550</v>
      </c>
      <c r="Z142" s="8">
        <v>0</v>
      </c>
      <c r="AA142" s="8">
        <f t="shared" si="37"/>
        <v>0</v>
      </c>
      <c r="AB142" s="9">
        <v>0</v>
      </c>
      <c r="AC142" s="83">
        <v>0</v>
      </c>
      <c r="AD142" s="85" t="e">
        <f t="shared" si="38"/>
        <v>#DIV/0!</v>
      </c>
      <c r="AE142" s="85" t="e">
        <f t="shared" si="39"/>
        <v>#DIV/0!</v>
      </c>
      <c r="AF142" s="99">
        <f>IFERROR(AD142+INDEX('Admin Adder'!$M$5:$M$25,MATCH('Measure Assignment'!$A142,'Admin Adder'!$B$5:$B$25,0)),0)</f>
        <v>0</v>
      </c>
      <c r="AG142" s="85" t="e">
        <f t="shared" si="40"/>
        <v>#DIV/0!</v>
      </c>
      <c r="AI142" s="107"/>
      <c r="AJ142" s="107">
        <f t="shared" si="41"/>
        <v>0</v>
      </c>
      <c r="AL142" s="99"/>
      <c r="AM142" s="99">
        <f t="shared" si="42"/>
        <v>0</v>
      </c>
      <c r="AN142" s="99"/>
      <c r="AO142" s="141">
        <f t="shared" si="43"/>
        <v>0</v>
      </c>
      <c r="AP142" s="141">
        <f t="shared" si="44"/>
        <v>0</v>
      </c>
      <c r="AQ142" s="141">
        <f t="shared" si="45"/>
        <v>0</v>
      </c>
      <c r="AR142" s="99"/>
      <c r="AS142" s="99"/>
      <c r="AT142" s="99"/>
      <c r="AU142" s="99"/>
    </row>
    <row r="143" spans="1:47" x14ac:dyDescent="0.25">
      <c r="A143" t="str">
        <f t="shared" si="33"/>
        <v>C&amp;I Prescriptive_</v>
      </c>
      <c r="B143" t="s">
        <v>225</v>
      </c>
      <c r="D143" s="6" t="s">
        <v>28</v>
      </c>
      <c r="E143" s="7" t="s">
        <v>22</v>
      </c>
      <c r="F143" s="7"/>
      <c r="G143" s="6" t="s">
        <v>131</v>
      </c>
      <c r="H143" s="6">
        <v>0.81</v>
      </c>
      <c r="I143" s="135">
        <v>0</v>
      </c>
      <c r="J143" s="131" t="e">
        <f t="shared" si="46"/>
        <v>#DIV/0!</v>
      </c>
      <c r="K143" s="135">
        <v>0</v>
      </c>
      <c r="L143" s="131" t="e">
        <f t="shared" si="34"/>
        <v>#DIV/0!</v>
      </c>
      <c r="M143" s="130">
        <v>4225</v>
      </c>
      <c r="N143" s="130">
        <v>600</v>
      </c>
      <c r="O143" s="8">
        <v>0</v>
      </c>
      <c r="P143" s="8">
        <f t="shared" si="35"/>
        <v>0</v>
      </c>
      <c r="Q143" s="9">
        <v>0</v>
      </c>
      <c r="R143" s="83">
        <v>0</v>
      </c>
      <c r="S143" s="132">
        <v>0.9</v>
      </c>
      <c r="T143" s="135">
        <v>10018.120000000001</v>
      </c>
      <c r="U143" s="83">
        <f t="shared" si="36"/>
        <v>10018.120000000001</v>
      </c>
      <c r="V143" s="83">
        <v>10018.120000000001</v>
      </c>
      <c r="W143" s="83">
        <f t="shared" si="47"/>
        <v>10018.120000000001</v>
      </c>
      <c r="X143" s="83">
        <v>4225</v>
      </c>
      <c r="Y143" s="83">
        <v>650</v>
      </c>
      <c r="Z143" s="8">
        <v>1</v>
      </c>
      <c r="AA143" s="8">
        <f t="shared" si="37"/>
        <v>4225</v>
      </c>
      <c r="AB143" s="9">
        <v>650</v>
      </c>
      <c r="AC143" s="83">
        <v>9016.3080000000009</v>
      </c>
      <c r="AD143" s="85">
        <f t="shared" si="38"/>
        <v>7.2091592257052431E-2</v>
      </c>
      <c r="AE143" s="85">
        <f t="shared" si="39"/>
        <v>1.889892144282361E-2</v>
      </c>
      <c r="AF143" s="99">
        <f>IFERROR(AD143+INDEX('Admin Adder'!$M$5:$M$25,MATCH('Measure Assignment'!$A143,'Admin Adder'!$B$5:$B$25,0)),0)</f>
        <v>9.0990513699876041E-2</v>
      </c>
      <c r="AG143" s="85">
        <f t="shared" si="40"/>
        <v>0.46859534967084082</v>
      </c>
      <c r="AI143" s="107"/>
      <c r="AJ143" s="107">
        <f t="shared" si="41"/>
        <v>0</v>
      </c>
      <c r="AL143" s="99"/>
      <c r="AM143" s="99">
        <f t="shared" si="42"/>
        <v>0</v>
      </c>
      <c r="AN143" s="99"/>
      <c r="AO143" s="141">
        <f t="shared" si="43"/>
        <v>0</v>
      </c>
      <c r="AP143" s="141">
        <f t="shared" si="44"/>
        <v>0</v>
      </c>
      <c r="AQ143" s="141">
        <f t="shared" si="45"/>
        <v>0</v>
      </c>
      <c r="AR143" s="99"/>
      <c r="AS143" s="99"/>
      <c r="AT143" s="99"/>
      <c r="AU143" s="99"/>
    </row>
    <row r="144" spans="1:47" x14ac:dyDescent="0.25">
      <c r="A144" t="str">
        <f t="shared" si="33"/>
        <v>C&amp;I Prescriptive_</v>
      </c>
      <c r="B144" t="s">
        <v>225</v>
      </c>
      <c r="D144" s="6" t="s">
        <v>28</v>
      </c>
      <c r="E144" s="7" t="s">
        <v>22</v>
      </c>
      <c r="F144" s="7"/>
      <c r="G144" s="6" t="s">
        <v>132</v>
      </c>
      <c r="H144" s="6">
        <v>0.81</v>
      </c>
      <c r="I144" s="135">
        <v>22310.077499999999</v>
      </c>
      <c r="J144" s="131">
        <f t="shared" si="46"/>
        <v>218.72624999999999</v>
      </c>
      <c r="K144" s="135">
        <v>22310.077499999999</v>
      </c>
      <c r="L144" s="131">
        <f t="shared" si="34"/>
        <v>218.72624999999999</v>
      </c>
      <c r="M144" s="130">
        <v>250</v>
      </c>
      <c r="N144" s="130">
        <v>50</v>
      </c>
      <c r="O144" s="8">
        <v>102</v>
      </c>
      <c r="P144" s="8">
        <f t="shared" si="35"/>
        <v>25500</v>
      </c>
      <c r="Q144" s="9">
        <v>5100</v>
      </c>
      <c r="R144" s="83">
        <v>18071.162775000001</v>
      </c>
      <c r="S144" s="132">
        <v>0.9</v>
      </c>
      <c r="T144" s="135">
        <v>12880</v>
      </c>
      <c r="U144" s="83">
        <f t="shared" si="36"/>
        <v>460</v>
      </c>
      <c r="V144" s="83">
        <v>12880</v>
      </c>
      <c r="W144" s="83">
        <f t="shared" si="47"/>
        <v>460</v>
      </c>
      <c r="X144" s="83">
        <v>356</v>
      </c>
      <c r="Y144" s="83">
        <v>75</v>
      </c>
      <c r="Z144" s="8">
        <v>28</v>
      </c>
      <c r="AA144" s="8">
        <f t="shared" si="37"/>
        <v>9968</v>
      </c>
      <c r="AB144" s="9">
        <v>2100</v>
      </c>
      <c r="AC144" s="83">
        <v>11592</v>
      </c>
      <c r="AD144" s="85">
        <f t="shared" si="38"/>
        <v>0.24272529718469982</v>
      </c>
      <c r="AE144" s="85">
        <f t="shared" si="39"/>
        <v>1.8898921442823624E-2</v>
      </c>
      <c r="AF144" s="99">
        <f>IFERROR(AD144+INDEX('Admin Adder'!$M$5:$M$25,MATCH('Measure Assignment'!$A144,'Admin Adder'!$B$5:$B$25,0)),0)</f>
        <v>0.26162421862752344</v>
      </c>
      <c r="AG144" s="85">
        <f t="shared" si="40"/>
        <v>1.1956917834092962</v>
      </c>
      <c r="AI144" s="107"/>
      <c r="AJ144" s="107">
        <f t="shared" si="41"/>
        <v>8.3571258722442004E-3</v>
      </c>
      <c r="AL144" s="99"/>
      <c r="AM144" s="99">
        <f t="shared" si="42"/>
        <v>2.1864265262977493E-3</v>
      </c>
      <c r="AN144" s="99"/>
      <c r="AO144" s="141">
        <f t="shared" si="43"/>
        <v>2.0284858609504173E-3</v>
      </c>
      <c r="AP144" s="141">
        <f t="shared" si="44"/>
        <v>1.5794066534733199E-4</v>
      </c>
      <c r="AQ144" s="141">
        <f t="shared" si="45"/>
        <v>9.992546738359637E-3</v>
      </c>
      <c r="AR144" s="99"/>
      <c r="AS144" s="99"/>
      <c r="AT144" s="99"/>
      <c r="AU144" s="99"/>
    </row>
    <row r="145" spans="1:47" x14ac:dyDescent="0.25">
      <c r="A145" t="str">
        <f t="shared" si="33"/>
        <v>C&amp;I Prescriptive_</v>
      </c>
      <c r="B145" t="s">
        <v>225</v>
      </c>
      <c r="D145" s="6" t="s">
        <v>28</v>
      </c>
      <c r="E145" s="7" t="s">
        <v>22</v>
      </c>
      <c r="F145" s="7"/>
      <c r="G145" s="6" t="s">
        <v>133</v>
      </c>
      <c r="H145" s="6">
        <v>0.81</v>
      </c>
      <c r="I145" s="135">
        <v>24050.579999999998</v>
      </c>
      <c r="J145" s="131">
        <f t="shared" si="46"/>
        <v>235.79</v>
      </c>
      <c r="K145" s="135">
        <v>24050.579999999998</v>
      </c>
      <c r="L145" s="131">
        <f t="shared" si="34"/>
        <v>235.79</v>
      </c>
      <c r="M145" s="130">
        <v>250</v>
      </c>
      <c r="N145" s="130">
        <v>50</v>
      </c>
      <c r="O145" s="8">
        <v>102</v>
      </c>
      <c r="P145" s="8">
        <f t="shared" si="35"/>
        <v>25500</v>
      </c>
      <c r="Q145" s="9">
        <v>5100</v>
      </c>
      <c r="R145" s="83">
        <v>19480.969799999999</v>
      </c>
      <c r="S145" s="132">
        <v>0.9</v>
      </c>
      <c r="T145" s="135">
        <v>12880</v>
      </c>
      <c r="U145" s="83">
        <f t="shared" si="36"/>
        <v>460</v>
      </c>
      <c r="V145" s="83">
        <v>12880</v>
      </c>
      <c r="W145" s="83">
        <f t="shared" si="47"/>
        <v>460</v>
      </c>
      <c r="X145" s="83">
        <v>356</v>
      </c>
      <c r="Y145" s="83">
        <v>75</v>
      </c>
      <c r="Z145" s="8">
        <v>28</v>
      </c>
      <c r="AA145" s="8">
        <f t="shared" si="37"/>
        <v>9968</v>
      </c>
      <c r="AB145" s="9">
        <v>2100</v>
      </c>
      <c r="AC145" s="83">
        <v>11592</v>
      </c>
      <c r="AD145" s="85">
        <f t="shared" si="38"/>
        <v>0.23171264434466771</v>
      </c>
      <c r="AE145" s="85">
        <f t="shared" si="39"/>
        <v>1.8898921442823624E-2</v>
      </c>
      <c r="AF145" s="99">
        <f>IFERROR(AD145+INDEX('Admin Adder'!$M$5:$M$25,MATCH('Measure Assignment'!$A145,'Admin Adder'!$B$5:$B$25,0)),0)</f>
        <v>0.25061156578749133</v>
      </c>
      <c r="AG145" s="85">
        <f t="shared" si="40"/>
        <v>1.1414422318912048</v>
      </c>
      <c r="AI145" s="107"/>
      <c r="AJ145" s="107">
        <f t="shared" si="41"/>
        <v>9.0091002310717615E-3</v>
      </c>
      <c r="AL145" s="99"/>
      <c r="AM145" s="99">
        <f t="shared" si="42"/>
        <v>2.2577847152453439E-3</v>
      </c>
      <c r="AN145" s="99"/>
      <c r="AO145" s="141">
        <f t="shared" si="43"/>
        <v>2.0875224377077946E-3</v>
      </c>
      <c r="AP145" s="141">
        <f t="shared" si="44"/>
        <v>1.7026227753754938E-4</v>
      </c>
      <c r="AQ145" s="141">
        <f t="shared" si="45"/>
        <v>1.028336747508612E-2</v>
      </c>
      <c r="AR145" s="99"/>
      <c r="AS145" s="99"/>
      <c r="AT145" s="99"/>
      <c r="AU145" s="99"/>
    </row>
    <row r="146" spans="1:47" x14ac:dyDescent="0.25">
      <c r="A146" t="str">
        <f t="shared" si="33"/>
        <v>C&amp;I Prescriptive_</v>
      </c>
      <c r="B146" t="s">
        <v>225</v>
      </c>
      <c r="D146" s="6" t="s">
        <v>28</v>
      </c>
      <c r="E146" s="7" t="s">
        <v>22</v>
      </c>
      <c r="F146" s="7"/>
      <c r="G146" s="6" t="s">
        <v>134</v>
      </c>
      <c r="H146" s="6">
        <v>0.81</v>
      </c>
      <c r="I146" s="135">
        <v>0</v>
      </c>
      <c r="J146" s="131" t="e">
        <f t="shared" si="46"/>
        <v>#DIV/0!</v>
      </c>
      <c r="K146" s="135">
        <v>0</v>
      </c>
      <c r="L146" s="131" t="e">
        <f t="shared" si="34"/>
        <v>#DIV/0!</v>
      </c>
      <c r="M146" s="130">
        <v>35.6</v>
      </c>
      <c r="N146" s="130">
        <v>10</v>
      </c>
      <c r="O146" s="8">
        <v>0</v>
      </c>
      <c r="P146" s="8">
        <f t="shared" si="35"/>
        <v>0</v>
      </c>
      <c r="Q146" s="9">
        <v>0</v>
      </c>
      <c r="R146" s="83">
        <v>0</v>
      </c>
      <c r="S146" s="132">
        <v>0.9</v>
      </c>
      <c r="T146" s="135">
        <v>0</v>
      </c>
      <c r="U146" s="83" t="e">
        <f t="shared" si="36"/>
        <v>#DIV/0!</v>
      </c>
      <c r="V146" s="83">
        <v>0</v>
      </c>
      <c r="W146" s="83" t="e">
        <f t="shared" si="47"/>
        <v>#DIV/0!</v>
      </c>
      <c r="X146" s="83">
        <v>35.6</v>
      </c>
      <c r="Y146" s="83">
        <v>35</v>
      </c>
      <c r="Z146" s="8">
        <v>0</v>
      </c>
      <c r="AA146" s="8">
        <f t="shared" si="37"/>
        <v>0</v>
      </c>
      <c r="AB146" s="9">
        <v>0</v>
      </c>
      <c r="AC146" s="83">
        <v>0</v>
      </c>
      <c r="AD146" s="85" t="e">
        <f t="shared" si="38"/>
        <v>#DIV/0!</v>
      </c>
      <c r="AE146" s="85" t="e">
        <f t="shared" si="39"/>
        <v>#DIV/0!</v>
      </c>
      <c r="AF146" s="99">
        <f>IFERROR(AD146+INDEX('Admin Adder'!$M$5:$M$25,MATCH('Measure Assignment'!$A146,'Admin Adder'!$B$5:$B$25,0)),0)</f>
        <v>0</v>
      </c>
      <c r="AG146" s="85" t="e">
        <f t="shared" si="40"/>
        <v>#DIV/0!</v>
      </c>
      <c r="AI146" s="107"/>
      <c r="AJ146" s="107">
        <f t="shared" si="41"/>
        <v>0</v>
      </c>
      <c r="AL146" s="99"/>
      <c r="AM146" s="99">
        <f t="shared" si="42"/>
        <v>0</v>
      </c>
      <c r="AN146" s="99"/>
      <c r="AO146" s="141">
        <f t="shared" si="43"/>
        <v>0</v>
      </c>
      <c r="AP146" s="141">
        <f t="shared" si="44"/>
        <v>0</v>
      </c>
      <c r="AQ146" s="141">
        <f t="shared" si="45"/>
        <v>0</v>
      </c>
      <c r="AR146" s="99"/>
      <c r="AS146" s="99"/>
      <c r="AT146" s="99"/>
      <c r="AU146" s="99"/>
    </row>
    <row r="147" spans="1:47" x14ac:dyDescent="0.25">
      <c r="A147" t="str">
        <f t="shared" si="33"/>
        <v>C&amp;I Prescriptive_</v>
      </c>
      <c r="B147" t="s">
        <v>225</v>
      </c>
      <c r="D147" s="6" t="s">
        <v>28</v>
      </c>
      <c r="E147" s="7" t="s">
        <v>22</v>
      </c>
      <c r="F147" s="7"/>
      <c r="G147" s="6" t="s">
        <v>135</v>
      </c>
      <c r="H147" s="6">
        <v>0.81</v>
      </c>
      <c r="I147" s="135">
        <v>63806.821649999991</v>
      </c>
      <c r="J147" s="131">
        <f t="shared" si="46"/>
        <v>312.77853749999997</v>
      </c>
      <c r="K147" s="135">
        <v>63806.821649999991</v>
      </c>
      <c r="L147" s="131">
        <f t="shared" si="34"/>
        <v>312.77853749999997</v>
      </c>
      <c r="M147" s="130">
        <v>130</v>
      </c>
      <c r="N147" s="130">
        <v>10</v>
      </c>
      <c r="O147" s="8">
        <v>204</v>
      </c>
      <c r="P147" s="8">
        <f t="shared" si="35"/>
        <v>26520</v>
      </c>
      <c r="Q147" s="9">
        <v>2040</v>
      </c>
      <c r="R147" s="83">
        <v>51683.525536499998</v>
      </c>
      <c r="S147" s="132">
        <v>0.9</v>
      </c>
      <c r="T147" s="135">
        <v>7410</v>
      </c>
      <c r="U147" s="83">
        <f t="shared" si="36"/>
        <v>195</v>
      </c>
      <c r="V147" s="83">
        <v>7410</v>
      </c>
      <c r="W147" s="83">
        <f t="shared" si="47"/>
        <v>195</v>
      </c>
      <c r="X147" s="83">
        <v>20</v>
      </c>
      <c r="Y147" s="83">
        <v>35</v>
      </c>
      <c r="Z147" s="8">
        <v>38</v>
      </c>
      <c r="AA147" s="8">
        <f t="shared" si="37"/>
        <v>760</v>
      </c>
      <c r="AB147" s="9">
        <v>1330</v>
      </c>
      <c r="AC147" s="83">
        <v>6669</v>
      </c>
      <c r="AD147" s="85">
        <f t="shared" si="38"/>
        <v>5.7752427491626505E-2</v>
      </c>
      <c r="AE147" s="85">
        <f t="shared" si="39"/>
        <v>1.8898921442823617E-2</v>
      </c>
      <c r="AF147" s="99">
        <f>IFERROR(AD147+INDEX('Admin Adder'!$M$5:$M$25,MATCH('Measure Assignment'!$A147,'Admin Adder'!$B$5:$B$25,0)),0)</f>
        <v>7.6651348934450123E-2</v>
      </c>
      <c r="AG147" s="85">
        <f t="shared" si="40"/>
        <v>0.46750332996189048</v>
      </c>
      <c r="AI147" s="107"/>
      <c r="AJ147" s="107">
        <f t="shared" si="41"/>
        <v>2.3901379994618412E-2</v>
      </c>
      <c r="AL147" s="99"/>
      <c r="AM147" s="99">
        <f t="shared" si="42"/>
        <v>1.8320730179823815E-3</v>
      </c>
      <c r="AN147" s="99"/>
      <c r="AO147" s="141">
        <f t="shared" si="43"/>
        <v>1.3803627150890121E-3</v>
      </c>
      <c r="AP147" s="141">
        <f t="shared" si="44"/>
        <v>4.5171030289336932E-4</v>
      </c>
      <c r="AQ147" s="141">
        <f t="shared" si="45"/>
        <v>1.117397473816862E-2</v>
      </c>
      <c r="AR147" s="99"/>
      <c r="AS147" s="99"/>
      <c r="AT147" s="99"/>
      <c r="AU147" s="99"/>
    </row>
    <row r="148" spans="1:47" x14ac:dyDescent="0.25">
      <c r="A148" t="str">
        <f t="shared" si="33"/>
        <v>C&amp;I Prescriptive_</v>
      </c>
      <c r="B148" t="s">
        <v>225</v>
      </c>
      <c r="D148" s="6" t="s">
        <v>28</v>
      </c>
      <c r="E148" s="7" t="s">
        <v>22</v>
      </c>
      <c r="F148" s="7"/>
      <c r="G148" s="6" t="s">
        <v>136</v>
      </c>
      <c r="H148" s="6">
        <v>0.81</v>
      </c>
      <c r="I148" s="135">
        <v>68784.65879999999</v>
      </c>
      <c r="J148" s="131">
        <f t="shared" si="46"/>
        <v>337.17969999999997</v>
      </c>
      <c r="K148" s="135">
        <v>68784.65879999999</v>
      </c>
      <c r="L148" s="131">
        <f t="shared" si="34"/>
        <v>337.17969999999997</v>
      </c>
      <c r="M148" s="130">
        <v>130</v>
      </c>
      <c r="N148" s="130">
        <v>10</v>
      </c>
      <c r="O148" s="8">
        <v>204</v>
      </c>
      <c r="P148" s="8">
        <f t="shared" si="35"/>
        <v>26520</v>
      </c>
      <c r="Q148" s="9">
        <v>2040</v>
      </c>
      <c r="R148" s="83">
        <v>55715.573627999998</v>
      </c>
      <c r="S148" s="132">
        <v>0.9</v>
      </c>
      <c r="T148" s="135">
        <v>12812.828599999999</v>
      </c>
      <c r="U148" s="83">
        <f t="shared" si="36"/>
        <v>337.17969999999997</v>
      </c>
      <c r="V148" s="83">
        <v>12812.828599999999</v>
      </c>
      <c r="W148" s="83">
        <f t="shared" si="47"/>
        <v>337.17969999999997</v>
      </c>
      <c r="X148" s="83">
        <v>130</v>
      </c>
      <c r="Y148" s="83">
        <v>35</v>
      </c>
      <c r="Z148" s="8">
        <v>38</v>
      </c>
      <c r="AA148" s="8">
        <f t="shared" si="37"/>
        <v>4940</v>
      </c>
      <c r="AB148" s="9">
        <v>1330</v>
      </c>
      <c r="AC148" s="83">
        <v>11531.54574</v>
      </c>
      <c r="AD148" s="85">
        <f t="shared" si="38"/>
        <v>5.0113670766448286E-2</v>
      </c>
      <c r="AE148" s="85">
        <f t="shared" si="39"/>
        <v>1.8898921442823617E-2</v>
      </c>
      <c r="AF148" s="99">
        <f>IFERROR(AD148+INDEX('Admin Adder'!$M$5:$M$25,MATCH('Measure Assignment'!$A148,'Admin Adder'!$B$5:$B$25,0)),0)</f>
        <v>6.9012592209271903E-2</v>
      </c>
      <c r="AG148" s="85">
        <f t="shared" si="40"/>
        <v>0.46782673065651725</v>
      </c>
      <c r="AI148" s="107"/>
      <c r="AJ148" s="107">
        <f t="shared" si="41"/>
        <v>2.5766026660865238E-2</v>
      </c>
      <c r="AL148" s="99"/>
      <c r="AM148" s="99">
        <f t="shared" si="42"/>
        <v>1.7781802907995204E-3</v>
      </c>
      <c r="AN148" s="99"/>
      <c r="AO148" s="141">
        <f t="shared" si="43"/>
        <v>1.2912301770421294E-3</v>
      </c>
      <c r="AP148" s="141">
        <f t="shared" si="44"/>
        <v>4.8695011375739103E-4</v>
      </c>
      <c r="AQ148" s="141">
        <f t="shared" si="45"/>
        <v>1.2054036014761245E-2</v>
      </c>
      <c r="AR148" s="99"/>
      <c r="AS148" s="99"/>
      <c r="AT148" s="99"/>
      <c r="AU148" s="99"/>
    </row>
    <row r="149" spans="1:47" x14ac:dyDescent="0.25">
      <c r="A149" t="str">
        <f t="shared" si="33"/>
        <v>C&amp;I Prescriptive_</v>
      </c>
      <c r="B149" t="s">
        <v>225</v>
      </c>
      <c r="D149" s="6" t="s">
        <v>28</v>
      </c>
      <c r="E149" s="7" t="s">
        <v>22</v>
      </c>
      <c r="F149" s="7"/>
      <c r="G149" s="6" t="s">
        <v>137</v>
      </c>
      <c r="H149" s="6">
        <v>0.81</v>
      </c>
      <c r="I149" s="135">
        <v>118416.64901318573</v>
      </c>
      <c r="J149" s="131">
        <f t="shared" si="46"/>
        <v>3947.2216337728578</v>
      </c>
      <c r="K149" s="135">
        <v>118416.64901318573</v>
      </c>
      <c r="L149" s="131">
        <f t="shared" si="34"/>
        <v>3947.2216337728578</v>
      </c>
      <c r="M149" s="130">
        <v>35</v>
      </c>
      <c r="N149" s="130">
        <v>15</v>
      </c>
      <c r="O149" s="8">
        <v>30</v>
      </c>
      <c r="P149" s="8">
        <f t="shared" si="35"/>
        <v>1050</v>
      </c>
      <c r="Q149" s="9">
        <v>450</v>
      </c>
      <c r="R149" s="83">
        <v>95917.485700680452</v>
      </c>
      <c r="S149" s="132">
        <v>0.9</v>
      </c>
      <c r="T149" s="135">
        <v>16752</v>
      </c>
      <c r="U149" s="83">
        <f t="shared" si="36"/>
        <v>1396</v>
      </c>
      <c r="V149" s="83">
        <v>16752</v>
      </c>
      <c r="W149" s="83">
        <f t="shared" si="47"/>
        <v>1396</v>
      </c>
      <c r="X149" s="83">
        <v>35</v>
      </c>
      <c r="Y149" s="83">
        <v>40</v>
      </c>
      <c r="Z149" s="8">
        <v>12</v>
      </c>
      <c r="AA149" s="8">
        <f t="shared" si="37"/>
        <v>420</v>
      </c>
      <c r="AB149" s="9">
        <v>480</v>
      </c>
      <c r="AC149" s="83">
        <v>15076.800000000001</v>
      </c>
      <c r="AD149" s="85">
        <f t="shared" si="38"/>
        <v>8.3788097209611442E-3</v>
      </c>
      <c r="AE149" s="85">
        <f t="shared" si="39"/>
        <v>1.8898921442823617E-2</v>
      </c>
      <c r="AF149" s="99">
        <f>IFERROR(AD149+INDEX('Admin Adder'!$M$5:$M$25,MATCH('Measure Assignment'!$A149,'Admin Adder'!$B$5:$B$25,0)),0)</f>
        <v>2.7277731163784763E-2</v>
      </c>
      <c r="AG149" s="85">
        <f t="shared" si="40"/>
        <v>1.3243925042809551E-2</v>
      </c>
      <c r="AI149" s="107"/>
      <c r="AJ149" s="107">
        <f t="shared" si="41"/>
        <v>4.4357660396856763E-2</v>
      </c>
      <c r="AL149" s="99"/>
      <c r="AM149" s="99">
        <f t="shared" si="42"/>
        <v>1.209976335359921E-3</v>
      </c>
      <c r="AN149" s="99"/>
      <c r="AO149" s="141">
        <f t="shared" si="43"/>
        <v>3.7166439613227662E-4</v>
      </c>
      <c r="AP149" s="141">
        <f t="shared" si="44"/>
        <v>8.3831193922764423E-4</v>
      </c>
      <c r="AQ149" s="141">
        <f t="shared" si="45"/>
        <v>5.874695293703727E-4</v>
      </c>
      <c r="AR149" s="99"/>
      <c r="AS149" s="99"/>
      <c r="AT149" s="99"/>
      <c r="AU149" s="99"/>
    </row>
    <row r="150" spans="1:47" x14ac:dyDescent="0.25">
      <c r="A150" t="str">
        <f t="shared" si="33"/>
        <v>C&amp;I Prescriptive_</v>
      </c>
      <c r="B150" t="s">
        <v>225</v>
      </c>
      <c r="D150" s="6" t="s">
        <v>28</v>
      </c>
      <c r="E150" s="7" t="s">
        <v>22</v>
      </c>
      <c r="F150" s="7"/>
      <c r="G150" s="6" t="s">
        <v>138</v>
      </c>
      <c r="H150" s="6">
        <v>0.81</v>
      </c>
      <c r="I150" s="135">
        <v>20280</v>
      </c>
      <c r="J150" s="131">
        <f t="shared" si="46"/>
        <v>1014</v>
      </c>
      <c r="K150" s="135">
        <v>20280</v>
      </c>
      <c r="L150" s="131">
        <f t="shared" si="34"/>
        <v>1014</v>
      </c>
      <c r="M150" s="130">
        <v>686</v>
      </c>
      <c r="N150" s="130">
        <v>150</v>
      </c>
      <c r="O150" s="8">
        <v>20</v>
      </c>
      <c r="P150" s="8">
        <f t="shared" si="35"/>
        <v>13720</v>
      </c>
      <c r="Q150" s="9">
        <v>3000</v>
      </c>
      <c r="R150" s="83">
        <v>16426.8</v>
      </c>
      <c r="S150" s="132">
        <v>0.9</v>
      </c>
      <c r="T150" s="135">
        <v>10140</v>
      </c>
      <c r="U150" s="83">
        <f t="shared" si="36"/>
        <v>1014</v>
      </c>
      <c r="V150" s="83">
        <v>10140</v>
      </c>
      <c r="W150" s="83">
        <f t="shared" si="47"/>
        <v>1014</v>
      </c>
      <c r="X150" s="83">
        <v>686</v>
      </c>
      <c r="Y150" s="83">
        <v>175</v>
      </c>
      <c r="Z150" s="8">
        <v>10</v>
      </c>
      <c r="AA150" s="8">
        <f t="shared" si="37"/>
        <v>6860</v>
      </c>
      <c r="AB150" s="9">
        <v>1750</v>
      </c>
      <c r="AC150" s="83">
        <v>9126</v>
      </c>
      <c r="AD150" s="85">
        <f t="shared" si="38"/>
        <v>0.18588960896653206</v>
      </c>
      <c r="AE150" s="85">
        <f t="shared" si="39"/>
        <v>1.8898921442823624E-2</v>
      </c>
      <c r="AF150" s="99">
        <f>IFERROR(AD150+INDEX('Admin Adder'!$M$5:$M$25,MATCH('Measure Assignment'!$A150,'Admin Adder'!$B$5:$B$25,0)),0)</f>
        <v>0.20478853040935568</v>
      </c>
      <c r="AG150" s="85">
        <f t="shared" si="40"/>
        <v>0.80539119000657466</v>
      </c>
      <c r="AI150" s="107"/>
      <c r="AJ150" s="107">
        <f t="shared" si="41"/>
        <v>7.5966796928030557E-3</v>
      </c>
      <c r="AL150" s="99"/>
      <c r="AM150" s="99">
        <f t="shared" si="42"/>
        <v>1.5557128702797334E-3</v>
      </c>
      <c r="AN150" s="99"/>
      <c r="AO150" s="141">
        <f t="shared" si="43"/>
        <v>1.4121438175391549E-3</v>
      </c>
      <c r="AP150" s="141">
        <f t="shared" si="44"/>
        <v>1.4356905274057845E-4</v>
      </c>
      <c r="AQ150" s="141">
        <f t="shared" si="45"/>
        <v>6.118298897885433E-3</v>
      </c>
      <c r="AR150" s="99"/>
      <c r="AS150" s="99"/>
      <c r="AT150" s="99"/>
      <c r="AU150" s="99"/>
    </row>
    <row r="151" spans="1:47" x14ac:dyDescent="0.25">
      <c r="A151" t="str">
        <f t="shared" si="33"/>
        <v>C&amp;I Prescriptive_</v>
      </c>
      <c r="B151" t="s">
        <v>225</v>
      </c>
      <c r="D151" s="6" t="s">
        <v>28</v>
      </c>
      <c r="E151" s="7" t="s">
        <v>22</v>
      </c>
      <c r="F151" s="7"/>
      <c r="G151" s="6" t="s">
        <v>139</v>
      </c>
      <c r="H151" s="6">
        <v>0.81</v>
      </c>
      <c r="I151" s="135">
        <v>128520.66763636364</v>
      </c>
      <c r="J151" s="131">
        <f t="shared" si="46"/>
        <v>157.50081818181818</v>
      </c>
      <c r="K151" s="135">
        <v>128520.66763636364</v>
      </c>
      <c r="L151" s="131">
        <f t="shared" si="34"/>
        <v>157.50081818181818</v>
      </c>
      <c r="M151" s="130">
        <v>42</v>
      </c>
      <c r="N151" s="130">
        <v>20</v>
      </c>
      <c r="O151" s="8">
        <v>816</v>
      </c>
      <c r="P151" s="8">
        <f t="shared" si="35"/>
        <v>34272</v>
      </c>
      <c r="Q151" s="9">
        <v>16320</v>
      </c>
      <c r="R151" s="83">
        <v>104101.74078545455</v>
      </c>
      <c r="S151" s="132">
        <v>0.9</v>
      </c>
      <c r="T151" s="135">
        <v>8347.5433636363632</v>
      </c>
      <c r="U151" s="83">
        <f t="shared" si="36"/>
        <v>157.50081818181818</v>
      </c>
      <c r="V151" s="83">
        <v>8347.5433636363632</v>
      </c>
      <c r="W151" s="83">
        <f t="shared" si="47"/>
        <v>157.50081818181818</v>
      </c>
      <c r="X151" s="83">
        <v>42</v>
      </c>
      <c r="Y151" s="83">
        <v>45</v>
      </c>
      <c r="Z151" s="8">
        <v>53</v>
      </c>
      <c r="AA151" s="8">
        <f t="shared" si="37"/>
        <v>2226</v>
      </c>
      <c r="AB151" s="9">
        <v>2385</v>
      </c>
      <c r="AC151" s="83">
        <v>7512.7890272727273</v>
      </c>
      <c r="AD151" s="85">
        <f t="shared" si="38"/>
        <v>0.16758570798429409</v>
      </c>
      <c r="AE151" s="85">
        <f t="shared" si="39"/>
        <v>1.8898921442823624E-2</v>
      </c>
      <c r="AF151" s="99">
        <f>IFERROR(AD151+INDEX('Admin Adder'!$M$5:$M$25,MATCH('Measure Assignment'!$A151,'Admin Adder'!$B$5:$B$25,0)),0)</f>
        <v>0.18648462942711772</v>
      </c>
      <c r="AG151" s="85">
        <f t="shared" si="40"/>
        <v>0.32700043678218477</v>
      </c>
      <c r="AI151" s="107"/>
      <c r="AJ151" s="107">
        <f t="shared" si="41"/>
        <v>4.8142521989085529E-2</v>
      </c>
      <c r="AL151" s="99"/>
      <c r="AM151" s="99">
        <f t="shared" si="42"/>
        <v>8.9778403728214811E-3</v>
      </c>
      <c r="AN151" s="99"/>
      <c r="AO151" s="141">
        <f t="shared" si="43"/>
        <v>8.067998631690344E-3</v>
      </c>
      <c r="AP151" s="141">
        <f t="shared" si="44"/>
        <v>9.0984174113113638E-4</v>
      </c>
      <c r="AQ151" s="141">
        <f t="shared" si="45"/>
        <v>1.5742625718226901E-2</v>
      </c>
      <c r="AR151" s="99"/>
      <c r="AS151" s="99"/>
      <c r="AT151" s="99"/>
      <c r="AU151" s="99"/>
    </row>
    <row r="152" spans="1:47" x14ac:dyDescent="0.25">
      <c r="A152" t="str">
        <f t="shared" si="33"/>
        <v>C&amp;I Prescriptive_</v>
      </c>
      <c r="B152" t="s">
        <v>225</v>
      </c>
      <c r="D152" s="6" t="s">
        <v>28</v>
      </c>
      <c r="E152" s="7" t="s">
        <v>22</v>
      </c>
      <c r="F152" s="7"/>
      <c r="G152" s="6" t="s">
        <v>140</v>
      </c>
      <c r="H152" s="6">
        <v>0.81</v>
      </c>
      <c r="I152" s="135">
        <v>21944</v>
      </c>
      <c r="J152" s="131">
        <f t="shared" si="46"/>
        <v>422</v>
      </c>
      <c r="K152" s="135">
        <v>21944</v>
      </c>
      <c r="L152" s="131">
        <f t="shared" si="34"/>
        <v>422</v>
      </c>
      <c r="M152" s="130">
        <v>122.64000000000001</v>
      </c>
      <c r="N152" s="130">
        <v>60</v>
      </c>
      <c r="O152" s="8">
        <v>52</v>
      </c>
      <c r="P152" s="8">
        <f t="shared" si="35"/>
        <v>6377.2800000000007</v>
      </c>
      <c r="Q152" s="9">
        <v>3120</v>
      </c>
      <c r="R152" s="83">
        <v>17774.64</v>
      </c>
      <c r="S152" s="132">
        <v>0.9</v>
      </c>
      <c r="T152" s="135">
        <v>1020</v>
      </c>
      <c r="U152" s="83">
        <f t="shared" si="36"/>
        <v>85</v>
      </c>
      <c r="V152" s="83">
        <v>1020</v>
      </c>
      <c r="W152" s="83">
        <f t="shared" si="47"/>
        <v>85</v>
      </c>
      <c r="X152" s="83">
        <v>8.9700000000000006</v>
      </c>
      <c r="Y152" s="83">
        <v>85</v>
      </c>
      <c r="Z152" s="8">
        <v>12</v>
      </c>
      <c r="AA152" s="8">
        <f t="shared" si="37"/>
        <v>107.64000000000001</v>
      </c>
      <c r="AB152" s="9">
        <v>1020</v>
      </c>
      <c r="AC152" s="83">
        <v>918</v>
      </c>
      <c r="AD152" s="85">
        <f t="shared" si="38"/>
        <v>0.22147754410291967</v>
      </c>
      <c r="AE152" s="85">
        <f t="shared" si="39"/>
        <v>1.8898921442823624E-2</v>
      </c>
      <c r="AF152" s="99">
        <f>IFERROR(AD152+INDEX('Admin Adder'!$M$5:$M$25,MATCH('Measure Assignment'!$A152,'Admin Adder'!$B$5:$B$25,0)),0)</f>
        <v>0.2403764655457433</v>
      </c>
      <c r="AG152" s="85">
        <f t="shared" si="40"/>
        <v>0.34692370901060532</v>
      </c>
      <c r="AI152" s="107"/>
      <c r="AJ152" s="107">
        <f t="shared" si="41"/>
        <v>8.2199970009304863E-3</v>
      </c>
      <c r="AL152" s="99"/>
      <c r="AM152" s="99">
        <f t="shared" si="42"/>
        <v>1.9758938258802802E-3</v>
      </c>
      <c r="AN152" s="99"/>
      <c r="AO152" s="141">
        <f t="shared" si="43"/>
        <v>1.8205447482994492E-3</v>
      </c>
      <c r="AP152" s="141">
        <f t="shared" si="44"/>
        <v>1.5534907758083105E-4</v>
      </c>
      <c r="AQ152" s="141">
        <f t="shared" si="45"/>
        <v>2.8517118476188564E-3</v>
      </c>
      <c r="AR152" s="99"/>
      <c r="AS152" s="99"/>
      <c r="AT152" s="99"/>
      <c r="AU152" s="99"/>
    </row>
    <row r="153" spans="1:47" x14ac:dyDescent="0.25">
      <c r="A153" t="str">
        <f t="shared" si="33"/>
        <v>C&amp;I Prescriptive_</v>
      </c>
      <c r="B153" t="s">
        <v>225</v>
      </c>
      <c r="D153" s="6" t="s">
        <v>28</v>
      </c>
      <c r="E153" s="7" t="s">
        <v>22</v>
      </c>
      <c r="F153" s="7"/>
      <c r="G153" s="6" t="s">
        <v>141</v>
      </c>
      <c r="H153" s="6">
        <v>0.81</v>
      </c>
      <c r="I153" s="135">
        <v>154648</v>
      </c>
      <c r="J153" s="131">
        <f t="shared" si="46"/>
        <v>2974</v>
      </c>
      <c r="K153" s="135">
        <v>154648</v>
      </c>
      <c r="L153" s="131">
        <f t="shared" si="34"/>
        <v>2974</v>
      </c>
      <c r="M153" s="130">
        <v>122.64000000000001</v>
      </c>
      <c r="N153" s="130">
        <v>60</v>
      </c>
      <c r="O153" s="8">
        <v>52</v>
      </c>
      <c r="P153" s="8">
        <f t="shared" si="35"/>
        <v>6377.2800000000007</v>
      </c>
      <c r="Q153" s="9">
        <v>3120</v>
      </c>
      <c r="R153" s="83">
        <v>125264.88</v>
      </c>
      <c r="S153" s="132">
        <v>0.9</v>
      </c>
      <c r="T153" s="135">
        <v>5448</v>
      </c>
      <c r="U153" s="83">
        <f t="shared" si="36"/>
        <v>454</v>
      </c>
      <c r="V153" s="83">
        <v>5448</v>
      </c>
      <c r="W153" s="83">
        <f t="shared" si="47"/>
        <v>454</v>
      </c>
      <c r="X153" s="83">
        <v>8.9700000000000006</v>
      </c>
      <c r="Y153" s="83">
        <v>85</v>
      </c>
      <c r="Z153" s="8">
        <v>12</v>
      </c>
      <c r="AA153" s="8">
        <f t="shared" si="37"/>
        <v>107.64000000000001</v>
      </c>
      <c r="AB153" s="9">
        <v>1020</v>
      </c>
      <c r="AC153" s="83">
        <v>4903.2</v>
      </c>
      <c r="AD153" s="85">
        <f t="shared" si="38"/>
        <v>3.1805032385819935E-2</v>
      </c>
      <c r="AE153" s="85">
        <f t="shared" si="39"/>
        <v>1.8898921442823617E-2</v>
      </c>
      <c r="AF153" s="99">
        <f>IFERROR(AD153+INDEX('Admin Adder'!$M$5:$M$25,MATCH('Measure Assignment'!$A153,'Admin Adder'!$B$5:$B$25,0)),0)</f>
        <v>5.0703953828643553E-2</v>
      </c>
      <c r="AG153" s="85">
        <f t="shared" si="40"/>
        <v>4.9819587106147686E-2</v>
      </c>
      <c r="AI153" s="107"/>
      <c r="AJ153" s="107">
        <f t="shared" si="41"/>
        <v>5.7929552324093053E-2</v>
      </c>
      <c r="AL153" s="99"/>
      <c r="AM153" s="99">
        <f t="shared" si="42"/>
        <v>2.9372573463548051E-3</v>
      </c>
      <c r="AN153" s="99"/>
      <c r="AO153" s="141">
        <f t="shared" si="43"/>
        <v>1.8424512877638301E-3</v>
      </c>
      <c r="AP153" s="141">
        <f t="shared" si="44"/>
        <v>1.094806058590975E-3</v>
      </c>
      <c r="AQ153" s="141">
        <f t="shared" si="45"/>
        <v>2.886026378030294E-3</v>
      </c>
      <c r="AR153" s="99"/>
      <c r="AS153" s="99"/>
      <c r="AT153" s="99"/>
      <c r="AU153" s="99"/>
    </row>
    <row r="154" spans="1:47" x14ac:dyDescent="0.25">
      <c r="A154" t="str">
        <f t="shared" si="33"/>
        <v>C&amp;I Prescriptive_</v>
      </c>
      <c r="B154" t="s">
        <v>225</v>
      </c>
      <c r="D154" s="6" t="s">
        <v>28</v>
      </c>
      <c r="E154" s="7" t="s">
        <v>22</v>
      </c>
      <c r="F154" s="7"/>
      <c r="G154" s="6" t="s">
        <v>142</v>
      </c>
      <c r="H154" s="6">
        <v>0.81</v>
      </c>
      <c r="I154" s="135">
        <v>0</v>
      </c>
      <c r="J154" s="131" t="e">
        <f t="shared" si="46"/>
        <v>#DIV/0!</v>
      </c>
      <c r="K154" s="135">
        <v>0</v>
      </c>
      <c r="L154" s="131" t="e">
        <f t="shared" si="34"/>
        <v>#DIV/0!</v>
      </c>
      <c r="M154" s="130">
        <v>108</v>
      </c>
      <c r="N154" s="130">
        <v>50</v>
      </c>
      <c r="O154" s="8">
        <v>0</v>
      </c>
      <c r="P154" s="8">
        <f t="shared" si="35"/>
        <v>0</v>
      </c>
      <c r="Q154" s="9">
        <v>0</v>
      </c>
      <c r="R154" s="83">
        <v>0</v>
      </c>
      <c r="S154" s="132">
        <v>0.9</v>
      </c>
      <c r="T154" s="135">
        <v>5137.5</v>
      </c>
      <c r="U154" s="83">
        <f t="shared" si="36"/>
        <v>342.5</v>
      </c>
      <c r="V154" s="83">
        <v>5137.5</v>
      </c>
      <c r="W154" s="83">
        <f t="shared" si="47"/>
        <v>342.5</v>
      </c>
      <c r="X154" s="83">
        <v>80</v>
      </c>
      <c r="Y154" s="83">
        <v>75</v>
      </c>
      <c r="Z154" s="8">
        <v>15</v>
      </c>
      <c r="AA154" s="8">
        <f t="shared" si="37"/>
        <v>1200</v>
      </c>
      <c r="AB154" s="9">
        <v>1125</v>
      </c>
      <c r="AC154" s="83">
        <v>4623.75</v>
      </c>
      <c r="AD154" s="85">
        <f t="shared" si="38"/>
        <v>0.24330900243309003</v>
      </c>
      <c r="AE154" s="85">
        <f t="shared" si="39"/>
        <v>1.8898921442823596E-2</v>
      </c>
      <c r="AF154" s="99">
        <f>IFERROR(AD154+INDEX('Admin Adder'!$M$5:$M$25,MATCH('Measure Assignment'!$A154,'Admin Adder'!$B$5:$B$25,0)),0)</f>
        <v>0.26220792387591363</v>
      </c>
      <c r="AG154" s="85">
        <f t="shared" si="40"/>
        <v>0.25952960259529601</v>
      </c>
      <c r="AI154" s="107"/>
      <c r="AJ154" s="107">
        <f t="shared" si="41"/>
        <v>0</v>
      </c>
      <c r="AL154" s="99"/>
      <c r="AM154" s="99">
        <f t="shared" si="42"/>
        <v>0</v>
      </c>
      <c r="AN154" s="99"/>
      <c r="AO154" s="141">
        <f t="shared" si="43"/>
        <v>0</v>
      </c>
      <c r="AP154" s="141">
        <f t="shared" si="44"/>
        <v>0</v>
      </c>
      <c r="AQ154" s="141">
        <f t="shared" si="45"/>
        <v>0</v>
      </c>
      <c r="AR154" s="99"/>
      <c r="AS154" s="99"/>
      <c r="AT154" s="99"/>
      <c r="AU154" s="99"/>
    </row>
    <row r="155" spans="1:47" x14ac:dyDescent="0.25">
      <c r="A155" t="str">
        <f t="shared" si="33"/>
        <v>C&amp;I Prescriptive_</v>
      </c>
      <c r="B155" t="s">
        <v>225</v>
      </c>
      <c r="D155" s="6" t="s">
        <v>28</v>
      </c>
      <c r="E155" s="7" t="s">
        <v>22</v>
      </c>
      <c r="F155" s="7"/>
      <c r="G155" s="6" t="s">
        <v>143</v>
      </c>
      <c r="H155" s="6">
        <v>0.81</v>
      </c>
      <c r="I155" s="135">
        <v>0</v>
      </c>
      <c r="J155" s="131" t="e">
        <f t="shared" si="46"/>
        <v>#DIV/0!</v>
      </c>
      <c r="K155" s="135">
        <v>0</v>
      </c>
      <c r="L155" s="131" t="e">
        <f t="shared" si="34"/>
        <v>#DIV/0!</v>
      </c>
      <c r="M155" s="130">
        <v>215.5</v>
      </c>
      <c r="N155" s="130">
        <v>85</v>
      </c>
      <c r="O155" s="8">
        <v>0</v>
      </c>
      <c r="P155" s="8">
        <f t="shared" si="35"/>
        <v>0</v>
      </c>
      <c r="Q155" s="9">
        <v>0</v>
      </c>
      <c r="R155" s="83">
        <v>0</v>
      </c>
      <c r="S155" s="132">
        <v>0.9</v>
      </c>
      <c r="T155" s="135">
        <v>0</v>
      </c>
      <c r="U155" s="83" t="e">
        <f t="shared" si="36"/>
        <v>#DIV/0!</v>
      </c>
      <c r="V155" s="83">
        <v>0</v>
      </c>
      <c r="W155" s="83" t="e">
        <f t="shared" si="47"/>
        <v>#DIV/0!</v>
      </c>
      <c r="X155" s="83">
        <v>216</v>
      </c>
      <c r="Y155" s="83">
        <v>110</v>
      </c>
      <c r="Z155" s="8">
        <v>0</v>
      </c>
      <c r="AA155" s="8">
        <f t="shared" si="37"/>
        <v>0</v>
      </c>
      <c r="AB155" s="9">
        <v>0</v>
      </c>
      <c r="AC155" s="83">
        <v>0</v>
      </c>
      <c r="AD155" s="85" t="e">
        <f t="shared" si="38"/>
        <v>#DIV/0!</v>
      </c>
      <c r="AE155" s="85" t="e">
        <f t="shared" si="39"/>
        <v>#DIV/0!</v>
      </c>
      <c r="AF155" s="99">
        <f>IFERROR(AD155+INDEX('Admin Adder'!$M$5:$M$25,MATCH('Measure Assignment'!$A155,'Admin Adder'!$B$5:$B$25,0)),0)</f>
        <v>0</v>
      </c>
      <c r="AG155" s="85" t="e">
        <f t="shared" si="40"/>
        <v>#DIV/0!</v>
      </c>
      <c r="AI155" s="107"/>
      <c r="AJ155" s="107">
        <f t="shared" si="41"/>
        <v>0</v>
      </c>
      <c r="AL155" s="99"/>
      <c r="AM155" s="99">
        <f t="shared" si="42"/>
        <v>0</v>
      </c>
      <c r="AN155" s="99"/>
      <c r="AO155" s="141">
        <f t="shared" si="43"/>
        <v>0</v>
      </c>
      <c r="AP155" s="141">
        <f t="shared" si="44"/>
        <v>0</v>
      </c>
      <c r="AQ155" s="141">
        <f t="shared" si="45"/>
        <v>0</v>
      </c>
      <c r="AR155" s="99"/>
      <c r="AS155" s="99"/>
      <c r="AT155" s="99"/>
      <c r="AU155" s="99"/>
    </row>
    <row r="156" spans="1:47" x14ac:dyDescent="0.25">
      <c r="A156" t="str">
        <f t="shared" si="33"/>
        <v>C&amp;I Prescriptive_</v>
      </c>
      <c r="B156" t="s">
        <v>221</v>
      </c>
      <c r="D156" s="6" t="s">
        <v>28</v>
      </c>
      <c r="E156" s="7" t="s">
        <v>22</v>
      </c>
      <c r="F156" s="7"/>
      <c r="G156" s="6" t="s">
        <v>144</v>
      </c>
      <c r="H156" s="6">
        <v>0.81</v>
      </c>
      <c r="I156" s="135">
        <v>415200</v>
      </c>
      <c r="J156" s="131">
        <f t="shared" si="46"/>
        <v>1384</v>
      </c>
      <c r="K156" s="135">
        <v>415200</v>
      </c>
      <c r="L156" s="131">
        <f t="shared" si="34"/>
        <v>1384</v>
      </c>
      <c r="M156" s="130">
        <v>1622</v>
      </c>
      <c r="N156" s="130">
        <v>75</v>
      </c>
      <c r="O156" s="8">
        <v>300</v>
      </c>
      <c r="P156" s="8">
        <f t="shared" si="35"/>
        <v>486600</v>
      </c>
      <c r="Q156" s="9">
        <v>22500</v>
      </c>
      <c r="R156" s="83">
        <v>336312</v>
      </c>
      <c r="S156" s="132">
        <v>0.9</v>
      </c>
      <c r="T156" s="135">
        <v>62600</v>
      </c>
      <c r="U156" s="83">
        <f t="shared" si="36"/>
        <v>1252</v>
      </c>
      <c r="V156" s="83">
        <v>62600</v>
      </c>
      <c r="W156" s="83">
        <f t="shared" si="47"/>
        <v>1252</v>
      </c>
      <c r="X156" s="83">
        <v>200</v>
      </c>
      <c r="Y156" s="83">
        <v>100</v>
      </c>
      <c r="Z156" s="8">
        <v>50</v>
      </c>
      <c r="AA156" s="8">
        <f t="shared" si="37"/>
        <v>10000</v>
      </c>
      <c r="AB156" s="9">
        <v>5000</v>
      </c>
      <c r="AC156" s="83">
        <v>56340</v>
      </c>
      <c r="AD156" s="85">
        <f t="shared" si="38"/>
        <v>7.0036571824414501E-2</v>
      </c>
      <c r="AE156" s="85">
        <f t="shared" si="39"/>
        <v>1.8898921442823624E-2</v>
      </c>
      <c r="AF156" s="99">
        <f>IFERROR(AD156+INDEX('Admin Adder'!$M$5:$M$25,MATCH('Measure Assignment'!$A156,'Admin Adder'!$B$5:$B$25,0)),0)</f>
        <v>8.8935493267238125E-2</v>
      </c>
      <c r="AG156" s="85">
        <f t="shared" si="40"/>
        <v>1.2647331479274269</v>
      </c>
      <c r="AI156" s="107"/>
      <c r="AJ156" s="107">
        <f t="shared" si="41"/>
        <v>0.2350330585997645</v>
      </c>
      <c r="AL156" s="99"/>
      <c r="AM156" s="99">
        <f t="shared" si="42"/>
        <v>2.0902781000677741E-2</v>
      </c>
      <c r="AN156" s="99"/>
      <c r="AO156" s="141">
        <f t="shared" si="43"/>
        <v>1.6460909689734227E-2</v>
      </c>
      <c r="AP156" s="141">
        <f t="shared" si="44"/>
        <v>4.4418713109435105E-3</v>
      </c>
      <c r="AQ156" s="141">
        <f t="shared" si="45"/>
        <v>0.29725410006989156</v>
      </c>
      <c r="AR156" s="99"/>
      <c r="AS156" s="99"/>
      <c r="AT156" s="99"/>
      <c r="AU156" s="99"/>
    </row>
    <row r="157" spans="1:47" x14ac:dyDescent="0.25">
      <c r="A157" t="str">
        <f t="shared" si="33"/>
        <v>C&amp;I Prescriptive_</v>
      </c>
      <c r="B157" t="s">
        <v>221</v>
      </c>
      <c r="D157" s="6" t="s">
        <v>28</v>
      </c>
      <c r="E157" s="7" t="s">
        <v>22</v>
      </c>
      <c r="F157" s="7"/>
      <c r="G157" s="6" t="s">
        <v>145</v>
      </c>
      <c r="H157" s="6">
        <v>0.81</v>
      </c>
      <c r="I157" s="135">
        <v>605700</v>
      </c>
      <c r="J157" s="131">
        <f t="shared" si="46"/>
        <v>4038</v>
      </c>
      <c r="K157" s="135">
        <v>605700</v>
      </c>
      <c r="L157" s="131">
        <f t="shared" si="34"/>
        <v>4038</v>
      </c>
      <c r="M157" s="130">
        <v>1622</v>
      </c>
      <c r="N157" s="130">
        <v>75</v>
      </c>
      <c r="O157" s="8">
        <v>150</v>
      </c>
      <c r="P157" s="8">
        <f t="shared" si="35"/>
        <v>243300</v>
      </c>
      <c r="Q157" s="9">
        <v>11250</v>
      </c>
      <c r="R157" s="83">
        <v>490617.00000000006</v>
      </c>
      <c r="S157" s="132">
        <v>0.9</v>
      </c>
      <c r="T157" s="135">
        <v>22440</v>
      </c>
      <c r="U157" s="83">
        <f t="shared" si="36"/>
        <v>1122</v>
      </c>
      <c r="V157" s="83">
        <v>22440</v>
      </c>
      <c r="W157" s="83">
        <f t="shared" si="47"/>
        <v>1122</v>
      </c>
      <c r="X157" s="83">
        <v>200</v>
      </c>
      <c r="Y157" s="83">
        <v>100</v>
      </c>
      <c r="Z157" s="8">
        <v>20</v>
      </c>
      <c r="AA157" s="8">
        <f t="shared" si="37"/>
        <v>4000</v>
      </c>
      <c r="AB157" s="9">
        <v>2000</v>
      </c>
      <c r="AC157" s="83">
        <v>20196</v>
      </c>
      <c r="AD157" s="85">
        <f t="shared" si="38"/>
        <v>2.5939042271829416E-2</v>
      </c>
      <c r="AE157" s="85">
        <f t="shared" si="39"/>
        <v>1.8898921442823617E-2</v>
      </c>
      <c r="AF157" s="99">
        <f>IFERROR(AD157+INDEX('Admin Adder'!$M$5:$M$25,MATCH('Measure Assignment'!$A157,'Admin Adder'!$B$5:$B$25,0)),0)</f>
        <v>4.4837963714653033E-2</v>
      </c>
      <c r="AG157" s="85">
        <f t="shared" si="40"/>
        <v>0.48413020028855958</v>
      </c>
      <c r="AI157" s="107"/>
      <c r="AJ157" s="107">
        <f t="shared" si="41"/>
        <v>0.34286975817407844</v>
      </c>
      <c r="AL157" s="99"/>
      <c r="AM157" s="99">
        <f t="shared" si="42"/>
        <v>1.5373581775861189E-2</v>
      </c>
      <c r="AN157" s="99"/>
      <c r="AO157" s="141">
        <f t="shared" si="43"/>
        <v>8.8937131510093501E-3</v>
      </c>
      <c r="AP157" s="141">
        <f t="shared" si="44"/>
        <v>6.4798686248518393E-3</v>
      </c>
      <c r="AQ157" s="141">
        <f t="shared" si="45"/>
        <v>0.16599360469770658</v>
      </c>
      <c r="AR157" s="99"/>
      <c r="AS157" s="99"/>
      <c r="AT157" s="99"/>
      <c r="AU157" s="99"/>
    </row>
    <row r="158" spans="1:47" x14ac:dyDescent="0.25">
      <c r="A158" t="str">
        <f t="shared" si="33"/>
        <v>C&amp;I Prescriptive_</v>
      </c>
      <c r="B158" t="s">
        <v>221</v>
      </c>
      <c r="D158" s="6" t="s">
        <v>28</v>
      </c>
      <c r="E158" s="7" t="s">
        <v>22</v>
      </c>
      <c r="F158" s="7"/>
      <c r="G158" s="6" t="s">
        <v>146</v>
      </c>
      <c r="H158" s="6">
        <v>0.81</v>
      </c>
      <c r="I158" s="135">
        <v>636300</v>
      </c>
      <c r="J158" s="131">
        <f t="shared" si="46"/>
        <v>4242</v>
      </c>
      <c r="K158" s="135">
        <v>636300</v>
      </c>
      <c r="L158" s="131">
        <f t="shared" si="34"/>
        <v>4242</v>
      </c>
      <c r="M158" s="130">
        <v>1622</v>
      </c>
      <c r="N158" s="130">
        <v>75</v>
      </c>
      <c r="O158" s="8">
        <v>150</v>
      </c>
      <c r="P158" s="8">
        <f t="shared" si="35"/>
        <v>243300</v>
      </c>
      <c r="Q158" s="9">
        <v>11250</v>
      </c>
      <c r="R158" s="83">
        <v>515403.00000000006</v>
      </c>
      <c r="S158" s="132">
        <v>0.9</v>
      </c>
      <c r="T158" s="135">
        <v>10640</v>
      </c>
      <c r="U158" s="83">
        <f t="shared" si="36"/>
        <v>532</v>
      </c>
      <c r="V158" s="83">
        <v>10640</v>
      </c>
      <c r="W158" s="83">
        <f t="shared" si="47"/>
        <v>532</v>
      </c>
      <c r="X158" s="83">
        <v>200</v>
      </c>
      <c r="Y158" s="83">
        <v>100</v>
      </c>
      <c r="Z158" s="8">
        <v>20</v>
      </c>
      <c r="AA158" s="8">
        <f t="shared" si="37"/>
        <v>4000</v>
      </c>
      <c r="AB158" s="9">
        <v>2000</v>
      </c>
      <c r="AC158" s="83">
        <v>9576</v>
      </c>
      <c r="AD158" s="85">
        <f t="shared" si="38"/>
        <v>2.5239104802287329E-2</v>
      </c>
      <c r="AE158" s="85">
        <f t="shared" si="39"/>
        <v>1.8898921442823614E-2</v>
      </c>
      <c r="AF158" s="99">
        <f>IFERROR(AD158+INDEX('Admin Adder'!$M$5:$M$25,MATCH('Measure Assignment'!$A158,'Admin Adder'!$B$5:$B$25,0)),0)</f>
        <v>4.4138026245110942E-2</v>
      </c>
      <c r="AG158" s="85">
        <f t="shared" si="40"/>
        <v>0.47106646170608729</v>
      </c>
      <c r="AI158" s="107"/>
      <c r="AJ158" s="107">
        <f t="shared" si="41"/>
        <v>0.36019155873562181</v>
      </c>
      <c r="AL158" s="99"/>
      <c r="AM158" s="99">
        <f t="shared" si="42"/>
        <v>1.5898144472740294E-2</v>
      </c>
      <c r="AN158" s="99"/>
      <c r="AO158" s="141">
        <f t="shared" si="43"/>
        <v>9.0909124998275904E-3</v>
      </c>
      <c r="AP158" s="141">
        <f t="shared" si="44"/>
        <v>6.8072319729127039E-3</v>
      </c>
      <c r="AQ158" s="141">
        <f t="shared" si="45"/>
        <v>0.16967416310998967</v>
      </c>
      <c r="AR158" s="99"/>
      <c r="AS158" s="99"/>
      <c r="AT158" s="99"/>
      <c r="AU158" s="99"/>
    </row>
    <row r="159" spans="1:47" x14ac:dyDescent="0.25">
      <c r="A159" t="str">
        <f t="shared" si="33"/>
        <v>C&amp;I Prescriptive_</v>
      </c>
      <c r="B159" t="s">
        <v>221</v>
      </c>
      <c r="D159" s="6" t="s">
        <v>28</v>
      </c>
      <c r="E159" s="7" t="s">
        <v>22</v>
      </c>
      <c r="F159" s="7"/>
      <c r="G159" s="6" t="s">
        <v>147</v>
      </c>
      <c r="H159" s="6">
        <v>0.81</v>
      </c>
      <c r="I159" s="135">
        <v>109360</v>
      </c>
      <c r="J159" s="131">
        <f t="shared" si="46"/>
        <v>1367</v>
      </c>
      <c r="K159" s="135">
        <v>109360</v>
      </c>
      <c r="L159" s="131">
        <f t="shared" si="34"/>
        <v>1367</v>
      </c>
      <c r="M159" s="130">
        <v>1622</v>
      </c>
      <c r="N159" s="130">
        <v>75</v>
      </c>
      <c r="O159" s="8">
        <v>80</v>
      </c>
      <c r="P159" s="8">
        <f t="shared" si="35"/>
        <v>129760</v>
      </c>
      <c r="Q159" s="9">
        <v>6000</v>
      </c>
      <c r="R159" s="83">
        <v>88581.6</v>
      </c>
      <c r="S159" s="132">
        <v>0.9</v>
      </c>
      <c r="T159" s="135">
        <v>37512</v>
      </c>
      <c r="U159" s="83">
        <f t="shared" si="36"/>
        <v>1042</v>
      </c>
      <c r="V159" s="83">
        <v>37512</v>
      </c>
      <c r="W159" s="83">
        <f t="shared" si="47"/>
        <v>1042</v>
      </c>
      <c r="X159" s="83">
        <v>200</v>
      </c>
      <c r="Y159" s="83">
        <v>100</v>
      </c>
      <c r="Z159" s="8">
        <v>36</v>
      </c>
      <c r="AA159" s="8">
        <f t="shared" si="37"/>
        <v>7200</v>
      </c>
      <c r="AB159" s="9">
        <v>3600</v>
      </c>
      <c r="AC159" s="83">
        <v>33760.800000000003</v>
      </c>
      <c r="AD159" s="85">
        <f t="shared" si="38"/>
        <v>7.8468298807281858E-2</v>
      </c>
      <c r="AE159" s="85">
        <f t="shared" si="39"/>
        <v>1.889892144282361E-2</v>
      </c>
      <c r="AF159" s="99">
        <f>IFERROR(AD159+INDEX('Admin Adder'!$M$5:$M$25,MATCH('Measure Assignment'!$A159,'Admin Adder'!$B$5:$B$25,0)),0)</f>
        <v>9.7367220250105468E-2</v>
      </c>
      <c r="AG159" s="85">
        <f t="shared" si="40"/>
        <v>1.1194810629838878</v>
      </c>
      <c r="AI159" s="107"/>
      <c r="AJ159" s="107">
        <f t="shared" si="41"/>
        <v>6.1905624490535278E-2</v>
      </c>
      <c r="AL159" s="99"/>
      <c r="AM159" s="99">
        <f t="shared" si="42"/>
        <v>6.0275785744902718E-3</v>
      </c>
      <c r="AN159" s="99"/>
      <c r="AO159" s="141">
        <f t="shared" si="43"/>
        <v>4.8576290403747084E-3</v>
      </c>
      <c r="AP159" s="141">
        <f t="shared" si="44"/>
        <v>1.1699495341155636E-3</v>
      </c>
      <c r="AQ159" s="141">
        <f t="shared" si="45"/>
        <v>6.9302174309345835E-2</v>
      </c>
      <c r="AR159" s="99"/>
      <c r="AS159" s="99"/>
      <c r="AT159" s="99"/>
      <c r="AU159" s="99"/>
    </row>
    <row r="160" spans="1:47" x14ac:dyDescent="0.25">
      <c r="A160" t="str">
        <f t="shared" si="33"/>
        <v>C&amp;I Prescriptive_</v>
      </c>
      <c r="B160" t="s">
        <v>222</v>
      </c>
      <c r="D160" s="6" t="s">
        <v>28</v>
      </c>
      <c r="E160" s="7" t="s">
        <v>22</v>
      </c>
      <c r="F160" s="7"/>
      <c r="G160" s="6" t="s">
        <v>148</v>
      </c>
      <c r="H160" s="6">
        <v>0.81</v>
      </c>
      <c r="I160" s="135">
        <v>684320</v>
      </c>
      <c r="J160" s="131">
        <f t="shared" si="46"/>
        <v>611</v>
      </c>
      <c r="K160" s="135">
        <v>684320</v>
      </c>
      <c r="L160" s="131">
        <f t="shared" si="34"/>
        <v>611</v>
      </c>
      <c r="M160" s="130">
        <v>400</v>
      </c>
      <c r="N160" s="130">
        <v>30</v>
      </c>
      <c r="O160" s="8">
        <v>1120</v>
      </c>
      <c r="P160" s="8">
        <f t="shared" si="35"/>
        <v>448000</v>
      </c>
      <c r="Q160" s="9">
        <v>33600</v>
      </c>
      <c r="R160" s="83">
        <v>554299.20000000007</v>
      </c>
      <c r="S160" s="132">
        <v>0.9</v>
      </c>
      <c r="T160" s="135">
        <v>195520</v>
      </c>
      <c r="U160" s="83">
        <f t="shared" si="36"/>
        <v>611</v>
      </c>
      <c r="V160" s="83">
        <v>195520</v>
      </c>
      <c r="W160" s="83">
        <f t="shared" si="47"/>
        <v>611</v>
      </c>
      <c r="X160" s="83">
        <v>400</v>
      </c>
      <c r="Y160" s="83">
        <v>40</v>
      </c>
      <c r="Z160" s="8">
        <v>320</v>
      </c>
      <c r="AA160" s="8">
        <f t="shared" si="37"/>
        <v>128000</v>
      </c>
      <c r="AB160" s="9">
        <v>12800</v>
      </c>
      <c r="AC160" s="83">
        <v>175968</v>
      </c>
      <c r="AD160" s="85">
        <f t="shared" si="38"/>
        <v>6.3538387045180167E-2</v>
      </c>
      <c r="AE160" s="85">
        <f t="shared" si="39"/>
        <v>1.8898921442823624E-2</v>
      </c>
      <c r="AF160" s="99">
        <f>IFERROR(AD160+INDEX('Admin Adder'!$M$5:$M$25,MATCH('Measure Assignment'!$A160,'Admin Adder'!$B$5:$B$25,0)),0)</f>
        <v>8.2437308488003791E-2</v>
      </c>
      <c r="AG160" s="85">
        <f t="shared" si="40"/>
        <v>0.78875239090568483</v>
      </c>
      <c r="AI160" s="107"/>
      <c r="AJ160" s="107">
        <f t="shared" si="41"/>
        <v>0.10075948365698086</v>
      </c>
      <c r="AL160" s="99"/>
      <c r="AM160" s="99">
        <f t="shared" si="42"/>
        <v>8.3063406373225079E-3</v>
      </c>
      <c r="AN160" s="99"/>
      <c r="AO160" s="141">
        <f t="shared" si="43"/>
        <v>6.4020950710697551E-3</v>
      </c>
      <c r="AP160" s="141">
        <f t="shared" si="44"/>
        <v>1.9042455662527521E-3</v>
      </c>
      <c r="AQ160" s="141">
        <f t="shared" si="45"/>
        <v>7.9474283640865923E-2</v>
      </c>
      <c r="AR160" s="99"/>
      <c r="AS160" s="99"/>
      <c r="AT160" s="99"/>
      <c r="AU160" s="99"/>
    </row>
    <row r="161" spans="1:47" x14ac:dyDescent="0.25">
      <c r="A161" t="str">
        <f t="shared" si="33"/>
        <v>C&amp;I Prescriptive_</v>
      </c>
      <c r="B161" t="s">
        <v>222</v>
      </c>
      <c r="D161" s="6" t="s">
        <v>28</v>
      </c>
      <c r="E161" s="7" t="s">
        <v>22</v>
      </c>
      <c r="F161" s="7"/>
      <c r="G161" s="6" t="s">
        <v>149</v>
      </c>
      <c r="H161" s="6">
        <v>0.81</v>
      </c>
      <c r="I161" s="135">
        <v>2096640</v>
      </c>
      <c r="J161" s="131">
        <f t="shared" si="46"/>
        <v>936</v>
      </c>
      <c r="K161" s="135">
        <v>2096640</v>
      </c>
      <c r="L161" s="131">
        <f t="shared" si="34"/>
        <v>936</v>
      </c>
      <c r="M161" s="130">
        <v>500</v>
      </c>
      <c r="N161" s="130">
        <v>40</v>
      </c>
      <c r="O161" s="8">
        <v>2240</v>
      </c>
      <c r="P161" s="8">
        <f t="shared" si="35"/>
        <v>1120000</v>
      </c>
      <c r="Q161" s="9">
        <v>89600</v>
      </c>
      <c r="R161" s="83">
        <v>1698278.4000000001</v>
      </c>
      <c r="S161" s="132">
        <v>0.9</v>
      </c>
      <c r="T161" s="135">
        <v>552240</v>
      </c>
      <c r="U161" s="83">
        <f t="shared" si="36"/>
        <v>936</v>
      </c>
      <c r="V161" s="83">
        <v>552240</v>
      </c>
      <c r="W161" s="83">
        <f t="shared" si="47"/>
        <v>936</v>
      </c>
      <c r="X161" s="83">
        <v>500</v>
      </c>
      <c r="Y161" s="83">
        <v>50</v>
      </c>
      <c r="Z161" s="8">
        <v>590</v>
      </c>
      <c r="AA161" s="8">
        <f t="shared" si="37"/>
        <v>295000</v>
      </c>
      <c r="AB161" s="9">
        <v>29500</v>
      </c>
      <c r="AC161" s="83">
        <v>497016</v>
      </c>
      <c r="AD161" s="85">
        <f t="shared" si="38"/>
        <v>5.4252404597761456E-2</v>
      </c>
      <c r="AE161" s="85">
        <f t="shared" si="39"/>
        <v>1.8898921442823624E-2</v>
      </c>
      <c r="AF161" s="99">
        <f>IFERROR(AD161+INDEX('Admin Adder'!$M$5:$M$25,MATCH('Measure Assignment'!$A161,'Admin Adder'!$B$5:$B$25,0)),0)</f>
        <v>7.315132604058508E-2</v>
      </c>
      <c r="AG161" s="85">
        <f t="shared" si="40"/>
        <v>0.64456047444023901</v>
      </c>
      <c r="AI161" s="107"/>
      <c r="AJ161" s="107">
        <f t="shared" si="41"/>
        <v>0.30870990737457965</v>
      </c>
      <c r="AL161" s="99"/>
      <c r="AM161" s="99">
        <f t="shared" si="42"/>
        <v>2.2582539086316696E-2</v>
      </c>
      <c r="AN161" s="99"/>
      <c r="AO161" s="141">
        <f t="shared" si="43"/>
        <v>1.6748254798223158E-2</v>
      </c>
      <c r="AP161" s="141">
        <f t="shared" si="44"/>
        <v>5.8342842880935381E-3</v>
      </c>
      <c r="AQ161" s="141">
        <f t="shared" si="45"/>
        <v>0.19898220436176131</v>
      </c>
      <c r="AR161" s="99"/>
      <c r="AS161" s="99"/>
      <c r="AT161" s="99"/>
      <c r="AU161" s="99"/>
    </row>
    <row r="162" spans="1:47" x14ac:dyDescent="0.25">
      <c r="A162" t="str">
        <f t="shared" si="33"/>
        <v>C&amp;I Prescriptive_</v>
      </c>
      <c r="B162" t="s">
        <v>222</v>
      </c>
      <c r="D162" s="6" t="s">
        <v>28</v>
      </c>
      <c r="E162" s="7" t="s">
        <v>22</v>
      </c>
      <c r="F162" s="7"/>
      <c r="G162" s="6" t="s">
        <v>150</v>
      </c>
      <c r="H162" s="6">
        <v>0.81</v>
      </c>
      <c r="I162" s="135">
        <v>3292560</v>
      </c>
      <c r="J162" s="131">
        <f t="shared" si="46"/>
        <v>1614</v>
      </c>
      <c r="K162" s="135">
        <v>3292560</v>
      </c>
      <c r="L162" s="131">
        <f t="shared" si="34"/>
        <v>1614</v>
      </c>
      <c r="M162" s="130">
        <v>800</v>
      </c>
      <c r="N162" s="130">
        <v>50</v>
      </c>
      <c r="O162" s="8">
        <v>2040</v>
      </c>
      <c r="P162" s="8">
        <f t="shared" si="35"/>
        <v>1632000</v>
      </c>
      <c r="Q162" s="9">
        <v>102000</v>
      </c>
      <c r="R162" s="83">
        <v>2666973.6</v>
      </c>
      <c r="S162" s="132">
        <v>0.9</v>
      </c>
      <c r="T162" s="135">
        <v>726300</v>
      </c>
      <c r="U162" s="83">
        <f t="shared" si="36"/>
        <v>1614</v>
      </c>
      <c r="V162" s="83">
        <v>726300</v>
      </c>
      <c r="W162" s="83">
        <f t="shared" si="47"/>
        <v>1614</v>
      </c>
      <c r="X162" s="83">
        <v>800</v>
      </c>
      <c r="Y162" s="83">
        <v>60</v>
      </c>
      <c r="Z162" s="8">
        <v>450</v>
      </c>
      <c r="AA162" s="8">
        <f t="shared" si="37"/>
        <v>360000</v>
      </c>
      <c r="AB162" s="9">
        <v>27000</v>
      </c>
      <c r="AC162" s="83">
        <v>653670</v>
      </c>
      <c r="AD162" s="85">
        <f t="shared" si="38"/>
        <v>3.8847890812491889E-2</v>
      </c>
      <c r="AE162" s="85">
        <f t="shared" si="39"/>
        <v>1.8898921442823617E-2</v>
      </c>
      <c r="AF162" s="99">
        <f>IFERROR(AD162+INDEX('Admin Adder'!$M$5:$M$25,MATCH('Measure Assignment'!$A162,'Admin Adder'!$B$5:$B$25,0)),0)</f>
        <v>5.7746812255315506E-2</v>
      </c>
      <c r="AG162" s="85">
        <f t="shared" si="40"/>
        <v>0.59988370929057244</v>
      </c>
      <c r="AI162" s="107"/>
      <c r="AJ162" s="107">
        <f t="shared" si="41"/>
        <v>0.48479752967855516</v>
      </c>
      <c r="AL162" s="99"/>
      <c r="AM162" s="99">
        <f t="shared" si="42"/>
        <v>2.7995511928188273E-2</v>
      </c>
      <c r="AN162" s="99"/>
      <c r="AO162" s="141">
        <f t="shared" si="43"/>
        <v>1.8833361499118306E-2</v>
      </c>
      <c r="AP162" s="141">
        <f t="shared" si="44"/>
        <v>9.1621504290699644E-3</v>
      </c>
      <c r="AQ162" s="141">
        <f t="shared" si="45"/>
        <v>0.29082214035847803</v>
      </c>
      <c r="AR162" s="99"/>
      <c r="AS162" s="99"/>
      <c r="AT162" s="99"/>
      <c r="AU162" s="99"/>
    </row>
    <row r="163" spans="1:47" x14ac:dyDescent="0.25">
      <c r="A163" t="str">
        <f t="shared" si="33"/>
        <v>C&amp;I Prescriptive_</v>
      </c>
      <c r="D163" s="6" t="s">
        <v>28</v>
      </c>
      <c r="E163" s="7" t="s">
        <v>22</v>
      </c>
      <c r="F163" s="7"/>
      <c r="G163" s="6" t="s">
        <v>151</v>
      </c>
      <c r="H163" s="6">
        <v>0.81</v>
      </c>
      <c r="I163" s="135">
        <v>19412</v>
      </c>
      <c r="J163" s="131">
        <f t="shared" si="46"/>
        <v>21.1</v>
      </c>
      <c r="K163" s="135">
        <v>19412</v>
      </c>
      <c r="L163" s="131">
        <f t="shared" si="34"/>
        <v>21.1</v>
      </c>
      <c r="M163" s="130">
        <v>22.983423913043481</v>
      </c>
      <c r="N163" s="130">
        <v>2</v>
      </c>
      <c r="O163" s="8">
        <v>920</v>
      </c>
      <c r="P163" s="8">
        <f t="shared" si="35"/>
        <v>21144.750000000004</v>
      </c>
      <c r="Q163" s="9">
        <v>1840</v>
      </c>
      <c r="R163" s="83">
        <v>15723.720000000001</v>
      </c>
      <c r="S163" s="132">
        <v>0.9</v>
      </c>
      <c r="T163" s="135">
        <v>3500</v>
      </c>
      <c r="U163" s="83">
        <f t="shared" si="36"/>
        <v>14</v>
      </c>
      <c r="V163" s="83">
        <v>3500</v>
      </c>
      <c r="W163" s="83">
        <f t="shared" si="47"/>
        <v>14</v>
      </c>
      <c r="X163" s="83">
        <v>21.92</v>
      </c>
      <c r="Y163" s="83">
        <v>7</v>
      </c>
      <c r="Z163" s="8">
        <v>250</v>
      </c>
      <c r="AA163" s="8">
        <f t="shared" si="37"/>
        <v>5480</v>
      </c>
      <c r="AB163" s="9">
        <v>1750</v>
      </c>
      <c r="AC163" s="83">
        <v>3150</v>
      </c>
      <c r="AD163" s="85">
        <f t="shared" si="38"/>
        <v>0.19021157461274193</v>
      </c>
      <c r="AE163" s="85">
        <f t="shared" si="39"/>
        <v>1.8898921442823624E-2</v>
      </c>
      <c r="AF163" s="99">
        <f>IFERROR(AD163+INDEX('Admin Adder'!$M$5:$M$25,MATCH('Measure Assignment'!$A163,'Admin Adder'!$B$5:$B$25,0)),0)</f>
        <v>0.20911049605556556</v>
      </c>
      <c r="AG163" s="85">
        <f t="shared" si="40"/>
        <v>1.4106784460085242</v>
      </c>
      <c r="AI163" s="107"/>
      <c r="AJ163" s="107" t="str">
        <f t="shared" si="41"/>
        <v>-</v>
      </c>
      <c r="AL163" s="99"/>
      <c r="AM163" s="99">
        <f t="shared" si="42"/>
        <v>0</v>
      </c>
      <c r="AN163" s="99"/>
      <c r="AO163" s="141">
        <f t="shared" si="43"/>
        <v>0</v>
      </c>
      <c r="AP163" s="141">
        <f t="shared" si="44"/>
        <v>0</v>
      </c>
      <c r="AQ163" s="141">
        <f t="shared" si="45"/>
        <v>0</v>
      </c>
      <c r="AR163" s="99"/>
      <c r="AS163" s="99"/>
      <c r="AT163" s="99"/>
      <c r="AU163" s="99"/>
    </row>
    <row r="164" spans="1:47" x14ac:dyDescent="0.25">
      <c r="A164" t="str">
        <f t="shared" si="33"/>
        <v>C&amp;I Prescriptive_</v>
      </c>
      <c r="D164" s="6" t="s">
        <v>28</v>
      </c>
      <c r="E164" s="7" t="s">
        <v>22</v>
      </c>
      <c r="F164" s="7"/>
      <c r="G164" s="6" t="s">
        <v>152</v>
      </c>
      <c r="H164" s="6">
        <v>0.81</v>
      </c>
      <c r="I164" s="135">
        <v>57236</v>
      </c>
      <c r="J164" s="131">
        <f t="shared" si="46"/>
        <v>34.9</v>
      </c>
      <c r="K164" s="135">
        <v>57236</v>
      </c>
      <c r="L164" s="131">
        <f t="shared" si="34"/>
        <v>34.9</v>
      </c>
      <c r="M164" s="130">
        <v>25.596847826086961</v>
      </c>
      <c r="N164" s="130">
        <v>4</v>
      </c>
      <c r="O164" s="8">
        <v>1640</v>
      </c>
      <c r="P164" s="8">
        <f t="shared" si="35"/>
        <v>41978.830434782612</v>
      </c>
      <c r="Q164" s="9">
        <v>6560</v>
      </c>
      <c r="R164" s="83">
        <v>46361.16</v>
      </c>
      <c r="S164" s="132">
        <v>0.9</v>
      </c>
      <c r="T164" s="135">
        <v>9503</v>
      </c>
      <c r="U164" s="83">
        <f t="shared" si="36"/>
        <v>22.1</v>
      </c>
      <c r="V164" s="83">
        <v>9503</v>
      </c>
      <c r="W164" s="83">
        <f t="shared" si="47"/>
        <v>22.1</v>
      </c>
      <c r="X164" s="83">
        <v>23.46</v>
      </c>
      <c r="Y164" s="83">
        <v>9</v>
      </c>
      <c r="Z164" s="8">
        <v>430</v>
      </c>
      <c r="AA164" s="8">
        <f t="shared" si="37"/>
        <v>10087.800000000001</v>
      </c>
      <c r="AB164" s="9">
        <v>3870</v>
      </c>
      <c r="AC164" s="83">
        <v>8552.7000000000007</v>
      </c>
      <c r="AD164" s="85">
        <f t="shared" si="38"/>
        <v>0.18993383455470075</v>
      </c>
      <c r="AE164" s="85">
        <f t="shared" si="39"/>
        <v>1.8898921442823624E-2</v>
      </c>
      <c r="AF164" s="99">
        <f>IFERROR(AD164+INDEX('Admin Adder'!$M$5:$M$25,MATCH('Measure Assignment'!$A164,'Admin Adder'!$B$5:$B$25,0)),0)</f>
        <v>0.20883275599752438</v>
      </c>
      <c r="AG164" s="85">
        <f t="shared" si="40"/>
        <v>0.94815098473832682</v>
      </c>
      <c r="AI164" s="107"/>
      <c r="AJ164" s="107" t="str">
        <f t="shared" si="41"/>
        <v>-</v>
      </c>
      <c r="AL164" s="99"/>
      <c r="AM164" s="99">
        <f t="shared" si="42"/>
        <v>0</v>
      </c>
      <c r="AN164" s="99"/>
      <c r="AO164" s="141">
        <f t="shared" si="43"/>
        <v>0</v>
      </c>
      <c r="AP164" s="141">
        <f t="shared" si="44"/>
        <v>0</v>
      </c>
      <c r="AQ164" s="141">
        <f t="shared" si="45"/>
        <v>0</v>
      </c>
      <c r="AR164" s="99"/>
      <c r="AS164" s="99"/>
      <c r="AT164" s="99"/>
      <c r="AU164" s="99"/>
    </row>
    <row r="165" spans="1:47" x14ac:dyDescent="0.25">
      <c r="A165" t="str">
        <f t="shared" si="33"/>
        <v>C&amp;I Prescriptive_</v>
      </c>
      <c r="D165" s="6" t="s">
        <v>28</v>
      </c>
      <c r="E165" s="7" t="s">
        <v>22</v>
      </c>
      <c r="F165" s="7"/>
      <c r="G165" s="6" t="s">
        <v>153</v>
      </c>
      <c r="H165" s="6">
        <v>0.81</v>
      </c>
      <c r="I165" s="135">
        <v>83352</v>
      </c>
      <c r="J165" s="131">
        <f t="shared" si="46"/>
        <v>45.3</v>
      </c>
      <c r="K165" s="135">
        <v>83352</v>
      </c>
      <c r="L165" s="131">
        <f t="shared" si="34"/>
        <v>45.3</v>
      </c>
      <c r="M165" s="130">
        <v>48.580271739130438</v>
      </c>
      <c r="N165" s="130">
        <v>6</v>
      </c>
      <c r="O165" s="8">
        <v>1840</v>
      </c>
      <c r="P165" s="8">
        <f t="shared" si="35"/>
        <v>89387.700000000012</v>
      </c>
      <c r="Q165" s="9">
        <v>11040</v>
      </c>
      <c r="R165" s="83">
        <v>67515.12000000001</v>
      </c>
      <c r="S165" s="132">
        <v>0.9</v>
      </c>
      <c r="T165" s="135">
        <v>12600</v>
      </c>
      <c r="U165" s="83">
        <f t="shared" si="36"/>
        <v>25.2</v>
      </c>
      <c r="V165" s="83">
        <v>12600</v>
      </c>
      <c r="W165" s="83">
        <f t="shared" si="47"/>
        <v>25.2</v>
      </c>
      <c r="X165" s="83">
        <v>45.38</v>
      </c>
      <c r="Y165" s="83">
        <v>11</v>
      </c>
      <c r="Z165" s="8">
        <v>500</v>
      </c>
      <c r="AA165" s="8">
        <f t="shared" si="37"/>
        <v>22690</v>
      </c>
      <c r="AB165" s="9">
        <v>5500</v>
      </c>
      <c r="AC165" s="83">
        <v>11340</v>
      </c>
      <c r="AD165" s="85">
        <f t="shared" si="38"/>
        <v>0.20975175740015356</v>
      </c>
      <c r="AE165" s="85">
        <f t="shared" si="39"/>
        <v>1.8898921442823624E-2</v>
      </c>
      <c r="AF165" s="99">
        <f>IFERROR(AD165+INDEX('Admin Adder'!$M$5:$M$25,MATCH('Measure Assignment'!$A165,'Admin Adder'!$B$5:$B$25,0)),0)</f>
        <v>0.22865067884297718</v>
      </c>
      <c r="AG165" s="85">
        <f t="shared" si="40"/>
        <v>1.421311640892817</v>
      </c>
      <c r="AI165" s="107"/>
      <c r="AJ165" s="107" t="str">
        <f t="shared" si="41"/>
        <v>-</v>
      </c>
      <c r="AL165" s="99"/>
      <c r="AM165" s="99">
        <f t="shared" si="42"/>
        <v>0</v>
      </c>
      <c r="AN165" s="99"/>
      <c r="AO165" s="141">
        <f t="shared" si="43"/>
        <v>0</v>
      </c>
      <c r="AP165" s="141">
        <f t="shared" si="44"/>
        <v>0</v>
      </c>
      <c r="AQ165" s="141">
        <f t="shared" si="45"/>
        <v>0</v>
      </c>
      <c r="AR165" s="99"/>
      <c r="AS165" s="99"/>
      <c r="AT165" s="99"/>
      <c r="AU165" s="99"/>
    </row>
    <row r="166" spans="1:47" x14ac:dyDescent="0.25">
      <c r="A166" t="str">
        <f t="shared" si="33"/>
        <v>C&amp;I Prescriptive_</v>
      </c>
      <c r="D166" s="6" t="s">
        <v>28</v>
      </c>
      <c r="E166" s="7" t="s">
        <v>22</v>
      </c>
      <c r="F166" s="7"/>
      <c r="G166" s="6" t="s">
        <v>154</v>
      </c>
      <c r="H166" s="6">
        <v>0.81</v>
      </c>
      <c r="I166" s="135">
        <v>109388</v>
      </c>
      <c r="J166" s="131">
        <f t="shared" si="46"/>
        <v>66.7</v>
      </c>
      <c r="K166" s="135">
        <v>109388</v>
      </c>
      <c r="L166" s="131">
        <f t="shared" si="34"/>
        <v>66.7</v>
      </c>
      <c r="M166" s="130">
        <v>51.193695652173922</v>
      </c>
      <c r="N166" s="130">
        <v>8</v>
      </c>
      <c r="O166" s="8">
        <v>1640</v>
      </c>
      <c r="P166" s="8">
        <f t="shared" si="35"/>
        <v>83957.660869565225</v>
      </c>
      <c r="Q166" s="9">
        <v>13120</v>
      </c>
      <c r="R166" s="83">
        <v>88604.28</v>
      </c>
      <c r="S166" s="132">
        <v>0.9</v>
      </c>
      <c r="T166" s="135">
        <v>16168</v>
      </c>
      <c r="U166" s="83">
        <f t="shared" si="36"/>
        <v>37.6</v>
      </c>
      <c r="V166" s="83">
        <v>16168</v>
      </c>
      <c r="W166" s="83">
        <f t="shared" si="47"/>
        <v>37.6</v>
      </c>
      <c r="X166" s="83">
        <v>46.93</v>
      </c>
      <c r="Y166" s="83">
        <v>13</v>
      </c>
      <c r="Z166" s="8">
        <v>430</v>
      </c>
      <c r="AA166" s="8">
        <f t="shared" si="37"/>
        <v>20179.900000000001</v>
      </c>
      <c r="AB166" s="9">
        <v>5590</v>
      </c>
      <c r="AC166" s="83">
        <v>14551.2</v>
      </c>
      <c r="AD166" s="85">
        <f t="shared" si="38"/>
        <v>0.1813766946748733</v>
      </c>
      <c r="AE166" s="85">
        <f t="shared" si="39"/>
        <v>1.8898921442823624E-2</v>
      </c>
      <c r="AF166" s="99">
        <f>IFERROR(AD166+INDEX('Admin Adder'!$M$5:$M$25,MATCH('Measure Assignment'!$A166,'Admin Adder'!$B$5:$B$25,0)),0)</f>
        <v>0.20027561611769693</v>
      </c>
      <c r="AG166" s="85">
        <f t="shared" si="40"/>
        <v>1.0095203945497151</v>
      </c>
      <c r="AI166" s="107"/>
      <c r="AJ166" s="107" t="str">
        <f t="shared" si="41"/>
        <v>-</v>
      </c>
      <c r="AL166" s="99"/>
      <c r="AM166" s="99">
        <f t="shared" si="42"/>
        <v>0</v>
      </c>
      <c r="AN166" s="99"/>
      <c r="AO166" s="141">
        <f t="shared" si="43"/>
        <v>0</v>
      </c>
      <c r="AP166" s="141">
        <f t="shared" si="44"/>
        <v>0</v>
      </c>
      <c r="AQ166" s="141">
        <f t="shared" si="45"/>
        <v>0</v>
      </c>
      <c r="AR166" s="99"/>
      <c r="AS166" s="99"/>
      <c r="AT166" s="99"/>
      <c r="AU166" s="99"/>
    </row>
    <row r="167" spans="1:47" x14ac:dyDescent="0.25">
      <c r="A167" t="str">
        <f t="shared" si="33"/>
        <v>C&amp;I Prescriptive_</v>
      </c>
      <c r="B167" t="s">
        <v>223</v>
      </c>
      <c r="D167" s="6" t="s">
        <v>28</v>
      </c>
      <c r="E167" s="7" t="s">
        <v>22</v>
      </c>
      <c r="F167" s="7"/>
      <c r="G167" s="6" t="s">
        <v>155</v>
      </c>
      <c r="H167" s="6">
        <v>0.81</v>
      </c>
      <c r="I167" s="135">
        <v>2911325</v>
      </c>
      <c r="J167" s="131">
        <f t="shared" si="46"/>
        <v>288.25</v>
      </c>
      <c r="K167" s="135">
        <v>2911325</v>
      </c>
      <c r="L167" s="131">
        <f t="shared" si="34"/>
        <v>288.25</v>
      </c>
      <c r="M167" s="130">
        <v>100</v>
      </c>
      <c r="N167" s="130">
        <v>15</v>
      </c>
      <c r="O167" s="8">
        <v>10100</v>
      </c>
      <c r="P167" s="8">
        <f t="shared" si="35"/>
        <v>1010000</v>
      </c>
      <c r="Q167" s="9">
        <v>151500</v>
      </c>
      <c r="R167" s="83">
        <v>2358173.25</v>
      </c>
      <c r="S167" s="132">
        <v>0.9</v>
      </c>
      <c r="T167" s="135">
        <v>524615</v>
      </c>
      <c r="U167" s="83">
        <f t="shared" si="36"/>
        <v>288.25</v>
      </c>
      <c r="V167" s="83">
        <v>524615</v>
      </c>
      <c r="W167" s="83">
        <f t="shared" si="47"/>
        <v>288.25</v>
      </c>
      <c r="X167" s="83">
        <v>100</v>
      </c>
      <c r="Y167" s="83">
        <v>20</v>
      </c>
      <c r="Z167" s="8">
        <v>1820</v>
      </c>
      <c r="AA167" s="8">
        <f t="shared" si="37"/>
        <v>182000</v>
      </c>
      <c r="AB167" s="9">
        <v>36400</v>
      </c>
      <c r="AC167" s="83">
        <v>472153.5</v>
      </c>
      <c r="AD167" s="85">
        <f t="shared" si="38"/>
        <v>6.6388094590138752E-2</v>
      </c>
      <c r="AE167" s="85">
        <f t="shared" si="39"/>
        <v>1.8898921442823624E-2</v>
      </c>
      <c r="AF167" s="99">
        <f>IFERROR(AD167+INDEX('Admin Adder'!$M$5:$M$25,MATCH('Measure Assignment'!$A167,'Admin Adder'!$B$5:$B$25,0)),0)</f>
        <v>8.5287016032962376E-2</v>
      </c>
      <c r="AG167" s="85">
        <f t="shared" si="40"/>
        <v>0.42115278739460027</v>
      </c>
      <c r="AI167" s="107"/>
      <c r="AJ167" s="107">
        <f t="shared" si="41"/>
        <v>0.19110473260572342</v>
      </c>
      <c r="AL167" s="99"/>
      <c r="AM167" s="99">
        <f t="shared" si="42"/>
        <v>1.6298752393719321E-2</v>
      </c>
      <c r="AN167" s="99"/>
      <c r="AO167" s="141">
        <f t="shared" si="43"/>
        <v>1.268707906485194E-2</v>
      </c>
      <c r="AP167" s="141">
        <f t="shared" si="44"/>
        <v>3.6116733288673814E-3</v>
      </c>
      <c r="AQ167" s="141">
        <f t="shared" si="45"/>
        <v>8.0484290821200163E-2</v>
      </c>
      <c r="AR167" s="99"/>
      <c r="AS167" s="99"/>
      <c r="AT167" s="99"/>
      <c r="AU167" s="99"/>
    </row>
    <row r="168" spans="1:47" x14ac:dyDescent="0.25">
      <c r="A168" t="str">
        <f t="shared" si="33"/>
        <v>C&amp;I Prescriptive_</v>
      </c>
      <c r="B168" t="s">
        <v>223</v>
      </c>
      <c r="D168" s="6" t="s">
        <v>28</v>
      </c>
      <c r="E168" s="7" t="s">
        <v>22</v>
      </c>
      <c r="F168" s="7"/>
      <c r="G168" s="6" t="s">
        <v>156</v>
      </c>
      <c r="H168" s="6">
        <v>0.81</v>
      </c>
      <c r="I168" s="135">
        <v>2579748</v>
      </c>
      <c r="J168" s="131">
        <f t="shared" si="46"/>
        <v>720.6</v>
      </c>
      <c r="K168" s="135">
        <v>2579748</v>
      </c>
      <c r="L168" s="131">
        <f t="shared" si="34"/>
        <v>720.6</v>
      </c>
      <c r="M168" s="130">
        <v>200</v>
      </c>
      <c r="N168" s="130">
        <v>25</v>
      </c>
      <c r="O168" s="8">
        <v>3580</v>
      </c>
      <c r="P168" s="8">
        <f t="shared" si="35"/>
        <v>716000</v>
      </c>
      <c r="Q168" s="9">
        <v>89500</v>
      </c>
      <c r="R168" s="83">
        <v>2089595.8800000001</v>
      </c>
      <c r="S168" s="132">
        <v>0.9</v>
      </c>
      <c r="T168" s="135">
        <v>518832</v>
      </c>
      <c r="U168" s="83">
        <f t="shared" si="36"/>
        <v>720.6</v>
      </c>
      <c r="V168" s="83">
        <v>518832</v>
      </c>
      <c r="W168" s="83">
        <f t="shared" si="47"/>
        <v>720.6</v>
      </c>
      <c r="X168" s="83">
        <v>200</v>
      </c>
      <c r="Y168" s="83">
        <v>30</v>
      </c>
      <c r="Z168" s="8">
        <v>720</v>
      </c>
      <c r="AA168" s="8">
        <f t="shared" si="37"/>
        <v>144000</v>
      </c>
      <c r="AB168" s="9">
        <v>21600</v>
      </c>
      <c r="AC168" s="83">
        <v>466948.8</v>
      </c>
      <c r="AD168" s="85">
        <f t="shared" si="38"/>
        <v>4.3457093032303266E-2</v>
      </c>
      <c r="AE168" s="85">
        <f t="shared" si="39"/>
        <v>1.8898921442823617E-2</v>
      </c>
      <c r="AF168" s="99">
        <f>IFERROR(AD168+INDEX('Admin Adder'!$M$5:$M$25,MATCH('Measure Assignment'!$A168,'Admin Adder'!$B$5:$B$25,0)),0)</f>
        <v>6.2356014475126884E-2</v>
      </c>
      <c r="AG168" s="85">
        <f t="shared" si="40"/>
        <v>0.33639153922394971</v>
      </c>
      <c r="AI168" s="107"/>
      <c r="AJ168" s="107">
        <f t="shared" si="41"/>
        <v>0.16933940790882152</v>
      </c>
      <c r="AL168" s="99"/>
      <c r="AM168" s="99">
        <f t="shared" si="42"/>
        <v>1.055933057077189E-2</v>
      </c>
      <c r="AN168" s="99"/>
      <c r="AO168" s="141">
        <f t="shared" si="43"/>
        <v>7.3589984035288079E-3</v>
      </c>
      <c r="AP168" s="141">
        <f t="shared" si="44"/>
        <v>3.200332167243082E-3</v>
      </c>
      <c r="AQ168" s="141">
        <f t="shared" si="45"/>
        <v>5.6964344077720754E-2</v>
      </c>
      <c r="AR168" s="99"/>
      <c r="AS168" s="99"/>
      <c r="AT168" s="99"/>
      <c r="AU168" s="99"/>
    </row>
    <row r="169" spans="1:47" x14ac:dyDescent="0.25">
      <c r="A169" t="str">
        <f t="shared" si="33"/>
        <v>C&amp;I Prescriptive_</v>
      </c>
      <c r="D169" s="6" t="s">
        <v>28</v>
      </c>
      <c r="E169" s="7" t="s">
        <v>22</v>
      </c>
      <c r="F169" s="7"/>
      <c r="G169" s="6" t="s">
        <v>157</v>
      </c>
      <c r="H169" s="6">
        <v>0.81</v>
      </c>
      <c r="I169" s="135">
        <v>369840</v>
      </c>
      <c r="J169" s="131">
        <f t="shared" si="46"/>
        <v>201</v>
      </c>
      <c r="K169" s="135">
        <v>369840</v>
      </c>
      <c r="L169" s="131">
        <f t="shared" si="34"/>
        <v>201</v>
      </c>
      <c r="M169" s="130">
        <v>25</v>
      </c>
      <c r="N169" s="130">
        <v>7.5</v>
      </c>
      <c r="O169" s="8">
        <v>1840</v>
      </c>
      <c r="P169" s="8">
        <f t="shared" si="35"/>
        <v>46000</v>
      </c>
      <c r="Q169" s="9">
        <v>13800</v>
      </c>
      <c r="R169" s="83">
        <v>299570.40000000002</v>
      </c>
      <c r="S169" s="132">
        <v>0.9</v>
      </c>
      <c r="T169" s="135">
        <v>100500</v>
      </c>
      <c r="U169" s="83">
        <f t="shared" si="36"/>
        <v>201</v>
      </c>
      <c r="V169" s="83">
        <v>100500</v>
      </c>
      <c r="W169" s="83">
        <f t="shared" si="47"/>
        <v>201</v>
      </c>
      <c r="X169" s="83">
        <v>25</v>
      </c>
      <c r="Y169" s="83">
        <v>12.5</v>
      </c>
      <c r="Z169" s="8">
        <v>500</v>
      </c>
      <c r="AA169" s="8">
        <f t="shared" si="37"/>
        <v>12500</v>
      </c>
      <c r="AB169" s="9">
        <v>6250</v>
      </c>
      <c r="AC169" s="83">
        <v>90450</v>
      </c>
      <c r="AD169" s="85">
        <f t="shared" si="38"/>
        <v>5.1407567399038609E-2</v>
      </c>
      <c r="AE169" s="85">
        <f t="shared" si="39"/>
        <v>1.889892144282361E-2</v>
      </c>
      <c r="AF169" s="99">
        <f>IFERROR(AD169+INDEX('Admin Adder'!$M$5:$M$25,MATCH('Measure Assignment'!$A169,'Admin Adder'!$B$5:$B$25,0)),0)</f>
        <v>7.0306488841862219E-2</v>
      </c>
      <c r="AG169" s="85">
        <f t="shared" si="40"/>
        <v>0.14999215425654658</v>
      </c>
      <c r="AI169" s="107"/>
      <c r="AJ169" s="107" t="str">
        <f t="shared" si="41"/>
        <v>-</v>
      </c>
      <c r="AL169" s="99"/>
      <c r="AM169" s="99">
        <f t="shared" si="42"/>
        <v>0</v>
      </c>
      <c r="AN169" s="99"/>
      <c r="AO169" s="141">
        <f t="shared" si="43"/>
        <v>0</v>
      </c>
      <c r="AP169" s="141">
        <f t="shared" si="44"/>
        <v>0</v>
      </c>
      <c r="AQ169" s="141">
        <f t="shared" si="45"/>
        <v>0</v>
      </c>
      <c r="AR169" s="99"/>
      <c r="AS169" s="99"/>
      <c r="AT169" s="99"/>
      <c r="AU169" s="99"/>
    </row>
    <row r="170" spans="1:47" x14ac:dyDescent="0.25">
      <c r="A170" t="str">
        <f t="shared" si="33"/>
        <v>C&amp;I Prescriptive_</v>
      </c>
      <c r="D170" s="6" t="s">
        <v>28</v>
      </c>
      <c r="E170" s="7" t="s">
        <v>22</v>
      </c>
      <c r="F170" s="7"/>
      <c r="G170" s="6" t="s">
        <v>158</v>
      </c>
      <c r="H170" s="6">
        <v>0.81</v>
      </c>
      <c r="I170" s="135">
        <v>253000</v>
      </c>
      <c r="J170" s="131">
        <f t="shared" si="46"/>
        <v>275</v>
      </c>
      <c r="K170" s="135">
        <v>253000</v>
      </c>
      <c r="L170" s="131">
        <f t="shared" si="34"/>
        <v>275</v>
      </c>
      <c r="M170" s="130">
        <v>50</v>
      </c>
      <c r="N170" s="130">
        <v>12.5</v>
      </c>
      <c r="O170" s="8">
        <v>920</v>
      </c>
      <c r="P170" s="8">
        <f t="shared" si="35"/>
        <v>46000</v>
      </c>
      <c r="Q170" s="9">
        <v>11500</v>
      </c>
      <c r="R170" s="83">
        <v>204930</v>
      </c>
      <c r="S170" s="132">
        <v>0.9</v>
      </c>
      <c r="T170" s="135">
        <v>63250</v>
      </c>
      <c r="U170" s="83">
        <f t="shared" si="36"/>
        <v>275</v>
      </c>
      <c r="V170" s="83">
        <v>63250</v>
      </c>
      <c r="W170" s="83">
        <f t="shared" si="47"/>
        <v>275</v>
      </c>
      <c r="X170" s="83">
        <v>50</v>
      </c>
      <c r="Y170" s="83">
        <v>17.5</v>
      </c>
      <c r="Z170" s="8">
        <v>230</v>
      </c>
      <c r="AA170" s="8">
        <f t="shared" si="37"/>
        <v>11500</v>
      </c>
      <c r="AB170" s="9">
        <v>4025</v>
      </c>
      <c r="AC170" s="83">
        <v>56925</v>
      </c>
      <c r="AD170" s="85">
        <f t="shared" si="38"/>
        <v>5.9288537549407112E-2</v>
      </c>
      <c r="AE170" s="85">
        <f t="shared" si="39"/>
        <v>1.8898921442823617E-2</v>
      </c>
      <c r="AF170" s="99">
        <f>IFERROR(AD170+INDEX('Admin Adder'!$M$5:$M$25,MATCH('Measure Assignment'!$A170,'Admin Adder'!$B$5:$B$25,0)),0)</f>
        <v>7.8187458992230729E-2</v>
      </c>
      <c r="AG170" s="85">
        <f t="shared" si="40"/>
        <v>0.21958717610891523</v>
      </c>
      <c r="AI170" s="107"/>
      <c r="AJ170" s="107" t="str">
        <f t="shared" si="41"/>
        <v>-</v>
      </c>
      <c r="AL170" s="99"/>
      <c r="AM170" s="99">
        <f t="shared" si="42"/>
        <v>0</v>
      </c>
      <c r="AN170" s="99"/>
      <c r="AO170" s="141">
        <f t="shared" si="43"/>
        <v>0</v>
      </c>
      <c r="AP170" s="141">
        <f t="shared" si="44"/>
        <v>0</v>
      </c>
      <c r="AQ170" s="141">
        <f t="shared" si="45"/>
        <v>0</v>
      </c>
      <c r="AR170" s="99"/>
      <c r="AS170" s="99"/>
      <c r="AT170" s="99"/>
      <c r="AU170" s="99"/>
    </row>
    <row r="171" spans="1:47" x14ac:dyDescent="0.25">
      <c r="A171" t="str">
        <f t="shared" si="33"/>
        <v>C&amp;I Prescriptive_</v>
      </c>
      <c r="D171" s="6" t="s">
        <v>28</v>
      </c>
      <c r="E171" s="7" t="s">
        <v>22</v>
      </c>
      <c r="F171" s="7"/>
      <c r="G171" s="6" t="s">
        <v>159</v>
      </c>
      <c r="H171" s="6">
        <v>0.81</v>
      </c>
      <c r="I171" s="135">
        <v>78000</v>
      </c>
      <c r="J171" s="131">
        <f t="shared" si="46"/>
        <v>150</v>
      </c>
      <c r="K171" s="135">
        <v>78000</v>
      </c>
      <c r="L171" s="131">
        <f t="shared" si="34"/>
        <v>150</v>
      </c>
      <c r="M171" s="130">
        <v>100</v>
      </c>
      <c r="N171" s="130">
        <v>20</v>
      </c>
      <c r="O171" s="8">
        <v>520</v>
      </c>
      <c r="P171" s="8">
        <f t="shared" si="35"/>
        <v>52000</v>
      </c>
      <c r="Q171" s="9">
        <v>10400</v>
      </c>
      <c r="R171" s="83">
        <v>63180.000000000007</v>
      </c>
      <c r="S171" s="132">
        <v>0.9</v>
      </c>
      <c r="T171" s="135">
        <v>21000</v>
      </c>
      <c r="U171" s="83">
        <f t="shared" si="36"/>
        <v>150</v>
      </c>
      <c r="V171" s="83">
        <v>21000</v>
      </c>
      <c r="W171" s="83">
        <f t="shared" si="47"/>
        <v>150</v>
      </c>
      <c r="X171" s="83">
        <v>100</v>
      </c>
      <c r="Y171" s="83">
        <v>25</v>
      </c>
      <c r="Z171" s="8">
        <v>140</v>
      </c>
      <c r="AA171" s="8">
        <f t="shared" si="37"/>
        <v>14000</v>
      </c>
      <c r="AB171" s="9">
        <v>3500</v>
      </c>
      <c r="AC171" s="83">
        <v>18900</v>
      </c>
      <c r="AD171" s="85">
        <f t="shared" si="38"/>
        <v>0.16934697855750488</v>
      </c>
      <c r="AE171" s="85">
        <f t="shared" si="39"/>
        <v>1.8898921442823624E-2</v>
      </c>
      <c r="AF171" s="99">
        <f>IFERROR(AD171+INDEX('Admin Adder'!$M$5:$M$25,MATCH('Measure Assignment'!$A171,'Admin Adder'!$B$5:$B$25,0)),0)</f>
        <v>0.18824590000032851</v>
      </c>
      <c r="AG171" s="85">
        <f t="shared" si="40"/>
        <v>0.80409356725146197</v>
      </c>
      <c r="AI171" s="107"/>
      <c r="AJ171" s="107" t="str">
        <f t="shared" si="41"/>
        <v>-</v>
      </c>
      <c r="AL171" s="99"/>
      <c r="AM171" s="99">
        <f t="shared" si="42"/>
        <v>0</v>
      </c>
      <c r="AN171" s="99"/>
      <c r="AO171" s="141">
        <f t="shared" si="43"/>
        <v>0</v>
      </c>
      <c r="AP171" s="141">
        <f t="shared" si="44"/>
        <v>0</v>
      </c>
      <c r="AQ171" s="141">
        <f t="shared" si="45"/>
        <v>0</v>
      </c>
      <c r="AR171" s="99"/>
      <c r="AS171" s="99"/>
      <c r="AT171" s="99"/>
      <c r="AU171" s="99"/>
    </row>
    <row r="172" spans="1:47" x14ac:dyDescent="0.25">
      <c r="A172" t="str">
        <f t="shared" si="33"/>
        <v>C&amp;I Prescriptive_</v>
      </c>
      <c r="B172" t="s">
        <v>223</v>
      </c>
      <c r="D172" s="6" t="s">
        <v>28</v>
      </c>
      <c r="E172" s="7" t="s">
        <v>22</v>
      </c>
      <c r="F172" s="7"/>
      <c r="G172" s="6" t="s">
        <v>160</v>
      </c>
      <c r="H172" s="6">
        <v>0.81</v>
      </c>
      <c r="I172" s="135">
        <v>320768</v>
      </c>
      <c r="J172" s="131">
        <f t="shared" si="46"/>
        <v>89.6</v>
      </c>
      <c r="K172" s="135">
        <v>320768</v>
      </c>
      <c r="L172" s="131">
        <f t="shared" si="34"/>
        <v>89.6</v>
      </c>
      <c r="M172" s="130">
        <v>36.43</v>
      </c>
      <c r="N172" s="130">
        <v>5</v>
      </c>
      <c r="O172" s="8">
        <v>3580</v>
      </c>
      <c r="P172" s="8">
        <f t="shared" si="35"/>
        <v>130419.4</v>
      </c>
      <c r="Q172" s="9">
        <v>17900</v>
      </c>
      <c r="R172" s="83">
        <v>259822.08000000002</v>
      </c>
      <c r="S172" s="132">
        <v>0.9</v>
      </c>
      <c r="T172" s="135">
        <v>72576</v>
      </c>
      <c r="U172" s="83">
        <f t="shared" si="36"/>
        <v>89.6</v>
      </c>
      <c r="V172" s="83">
        <v>72576</v>
      </c>
      <c r="W172" s="83">
        <f t="shared" si="47"/>
        <v>89.6</v>
      </c>
      <c r="X172" s="83">
        <v>36.43</v>
      </c>
      <c r="Y172" s="83">
        <v>10</v>
      </c>
      <c r="Z172" s="8">
        <v>810</v>
      </c>
      <c r="AA172" s="8">
        <f t="shared" si="37"/>
        <v>29508.3</v>
      </c>
      <c r="AB172" s="9">
        <v>8100</v>
      </c>
      <c r="AC172" s="83">
        <v>65318.400000000001</v>
      </c>
      <c r="AD172" s="85">
        <f t="shared" si="38"/>
        <v>7.996543524817333E-2</v>
      </c>
      <c r="AE172" s="85">
        <f t="shared" si="39"/>
        <v>1.889892144282361E-2</v>
      </c>
      <c r="AF172" s="99">
        <f>IFERROR(AD172+INDEX('Admin Adder'!$M$5:$M$25,MATCH('Measure Assignment'!$A172,'Admin Adder'!$B$5:$B$25,0)),0)</f>
        <v>9.8864356690996941E-2</v>
      </c>
      <c r="AG172" s="85">
        <f t="shared" si="40"/>
        <v>0.49187262072074189</v>
      </c>
      <c r="AI172" s="107"/>
      <c r="AJ172" s="107">
        <f t="shared" si="41"/>
        <v>2.1055802038066066E-2</v>
      </c>
      <c r="AL172" s="99"/>
      <c r="AM172" s="99">
        <f t="shared" si="42"/>
        <v>2.0816683231063837E-3</v>
      </c>
      <c r="AN172" s="99"/>
      <c r="AO172" s="141">
        <f t="shared" si="43"/>
        <v>1.6837363744733281E-3</v>
      </c>
      <c r="AP172" s="141">
        <f t="shared" si="44"/>
        <v>3.9793194863305587E-4</v>
      </c>
      <c r="AQ172" s="141">
        <f t="shared" si="45"/>
        <v>1.0356772529840694E-2</v>
      </c>
      <c r="AR172" s="99"/>
      <c r="AS172" s="99"/>
      <c r="AT172" s="99"/>
      <c r="AU172" s="99"/>
    </row>
    <row r="173" spans="1:47" x14ac:dyDescent="0.25">
      <c r="A173" t="str">
        <f t="shared" si="33"/>
        <v>C&amp;I Prescriptive_</v>
      </c>
      <c r="B173" t="s">
        <v>223</v>
      </c>
      <c r="D173" s="6" t="s">
        <v>28</v>
      </c>
      <c r="E173" s="7" t="s">
        <v>22</v>
      </c>
      <c r="F173" s="7"/>
      <c r="G173" s="6" t="s">
        <v>161</v>
      </c>
      <c r="H173" s="6">
        <v>0.81</v>
      </c>
      <c r="I173" s="135">
        <v>12560</v>
      </c>
      <c r="J173" s="131">
        <f t="shared" si="46"/>
        <v>31.4</v>
      </c>
      <c r="K173" s="135">
        <v>12560</v>
      </c>
      <c r="L173" s="131">
        <f t="shared" si="34"/>
        <v>31.4</v>
      </c>
      <c r="M173" s="130">
        <v>21.92</v>
      </c>
      <c r="N173" s="130">
        <v>4</v>
      </c>
      <c r="O173" s="8">
        <v>400</v>
      </c>
      <c r="P173" s="8">
        <f t="shared" si="35"/>
        <v>8768</v>
      </c>
      <c r="Q173" s="9">
        <v>1600</v>
      </c>
      <c r="R173" s="83">
        <v>10173.6</v>
      </c>
      <c r="S173" s="132">
        <v>0.9</v>
      </c>
      <c r="T173" s="135">
        <v>4396</v>
      </c>
      <c r="U173" s="83">
        <f t="shared" si="36"/>
        <v>31.4</v>
      </c>
      <c r="V173" s="83">
        <v>4396</v>
      </c>
      <c r="W173" s="83">
        <f t="shared" si="47"/>
        <v>31.4</v>
      </c>
      <c r="X173" s="83">
        <v>21.92</v>
      </c>
      <c r="Y173" s="83">
        <v>9</v>
      </c>
      <c r="Z173" s="8">
        <v>140</v>
      </c>
      <c r="AA173" s="8">
        <f t="shared" si="37"/>
        <v>3068.8</v>
      </c>
      <c r="AB173" s="9">
        <v>1260</v>
      </c>
      <c r="AC173" s="83">
        <v>3956.4</v>
      </c>
      <c r="AD173" s="85">
        <f t="shared" si="38"/>
        <v>0.20240622788393489</v>
      </c>
      <c r="AE173" s="85">
        <f t="shared" si="39"/>
        <v>1.8898921442823624E-2</v>
      </c>
      <c r="AF173" s="99">
        <f>IFERROR(AD173+INDEX('Admin Adder'!$M$5:$M$25,MATCH('Measure Assignment'!$A173,'Admin Adder'!$B$5:$B$25,0)),0)</f>
        <v>0.22130514932675852</v>
      </c>
      <c r="AG173" s="85">
        <f t="shared" si="40"/>
        <v>0.83770700636942674</v>
      </c>
      <c r="AI173" s="107"/>
      <c r="AJ173" s="107">
        <f t="shared" si="41"/>
        <v>8.2446152234047596E-4</v>
      </c>
      <c r="AL173" s="99"/>
      <c r="AM173" s="99">
        <f t="shared" si="42"/>
        <v>1.8245758031572569E-4</v>
      </c>
      <c r="AN173" s="99"/>
      <c r="AO173" s="141">
        <f t="shared" si="43"/>
        <v>1.6687614677238225E-4</v>
      </c>
      <c r="AP173" s="141">
        <f t="shared" si="44"/>
        <v>1.5581433543343429E-5</v>
      </c>
      <c r="AQ173" s="141">
        <f t="shared" si="45"/>
        <v>6.9065719374662032E-4</v>
      </c>
      <c r="AR173" s="99"/>
      <c r="AS173" s="99"/>
      <c r="AT173" s="99"/>
      <c r="AU173" s="99"/>
    </row>
    <row r="174" spans="1:47" x14ac:dyDescent="0.25">
      <c r="A174" t="str">
        <f t="shared" si="33"/>
        <v>C&amp;I Prescriptive_</v>
      </c>
      <c r="B174" t="s">
        <v>223</v>
      </c>
      <c r="D174" s="6" t="s">
        <v>28</v>
      </c>
      <c r="E174" s="7" t="s">
        <v>22</v>
      </c>
      <c r="F174" s="7"/>
      <c r="G174" s="6" t="s">
        <v>162</v>
      </c>
      <c r="H174" s="6">
        <v>0.81</v>
      </c>
      <c r="I174" s="135">
        <v>55572</v>
      </c>
      <c r="J174" s="131">
        <f t="shared" si="46"/>
        <v>42.1</v>
      </c>
      <c r="K174" s="135">
        <v>55572</v>
      </c>
      <c r="L174" s="131">
        <f t="shared" si="34"/>
        <v>42.1</v>
      </c>
      <c r="M174" s="130">
        <v>23.46</v>
      </c>
      <c r="N174" s="130">
        <v>6</v>
      </c>
      <c r="O174" s="8">
        <v>1320</v>
      </c>
      <c r="P174" s="8">
        <f t="shared" si="35"/>
        <v>30967.200000000001</v>
      </c>
      <c r="Q174" s="9">
        <v>7920</v>
      </c>
      <c r="R174" s="83">
        <v>45013.32</v>
      </c>
      <c r="S174" s="132">
        <v>0.9</v>
      </c>
      <c r="T174" s="135">
        <v>15156</v>
      </c>
      <c r="U174" s="83">
        <f t="shared" si="36"/>
        <v>42.1</v>
      </c>
      <c r="V174" s="83">
        <v>15156</v>
      </c>
      <c r="W174" s="83">
        <f t="shared" si="47"/>
        <v>42.1</v>
      </c>
      <c r="X174" s="83">
        <v>23.46</v>
      </c>
      <c r="Y174" s="83">
        <v>11</v>
      </c>
      <c r="Z174" s="8">
        <v>360</v>
      </c>
      <c r="AA174" s="8">
        <f t="shared" si="37"/>
        <v>8445.6</v>
      </c>
      <c r="AB174" s="9">
        <v>3960</v>
      </c>
      <c r="AC174" s="83">
        <v>13640.4</v>
      </c>
      <c r="AD174" s="85">
        <f t="shared" si="38"/>
        <v>0.20254469793220276</v>
      </c>
      <c r="AE174" s="85">
        <f t="shared" si="39"/>
        <v>1.8898921442823624E-2</v>
      </c>
      <c r="AF174" s="99">
        <f>IFERROR(AD174+INDEX('Admin Adder'!$M$5:$M$25,MATCH('Measure Assignment'!$A174,'Admin Adder'!$B$5:$B$25,0)),0)</f>
        <v>0.22144361937502638</v>
      </c>
      <c r="AG174" s="85">
        <f t="shared" si="40"/>
        <v>0.67195737968538061</v>
      </c>
      <c r="AI174" s="107"/>
      <c r="AJ174" s="107">
        <f t="shared" si="41"/>
        <v>3.6478483853109017E-3</v>
      </c>
      <c r="AL174" s="99"/>
      <c r="AM174" s="99">
        <f t="shared" si="42"/>
        <v>8.0779274937459189E-4</v>
      </c>
      <c r="AN174" s="99"/>
      <c r="AO174" s="141">
        <f t="shared" si="43"/>
        <v>7.3885234930527017E-4</v>
      </c>
      <c r="AP174" s="141">
        <f t="shared" si="44"/>
        <v>6.8940400069321734E-5</v>
      </c>
      <c r="AQ174" s="141">
        <f t="shared" si="45"/>
        <v>2.4511986424830602E-3</v>
      </c>
      <c r="AR174" s="99"/>
      <c r="AS174" s="99"/>
      <c r="AT174" s="99"/>
      <c r="AU174" s="99"/>
    </row>
    <row r="175" spans="1:47" x14ac:dyDescent="0.25">
      <c r="A175" t="str">
        <f t="shared" si="33"/>
        <v>C&amp;I Prescriptive_</v>
      </c>
      <c r="B175" t="s">
        <v>223</v>
      </c>
      <c r="D175" s="6" t="s">
        <v>28</v>
      </c>
      <c r="E175" s="7" t="s">
        <v>22</v>
      </c>
      <c r="F175" s="7"/>
      <c r="G175" s="6" t="s">
        <v>163</v>
      </c>
      <c r="H175" s="6">
        <v>0.81</v>
      </c>
      <c r="I175" s="135">
        <v>79072</v>
      </c>
      <c r="J175" s="131">
        <f t="shared" si="46"/>
        <v>70.599999999999994</v>
      </c>
      <c r="K175" s="135">
        <v>79072</v>
      </c>
      <c r="L175" s="131">
        <f t="shared" si="34"/>
        <v>70.599999999999994</v>
      </c>
      <c r="M175" s="130">
        <v>45.38</v>
      </c>
      <c r="N175" s="130">
        <v>8</v>
      </c>
      <c r="O175" s="8">
        <v>1120</v>
      </c>
      <c r="P175" s="8">
        <f t="shared" si="35"/>
        <v>50825.600000000006</v>
      </c>
      <c r="Q175" s="9">
        <v>8960</v>
      </c>
      <c r="R175" s="83">
        <v>64048.320000000007</v>
      </c>
      <c r="S175" s="132">
        <v>0.9</v>
      </c>
      <c r="T175" s="135">
        <v>22592</v>
      </c>
      <c r="U175" s="83">
        <f t="shared" si="36"/>
        <v>70.599999999999994</v>
      </c>
      <c r="V175" s="83">
        <v>22592</v>
      </c>
      <c r="W175" s="83">
        <f t="shared" si="47"/>
        <v>70.599999999999994</v>
      </c>
      <c r="X175" s="83">
        <v>45.38</v>
      </c>
      <c r="Y175" s="83">
        <v>13</v>
      </c>
      <c r="Z175" s="8">
        <v>320</v>
      </c>
      <c r="AA175" s="8">
        <f t="shared" si="37"/>
        <v>14521.6</v>
      </c>
      <c r="AB175" s="9">
        <v>4160</v>
      </c>
      <c r="AC175" s="83">
        <v>20332.8</v>
      </c>
      <c r="AD175" s="85">
        <f t="shared" si="38"/>
        <v>0.15548501844962473</v>
      </c>
      <c r="AE175" s="85">
        <f t="shared" si="39"/>
        <v>1.8898921442823624E-2</v>
      </c>
      <c r="AF175" s="99">
        <f>IFERROR(AD175+INDEX('Admin Adder'!$M$5:$M$25,MATCH('Measure Assignment'!$A175,'Admin Adder'!$B$5:$B$25,0)),0)</f>
        <v>0.17438393989244835</v>
      </c>
      <c r="AG175" s="85">
        <f t="shared" si="40"/>
        <v>0.77442916140482609</v>
      </c>
      <c r="AI175" s="107"/>
      <c r="AJ175" s="107">
        <f t="shared" si="41"/>
        <v>5.1904316476517609E-3</v>
      </c>
      <c r="AL175" s="99"/>
      <c r="AM175" s="99">
        <f t="shared" si="42"/>
        <v>9.0512792045996631E-4</v>
      </c>
      <c r="AN175" s="99"/>
      <c r="AO175" s="141">
        <f t="shared" si="43"/>
        <v>8.0703436049665009E-4</v>
      </c>
      <c r="AP175" s="141">
        <f t="shared" si="44"/>
        <v>9.8093559963316219E-5</v>
      </c>
      <c r="AQ175" s="141">
        <f t="shared" si="45"/>
        <v>4.019621628220023E-3</v>
      </c>
      <c r="AR175" s="99"/>
      <c r="AS175" s="99"/>
      <c r="AT175" s="99"/>
      <c r="AU175" s="99"/>
    </row>
    <row r="176" spans="1:47" x14ac:dyDescent="0.25">
      <c r="A176" t="str">
        <f t="shared" si="33"/>
        <v>C&amp;I Prescriptive_</v>
      </c>
      <c r="B176" t="s">
        <v>223</v>
      </c>
      <c r="D176" s="6" t="s">
        <v>28</v>
      </c>
      <c r="E176" s="7" t="s">
        <v>22</v>
      </c>
      <c r="F176" s="7"/>
      <c r="G176" s="6" t="s">
        <v>164</v>
      </c>
      <c r="H176" s="6">
        <v>0.81</v>
      </c>
      <c r="I176" s="135">
        <v>32120</v>
      </c>
      <c r="J176" s="131">
        <f t="shared" si="46"/>
        <v>80.3</v>
      </c>
      <c r="K176" s="135">
        <v>32120</v>
      </c>
      <c r="L176" s="131">
        <f t="shared" si="34"/>
        <v>80.3</v>
      </c>
      <c r="M176" s="130">
        <v>46.93</v>
      </c>
      <c r="N176" s="130">
        <v>10</v>
      </c>
      <c r="O176" s="8">
        <v>400</v>
      </c>
      <c r="P176" s="8">
        <f t="shared" si="35"/>
        <v>18772</v>
      </c>
      <c r="Q176" s="9">
        <v>4000</v>
      </c>
      <c r="R176" s="83">
        <v>26017.200000000001</v>
      </c>
      <c r="S176" s="132">
        <v>0.9</v>
      </c>
      <c r="T176" s="135">
        <v>14454</v>
      </c>
      <c r="U176" s="83">
        <f t="shared" si="36"/>
        <v>80.3</v>
      </c>
      <c r="V176" s="83">
        <v>14454</v>
      </c>
      <c r="W176" s="83">
        <f t="shared" si="47"/>
        <v>80.3</v>
      </c>
      <c r="X176" s="83">
        <v>46.93</v>
      </c>
      <c r="Y176" s="83">
        <v>15</v>
      </c>
      <c r="Z176" s="8">
        <v>180</v>
      </c>
      <c r="AA176" s="8">
        <f t="shared" si="37"/>
        <v>8447.4</v>
      </c>
      <c r="AB176" s="9">
        <v>2700</v>
      </c>
      <c r="AC176" s="83">
        <v>13008.6</v>
      </c>
      <c r="AD176" s="85">
        <f t="shared" si="38"/>
        <v>0.17168129801310927</v>
      </c>
      <c r="AE176" s="85">
        <f t="shared" si="39"/>
        <v>1.8898921442823624E-2</v>
      </c>
      <c r="AF176" s="99">
        <f>IFERROR(AD176+INDEX('Admin Adder'!$M$5:$M$25,MATCH('Measure Assignment'!$A176,'Admin Adder'!$B$5:$B$25,0)),0)</f>
        <v>0.1905802194559329</v>
      </c>
      <c r="AG176" s="85">
        <f t="shared" si="40"/>
        <v>0.69747192882657116</v>
      </c>
      <c r="AI176" s="107"/>
      <c r="AJ176" s="107">
        <f t="shared" si="41"/>
        <v>2.1084159313356759E-3</v>
      </c>
      <c r="AL176" s="99"/>
      <c r="AM176" s="99">
        <f t="shared" si="42"/>
        <v>4.0182237089833828E-4</v>
      </c>
      <c r="AN176" s="99"/>
      <c r="AO176" s="141">
        <f t="shared" si="43"/>
        <v>3.6197558384322751E-4</v>
      </c>
      <c r="AP176" s="141">
        <f t="shared" si="44"/>
        <v>3.9846787055110746E-5</v>
      </c>
      <c r="AQ176" s="141">
        <f t="shared" si="45"/>
        <v>1.4705609263973654E-3</v>
      </c>
      <c r="AR176" s="99"/>
      <c r="AS176" s="99"/>
      <c r="AT176" s="99"/>
      <c r="AU176" s="99"/>
    </row>
    <row r="177" spans="1:47" x14ac:dyDescent="0.25">
      <c r="A177" t="str">
        <f t="shared" si="33"/>
        <v>C&amp;I Prescriptive_</v>
      </c>
      <c r="B177" t="s">
        <v>223</v>
      </c>
      <c r="D177" s="6" t="s">
        <v>28</v>
      </c>
      <c r="E177" s="7" t="s">
        <v>22</v>
      </c>
      <c r="F177" s="7"/>
      <c r="G177" s="6" t="s">
        <v>165</v>
      </c>
      <c r="H177" s="6">
        <v>0.81</v>
      </c>
      <c r="I177" s="135">
        <v>3205860</v>
      </c>
      <c r="J177" s="131">
        <f t="shared" si="46"/>
        <v>449</v>
      </c>
      <c r="K177" s="135">
        <v>3205860</v>
      </c>
      <c r="L177" s="131">
        <f t="shared" si="34"/>
        <v>449</v>
      </c>
      <c r="M177" s="130">
        <v>180</v>
      </c>
      <c r="N177" s="130">
        <v>25</v>
      </c>
      <c r="O177" s="8">
        <v>7140</v>
      </c>
      <c r="P177" s="8">
        <f t="shared" si="35"/>
        <v>1285200</v>
      </c>
      <c r="Q177" s="9">
        <v>178500</v>
      </c>
      <c r="R177" s="83">
        <v>2596746.6</v>
      </c>
      <c r="S177" s="132">
        <v>0.9</v>
      </c>
      <c r="T177" s="135">
        <v>713910</v>
      </c>
      <c r="U177" s="83">
        <f t="shared" si="36"/>
        <v>449</v>
      </c>
      <c r="V177" s="83">
        <v>713910</v>
      </c>
      <c r="W177" s="83">
        <f t="shared" si="47"/>
        <v>449</v>
      </c>
      <c r="X177" s="83">
        <v>180</v>
      </c>
      <c r="Y177" s="83">
        <v>30</v>
      </c>
      <c r="Z177" s="8">
        <v>1590</v>
      </c>
      <c r="AA177" s="8">
        <f t="shared" si="37"/>
        <v>286200</v>
      </c>
      <c r="AB177" s="9">
        <v>47700</v>
      </c>
      <c r="AC177" s="83">
        <v>642519</v>
      </c>
      <c r="AD177" s="85">
        <f t="shared" si="38"/>
        <v>6.9830643093916095E-2</v>
      </c>
      <c r="AE177" s="85">
        <f t="shared" si="39"/>
        <v>1.8898921442823624E-2</v>
      </c>
      <c r="AF177" s="99">
        <f>IFERROR(AD177+INDEX('Admin Adder'!$M$5:$M$25,MATCH('Measure Assignment'!$A177,'Admin Adder'!$B$5:$B$25,0)),0)</f>
        <v>8.8729564536739719E-2</v>
      </c>
      <c r="AG177" s="85">
        <f t="shared" si="40"/>
        <v>0.48510995825720493</v>
      </c>
      <c r="AI177" s="107"/>
      <c r="AJ177" s="107">
        <f t="shared" si="41"/>
        <v>0.21043855223013042</v>
      </c>
      <c r="AL177" s="99"/>
      <c r="AM177" s="99">
        <f t="shared" si="42"/>
        <v>1.8672121101121431E-2</v>
      </c>
      <c r="AN177" s="99"/>
      <c r="AO177" s="141">
        <f t="shared" si="43"/>
        <v>1.4695059433982659E-2</v>
      </c>
      <c r="AP177" s="141">
        <f t="shared" si="44"/>
        <v>3.9770616671387709E-3</v>
      </c>
      <c r="AQ177" s="141">
        <f t="shared" si="45"/>
        <v>0.10208583728806521</v>
      </c>
      <c r="AR177" s="99"/>
      <c r="AS177" s="99"/>
      <c r="AT177" s="99"/>
      <c r="AU177" s="99"/>
    </row>
    <row r="178" spans="1:47" x14ac:dyDescent="0.25">
      <c r="A178" t="str">
        <f t="shared" si="33"/>
        <v>C&amp;I Prescriptive_</v>
      </c>
      <c r="B178" t="s">
        <v>223</v>
      </c>
      <c r="D178" s="6" t="s">
        <v>28</v>
      </c>
      <c r="E178" s="7" t="s">
        <v>22</v>
      </c>
      <c r="F178" s="7"/>
      <c r="G178" s="6" t="s">
        <v>166</v>
      </c>
      <c r="H178" s="6">
        <v>0.81</v>
      </c>
      <c r="I178" s="135">
        <v>1622880</v>
      </c>
      <c r="J178" s="131">
        <f t="shared" si="46"/>
        <v>882</v>
      </c>
      <c r="K178" s="135">
        <v>1622880</v>
      </c>
      <c r="L178" s="131">
        <f t="shared" si="34"/>
        <v>882</v>
      </c>
      <c r="M178" s="130">
        <v>192</v>
      </c>
      <c r="N178" s="130">
        <v>50</v>
      </c>
      <c r="O178" s="8">
        <v>1840</v>
      </c>
      <c r="P178" s="8">
        <f t="shared" si="35"/>
        <v>353280</v>
      </c>
      <c r="Q178" s="9">
        <v>92000</v>
      </c>
      <c r="R178" s="83">
        <v>1314532.8</v>
      </c>
      <c r="S178" s="132">
        <v>0.9</v>
      </c>
      <c r="T178" s="135">
        <v>361620</v>
      </c>
      <c r="U178" s="83">
        <f t="shared" si="36"/>
        <v>882</v>
      </c>
      <c r="V178" s="83">
        <v>361620</v>
      </c>
      <c r="W178" s="83">
        <f t="shared" si="47"/>
        <v>882</v>
      </c>
      <c r="X178" s="83">
        <v>192</v>
      </c>
      <c r="Y178" s="83">
        <v>55</v>
      </c>
      <c r="Z178" s="8">
        <v>410</v>
      </c>
      <c r="AA178" s="8">
        <f t="shared" si="37"/>
        <v>78720</v>
      </c>
      <c r="AB178" s="9">
        <v>22550</v>
      </c>
      <c r="AC178" s="83">
        <v>325458</v>
      </c>
      <c r="AD178" s="85">
        <f t="shared" si="38"/>
        <v>6.9847952805588906E-2</v>
      </c>
      <c r="AE178" s="85">
        <f t="shared" si="39"/>
        <v>1.889892144282361E-2</v>
      </c>
      <c r="AF178" s="99">
        <f>IFERROR(AD178+INDEX('Admin Adder'!$M$5:$M$25,MATCH('Measure Assignment'!$A178,'Admin Adder'!$B$5:$B$25,0)),0)</f>
        <v>8.8746874248412516E-2</v>
      </c>
      <c r="AG178" s="85">
        <f t="shared" si="40"/>
        <v>0.26341611184648106</v>
      </c>
      <c r="AI178" s="107"/>
      <c r="AJ178" s="107">
        <f t="shared" si="41"/>
        <v>0.10652883084203117</v>
      </c>
      <c r="AL178" s="99"/>
      <c r="AM178" s="99">
        <f t="shared" si="42"/>
        <v>9.4541007545681493E-3</v>
      </c>
      <c r="AN178" s="99"/>
      <c r="AO178" s="141">
        <f t="shared" si="43"/>
        <v>7.4408207490887571E-3</v>
      </c>
      <c r="AP178" s="141">
        <f t="shared" si="44"/>
        <v>2.0132800054793922E-3</v>
      </c>
      <c r="AQ178" s="141">
        <f t="shared" si="45"/>
        <v>2.8061410419959344E-2</v>
      </c>
      <c r="AR178" s="99"/>
      <c r="AS178" s="99"/>
      <c r="AT178" s="99"/>
      <c r="AU178" s="99"/>
    </row>
    <row r="179" spans="1:47" x14ac:dyDescent="0.25">
      <c r="A179" t="str">
        <f t="shared" si="33"/>
        <v>C&amp;I Prescriptive_</v>
      </c>
      <c r="B179" t="s">
        <v>223</v>
      </c>
      <c r="D179" s="6" t="s">
        <v>28</v>
      </c>
      <c r="E179" s="7" t="s">
        <v>22</v>
      </c>
      <c r="F179" s="7"/>
      <c r="G179" s="6" t="s">
        <v>167</v>
      </c>
      <c r="H179" s="6">
        <v>0.81</v>
      </c>
      <c r="I179" s="135">
        <v>994840</v>
      </c>
      <c r="J179" s="131">
        <f t="shared" si="46"/>
        <v>374</v>
      </c>
      <c r="K179" s="135">
        <v>994840</v>
      </c>
      <c r="L179" s="131">
        <f t="shared" si="34"/>
        <v>374</v>
      </c>
      <c r="M179" s="130">
        <v>350</v>
      </c>
      <c r="N179" s="130">
        <v>25</v>
      </c>
      <c r="O179" s="8">
        <v>2660</v>
      </c>
      <c r="P179" s="8">
        <f t="shared" si="35"/>
        <v>931000</v>
      </c>
      <c r="Q179" s="9">
        <v>66500</v>
      </c>
      <c r="R179" s="83">
        <v>805820.4</v>
      </c>
      <c r="S179" s="132">
        <v>0.9</v>
      </c>
      <c r="T179" s="135">
        <v>220660</v>
      </c>
      <c r="U179" s="83">
        <f t="shared" si="36"/>
        <v>374</v>
      </c>
      <c r="V179" s="83">
        <v>220660</v>
      </c>
      <c r="W179" s="83">
        <f t="shared" si="47"/>
        <v>374</v>
      </c>
      <c r="X179" s="83">
        <v>350</v>
      </c>
      <c r="Y179" s="83">
        <v>30</v>
      </c>
      <c r="Z179" s="8">
        <v>590</v>
      </c>
      <c r="AA179" s="8">
        <f t="shared" si="37"/>
        <v>206500</v>
      </c>
      <c r="AB179" s="9">
        <v>17700</v>
      </c>
      <c r="AC179" s="83">
        <v>198594</v>
      </c>
      <c r="AD179" s="85">
        <f t="shared" si="38"/>
        <v>8.3829941107972969E-2</v>
      </c>
      <c r="AE179" s="85">
        <f t="shared" si="39"/>
        <v>1.889892144282361E-2</v>
      </c>
      <c r="AF179" s="99">
        <f>IFERROR(AD179+INDEX('Admin Adder'!$M$5:$M$25,MATCH('Measure Assignment'!$A179,'Admin Adder'!$B$5:$B$25,0)),0)</f>
        <v>0.10272886255079658</v>
      </c>
      <c r="AG179" s="85">
        <f t="shared" si="40"/>
        <v>1.1325006889586609</v>
      </c>
      <c r="AI179" s="107"/>
      <c r="AJ179" s="107">
        <f t="shared" si="41"/>
        <v>6.5303129051369355E-2</v>
      </c>
      <c r="AL179" s="99"/>
      <c r="AM179" s="99">
        <f t="shared" si="42"/>
        <v>6.7085161684550532E-3</v>
      </c>
      <c r="AN179" s="99"/>
      <c r="AO179" s="141">
        <f t="shared" si="43"/>
        <v>5.4743574625426518E-3</v>
      </c>
      <c r="AP179" s="141">
        <f t="shared" si="44"/>
        <v>1.2341587059124018E-3</v>
      </c>
      <c r="AQ179" s="141">
        <f t="shared" si="45"/>
        <v>7.3955838641832139E-2</v>
      </c>
      <c r="AR179" s="99"/>
      <c r="AS179" s="99"/>
      <c r="AT179" s="99"/>
      <c r="AU179" s="99"/>
    </row>
    <row r="180" spans="1:47" x14ac:dyDescent="0.25">
      <c r="A180" t="str">
        <f t="shared" si="33"/>
        <v>C&amp;I Prescriptive_</v>
      </c>
      <c r="B180" t="s">
        <v>223</v>
      </c>
      <c r="D180" s="6" t="s">
        <v>28</v>
      </c>
      <c r="E180" s="7" t="s">
        <v>22</v>
      </c>
      <c r="F180" s="7"/>
      <c r="G180" s="6" t="s">
        <v>168</v>
      </c>
      <c r="H180" s="6">
        <v>0.81</v>
      </c>
      <c r="I180" s="135">
        <v>212284.80000000002</v>
      </c>
      <c r="J180" s="131">
        <f t="shared" si="46"/>
        <v>37.440000000000005</v>
      </c>
      <c r="K180" s="135">
        <v>212284.80000000002</v>
      </c>
      <c r="L180" s="131">
        <f t="shared" si="34"/>
        <v>37.440000000000005</v>
      </c>
      <c r="M180" s="130">
        <v>35</v>
      </c>
      <c r="N180" s="130">
        <v>12</v>
      </c>
      <c r="O180" s="8">
        <v>5670</v>
      </c>
      <c r="P180" s="8">
        <f t="shared" si="35"/>
        <v>198450</v>
      </c>
      <c r="Q180" s="9">
        <v>61236</v>
      </c>
      <c r="R180" s="83">
        <v>171950.68800000002</v>
      </c>
      <c r="S180" s="132">
        <v>0.9</v>
      </c>
      <c r="T180" s="135">
        <v>51542.400000000001</v>
      </c>
      <c r="U180" s="83">
        <f t="shared" si="36"/>
        <v>41.6</v>
      </c>
      <c r="V180" s="83">
        <v>51542.400000000001</v>
      </c>
      <c r="W180" s="83">
        <f t="shared" si="47"/>
        <v>41.6</v>
      </c>
      <c r="X180" s="83">
        <v>35</v>
      </c>
      <c r="Y180" s="83">
        <v>17</v>
      </c>
      <c r="Z180" s="8">
        <v>1239</v>
      </c>
      <c r="AA180" s="8">
        <f t="shared" si="37"/>
        <v>43365</v>
      </c>
      <c r="AB180" s="9">
        <v>21063</v>
      </c>
      <c r="AC180" s="83">
        <v>46388.160000000003</v>
      </c>
      <c r="AD180" s="85">
        <f t="shared" si="38"/>
        <v>0.37693246416688975</v>
      </c>
      <c r="AE180" s="85">
        <f t="shared" si="39"/>
        <v>1.8898921442823624E-2</v>
      </c>
      <c r="AF180" s="99">
        <f>IFERROR(AD180+INDEX('Admin Adder'!$M$5:$M$25,MATCH('Measure Assignment'!$A180,'Admin Adder'!$B$5:$B$25,0)),0)</f>
        <v>0.39583138560971337</v>
      </c>
      <c r="AG180" s="85">
        <f t="shared" si="40"/>
        <v>1.1075216445220044</v>
      </c>
      <c r="AI180" s="107"/>
      <c r="AJ180" s="107">
        <f t="shared" si="41"/>
        <v>1.3934765077845818E-2</v>
      </c>
      <c r="AL180" s="99"/>
      <c r="AM180" s="99">
        <f t="shared" si="42"/>
        <v>5.5158173689095558E-3</v>
      </c>
      <c r="AN180" s="99"/>
      <c r="AO180" s="141">
        <f t="shared" si="43"/>
        <v>5.2524653383791454E-3</v>
      </c>
      <c r="AP180" s="141">
        <f t="shared" si="44"/>
        <v>2.6335203053041013E-4</v>
      </c>
      <c r="AQ180" s="141">
        <f t="shared" si="45"/>
        <v>1.5433053935043597E-2</v>
      </c>
      <c r="AR180" s="99"/>
      <c r="AS180" s="99"/>
      <c r="AT180" s="99"/>
      <c r="AU180" s="99"/>
    </row>
    <row r="181" spans="1:47" x14ac:dyDescent="0.25">
      <c r="A181" t="str">
        <f t="shared" si="33"/>
        <v>C&amp;I Prescriptive_</v>
      </c>
      <c r="B181" t="s">
        <v>223</v>
      </c>
      <c r="D181" s="6" t="s">
        <v>28</v>
      </c>
      <c r="E181" s="7" t="s">
        <v>22</v>
      </c>
      <c r="F181" s="7"/>
      <c r="G181" s="6" t="s">
        <v>169</v>
      </c>
      <c r="H181" s="6">
        <v>0.81</v>
      </c>
      <c r="I181" s="135">
        <v>1202188</v>
      </c>
      <c r="J181" s="131">
        <f t="shared" si="46"/>
        <v>79.3</v>
      </c>
      <c r="K181" s="135">
        <v>1202188</v>
      </c>
      <c r="L181" s="131">
        <f t="shared" si="34"/>
        <v>79.3</v>
      </c>
      <c r="M181" s="130">
        <v>35</v>
      </c>
      <c r="N181" s="130">
        <v>8</v>
      </c>
      <c r="O181" s="8">
        <v>15160</v>
      </c>
      <c r="P181" s="8">
        <f t="shared" si="35"/>
        <v>530600</v>
      </c>
      <c r="Q181" s="9">
        <v>121280</v>
      </c>
      <c r="R181" s="83">
        <v>973772.28</v>
      </c>
      <c r="S181" s="132">
        <v>0.9</v>
      </c>
      <c r="T181" s="135">
        <v>360022</v>
      </c>
      <c r="U181" s="83">
        <f t="shared" si="36"/>
        <v>79.3</v>
      </c>
      <c r="V181" s="83">
        <v>360022</v>
      </c>
      <c r="W181" s="83">
        <f t="shared" si="47"/>
        <v>79.3</v>
      </c>
      <c r="X181" s="83">
        <v>35</v>
      </c>
      <c r="Y181" s="83">
        <v>13</v>
      </c>
      <c r="Z181" s="8">
        <v>4540</v>
      </c>
      <c r="AA181" s="8">
        <f t="shared" si="37"/>
        <v>158900</v>
      </c>
      <c r="AB181" s="9">
        <v>59020</v>
      </c>
      <c r="AC181" s="83">
        <v>324019.8</v>
      </c>
      <c r="AD181" s="85">
        <f t="shared" si="38"/>
        <v>0.13892826345495959</v>
      </c>
      <c r="AE181" s="85">
        <f t="shared" si="39"/>
        <v>1.8898921442823624E-2</v>
      </c>
      <c r="AF181" s="99">
        <f>IFERROR(AD181+INDEX('Admin Adder'!$M$5:$M$25,MATCH('Measure Assignment'!$A181,'Admin Adder'!$B$5:$B$25,0)),0)</f>
        <v>0.15782718489778322</v>
      </c>
      <c r="AG181" s="85">
        <f t="shared" si="40"/>
        <v>0.53128695314583829</v>
      </c>
      <c r="AI181" s="107"/>
      <c r="AJ181" s="107">
        <f t="shared" si="41"/>
        <v>7.8913833488809884E-2</v>
      </c>
      <c r="AL181" s="99"/>
      <c r="AM181" s="99">
        <f t="shared" si="42"/>
        <v>1.2454748189031275E-2</v>
      </c>
      <c r="AN181" s="99"/>
      <c r="AO181" s="141">
        <f t="shared" si="43"/>
        <v>1.0963361849174192E-2</v>
      </c>
      <c r="AP181" s="141">
        <f t="shared" si="44"/>
        <v>1.4913863398570821E-3</v>
      </c>
      <c r="AQ181" s="141">
        <f t="shared" si="45"/>
        <v>4.192589015532782E-2</v>
      </c>
      <c r="AR181" s="99"/>
      <c r="AS181" s="99"/>
      <c r="AT181" s="99"/>
      <c r="AU181" s="99"/>
    </row>
    <row r="182" spans="1:47" x14ac:dyDescent="0.25">
      <c r="A182" t="str">
        <f t="shared" si="33"/>
        <v>C&amp;I Prescriptive_</v>
      </c>
      <c r="B182" t="s">
        <v>223</v>
      </c>
      <c r="D182" s="6" t="s">
        <v>28</v>
      </c>
      <c r="E182" s="7" t="s">
        <v>22</v>
      </c>
      <c r="F182" s="7"/>
      <c r="G182" s="6" t="s">
        <v>170</v>
      </c>
      <c r="H182" s="6">
        <v>0.81</v>
      </c>
      <c r="I182" s="135">
        <v>796328</v>
      </c>
      <c r="J182" s="131">
        <f t="shared" si="46"/>
        <v>99.790476190476184</v>
      </c>
      <c r="K182" s="135">
        <v>796328</v>
      </c>
      <c r="L182" s="131">
        <f t="shared" si="34"/>
        <v>99.790476190476184</v>
      </c>
      <c r="M182" s="130">
        <v>12.69</v>
      </c>
      <c r="N182" s="130">
        <v>5</v>
      </c>
      <c r="O182" s="8">
        <v>7980</v>
      </c>
      <c r="P182" s="8">
        <f t="shared" si="35"/>
        <v>101266.2</v>
      </c>
      <c r="Q182" s="9">
        <v>40300</v>
      </c>
      <c r="R182" s="83">
        <v>645025.68000000005</v>
      </c>
      <c r="S182" s="132">
        <v>0.9</v>
      </c>
      <c r="T182" s="135">
        <v>153140</v>
      </c>
      <c r="U182" s="83">
        <f t="shared" si="36"/>
        <v>98.8</v>
      </c>
      <c r="V182" s="83">
        <v>153140</v>
      </c>
      <c r="W182" s="83">
        <f t="shared" si="47"/>
        <v>98.8</v>
      </c>
      <c r="X182" s="83">
        <v>12.69</v>
      </c>
      <c r="Y182" s="83">
        <v>7</v>
      </c>
      <c r="Z182" s="8">
        <v>1550</v>
      </c>
      <c r="AA182" s="8">
        <f t="shared" si="37"/>
        <v>19669.5</v>
      </c>
      <c r="AB182" s="9">
        <v>10850</v>
      </c>
      <c r="AC182" s="83">
        <v>137826</v>
      </c>
      <c r="AD182" s="85">
        <f t="shared" si="38"/>
        <v>6.5338047176445993E-2</v>
      </c>
      <c r="AE182" s="85">
        <f t="shared" si="39"/>
        <v>1.889892144282361E-2</v>
      </c>
      <c r="AF182" s="99">
        <f>IFERROR(AD182+INDEX('Admin Adder'!$M$5:$M$25,MATCH('Measure Assignment'!$A182,'Admin Adder'!$B$5:$B$25,0)),0)</f>
        <v>8.4236968619269603E-2</v>
      </c>
      <c r="AG182" s="85">
        <f t="shared" si="40"/>
        <v>0.15448098674323596</v>
      </c>
      <c r="AI182" s="107"/>
      <c r="AJ182" s="107">
        <f t="shared" si="41"/>
        <v>5.2272435920568995E-2</v>
      </c>
      <c r="AL182" s="99"/>
      <c r="AM182" s="99">
        <f t="shared" si="42"/>
        <v>4.4032715442937518E-3</v>
      </c>
      <c r="AN182" s="99"/>
      <c r="AO182" s="141">
        <f t="shared" si="43"/>
        <v>3.4153788842058871E-3</v>
      </c>
      <c r="AP182" s="141">
        <f t="shared" si="44"/>
        <v>9.8789266008786456E-4</v>
      </c>
      <c r="AQ182" s="141">
        <f t="shared" si="45"/>
        <v>8.0750974804820706E-3</v>
      </c>
      <c r="AR182" s="99"/>
      <c r="AS182" s="99"/>
      <c r="AT182" s="99"/>
      <c r="AU182" s="99"/>
    </row>
    <row r="183" spans="1:47" x14ac:dyDescent="0.25">
      <c r="A183" t="str">
        <f t="shared" si="33"/>
        <v>C&amp;I Prescriptive_</v>
      </c>
      <c r="B183" t="s">
        <v>223</v>
      </c>
      <c r="D183" s="6" t="s">
        <v>28</v>
      </c>
      <c r="E183" s="7" t="s">
        <v>22</v>
      </c>
      <c r="F183" s="7"/>
      <c r="G183" s="6" t="s">
        <v>171</v>
      </c>
      <c r="H183" s="6">
        <v>0.81</v>
      </c>
      <c r="I183" s="135">
        <v>111126.40000000001</v>
      </c>
      <c r="J183" s="131">
        <f t="shared" si="46"/>
        <v>76.218381344307275</v>
      </c>
      <c r="K183" s="135">
        <v>111126.40000000001</v>
      </c>
      <c r="L183" s="131">
        <f t="shared" si="34"/>
        <v>76.218381344307275</v>
      </c>
      <c r="M183" s="130">
        <v>1.44</v>
      </c>
      <c r="N183" s="130">
        <v>0.75</v>
      </c>
      <c r="O183" s="8">
        <v>1458</v>
      </c>
      <c r="P183" s="8">
        <f t="shared" si="35"/>
        <v>2099.52</v>
      </c>
      <c r="Q183" s="9">
        <v>984</v>
      </c>
      <c r="R183" s="83">
        <v>90012.38400000002</v>
      </c>
      <c r="S183" s="132">
        <v>0.9</v>
      </c>
      <c r="T183" s="135">
        <v>35658.700000000004</v>
      </c>
      <c r="U183" s="83">
        <f t="shared" si="36"/>
        <v>84.700000000000017</v>
      </c>
      <c r="V183" s="83">
        <v>35658.700000000004</v>
      </c>
      <c r="W183" s="83">
        <f t="shared" si="47"/>
        <v>84.700000000000017</v>
      </c>
      <c r="X183" s="83">
        <v>1.44</v>
      </c>
      <c r="Y183" s="83">
        <v>1.5</v>
      </c>
      <c r="Z183" s="8">
        <v>421</v>
      </c>
      <c r="AA183" s="8">
        <f t="shared" si="37"/>
        <v>606.24</v>
      </c>
      <c r="AB183" s="9">
        <v>631.5</v>
      </c>
      <c r="AC183" s="83">
        <v>32092.830000000005</v>
      </c>
      <c r="AD183" s="85">
        <f t="shared" si="38"/>
        <v>1.3230393257408317E-2</v>
      </c>
      <c r="AE183" s="85">
        <f t="shared" si="39"/>
        <v>1.8898921442823617E-2</v>
      </c>
      <c r="AF183" s="99">
        <f>IFERROR(AD183+INDEX('Admin Adder'!$M$5:$M$25,MATCH('Measure Assignment'!$A183,'Admin Adder'!$B$5:$B$25,0)),0)</f>
        <v>3.2129314700231934E-2</v>
      </c>
      <c r="AG183" s="85">
        <f t="shared" si="40"/>
        <v>2.2159250300318869E-2</v>
      </c>
      <c r="AI183" s="107"/>
      <c r="AJ183" s="107">
        <f t="shared" si="41"/>
        <v>7.2945414742210737E-3</v>
      </c>
      <c r="AL183" s="99"/>
      <c r="AM183" s="99">
        <f t="shared" si="42"/>
        <v>2.3436861861914266E-4</v>
      </c>
      <c r="AN183" s="99"/>
      <c r="AO183" s="141">
        <f t="shared" si="43"/>
        <v>9.650965233641982E-5</v>
      </c>
      <c r="AP183" s="141">
        <f t="shared" si="44"/>
        <v>1.3785896628272284E-4</v>
      </c>
      <c r="AQ183" s="141">
        <f t="shared" si="45"/>
        <v>1.6164157035332177E-4</v>
      </c>
      <c r="AR183" s="99"/>
      <c r="AS183" s="99"/>
      <c r="AT183" s="99"/>
      <c r="AU183" s="99"/>
    </row>
    <row r="184" spans="1:47" x14ac:dyDescent="0.25">
      <c r="A184" t="str">
        <f t="shared" si="33"/>
        <v>C&amp;I Custom_</v>
      </c>
      <c r="B184" t="s">
        <v>226</v>
      </c>
      <c r="D184" s="6" t="s">
        <v>28</v>
      </c>
      <c r="E184" s="7" t="s">
        <v>23</v>
      </c>
      <c r="F184" s="7"/>
      <c r="G184" s="6" t="s">
        <v>172</v>
      </c>
      <c r="H184" s="6">
        <v>0.99</v>
      </c>
      <c r="I184" s="135">
        <v>29848426.03960396</v>
      </c>
      <c r="J184" s="131">
        <f t="shared" si="46"/>
        <v>114801.63861386139</v>
      </c>
      <c r="K184" s="135">
        <v>29848426.03960396</v>
      </c>
      <c r="L184" s="131">
        <f t="shared" si="34"/>
        <v>114801.63861386139</v>
      </c>
      <c r="M184" s="130">
        <v>9500</v>
      </c>
      <c r="N184" s="130">
        <v>7.0000000000000007E-2</v>
      </c>
      <c r="O184" s="8">
        <v>260</v>
      </c>
      <c r="P184" s="8">
        <f t="shared" si="35"/>
        <v>2470000</v>
      </c>
      <c r="Q184" s="10">
        <v>2089389.8227722773</v>
      </c>
      <c r="R184" s="84">
        <v>29549941.779207919</v>
      </c>
      <c r="S184" s="133">
        <v>0.9</v>
      </c>
      <c r="T184" s="135">
        <v>5400000</v>
      </c>
      <c r="U184" s="83">
        <f t="shared" si="36"/>
        <v>90000</v>
      </c>
      <c r="V184" s="83">
        <v>5400000</v>
      </c>
      <c r="W184" s="83">
        <f t="shared" si="47"/>
        <v>90000</v>
      </c>
      <c r="X184" s="84">
        <v>9500</v>
      </c>
      <c r="Y184" s="84">
        <v>0.09</v>
      </c>
      <c r="Z184" s="8">
        <v>60</v>
      </c>
      <c r="AA184" s="8">
        <f t="shared" si="37"/>
        <v>570000</v>
      </c>
      <c r="AB184" s="10">
        <v>486000</v>
      </c>
      <c r="AC184" s="84">
        <v>4860000</v>
      </c>
      <c r="AD184" s="85">
        <f t="shared" si="38"/>
        <v>7.4844352812257528E-2</v>
      </c>
      <c r="AE184" s="85">
        <f t="shared" si="39"/>
        <v>3.1628097687093862E-2</v>
      </c>
      <c r="AF184" s="99">
        <f>IFERROR(AD184+INDEX('Admin Adder'!$M$5:$M$25,MATCH('Measure Assignment'!$A184,'Admin Adder'!$B$5:$B$25,0)),0)</f>
        <v>0.10647245049935139</v>
      </c>
      <c r="AG184" s="85">
        <f t="shared" si="40"/>
        <v>8.8346560407053909E-2</v>
      </c>
      <c r="AI184" s="107"/>
      <c r="AJ184" s="107">
        <f t="shared" si="41"/>
        <v>1</v>
      </c>
      <c r="AL184" s="99"/>
      <c r="AM184" s="99">
        <f t="shared" si="42"/>
        <v>0.10647245049935139</v>
      </c>
      <c r="AN184" s="99"/>
      <c r="AO184" s="141">
        <f t="shared" si="43"/>
        <v>7.4844352812257528E-2</v>
      </c>
      <c r="AP184" s="141">
        <f t="shared" si="44"/>
        <v>3.1628097687093862E-2</v>
      </c>
      <c r="AQ184" s="141">
        <f t="shared" si="45"/>
        <v>8.8346560407053909E-2</v>
      </c>
      <c r="AR184" s="99"/>
      <c r="AS184" s="99"/>
      <c r="AT184" s="99"/>
      <c r="AU184" s="99"/>
    </row>
    <row r="185" spans="1:47" x14ac:dyDescent="0.25">
      <c r="A185" t="str">
        <f t="shared" si="33"/>
        <v>Small Business Direct Install_</v>
      </c>
      <c r="B185" t="s">
        <v>225</v>
      </c>
      <c r="D185" s="6" t="s">
        <v>28</v>
      </c>
      <c r="E185" s="7" t="s">
        <v>24</v>
      </c>
      <c r="F185" s="7"/>
      <c r="G185" s="6" t="s">
        <v>83</v>
      </c>
      <c r="H185" s="6">
        <v>1</v>
      </c>
      <c r="I185" s="135">
        <v>44670</v>
      </c>
      <c r="J185" s="131">
        <f t="shared" si="46"/>
        <v>1489</v>
      </c>
      <c r="K185" s="135">
        <v>44670</v>
      </c>
      <c r="L185" s="131">
        <f t="shared" si="34"/>
        <v>1489</v>
      </c>
      <c r="M185" s="130">
        <v>250</v>
      </c>
      <c r="N185" s="130">
        <v>150</v>
      </c>
      <c r="O185" s="8">
        <v>30</v>
      </c>
      <c r="P185" s="8">
        <f t="shared" si="35"/>
        <v>7500</v>
      </c>
      <c r="Q185" s="9">
        <v>4500</v>
      </c>
      <c r="R185" s="83">
        <v>44670</v>
      </c>
      <c r="S185" s="132">
        <v>0.9</v>
      </c>
      <c r="T185" s="135">
        <v>13401</v>
      </c>
      <c r="U185" s="83">
        <f t="shared" si="36"/>
        <v>1489</v>
      </c>
      <c r="V185" s="83">
        <v>13401</v>
      </c>
      <c r="W185" s="83">
        <f t="shared" si="47"/>
        <v>1489</v>
      </c>
      <c r="X185" s="83">
        <v>250</v>
      </c>
      <c r="Y185" s="83">
        <v>150</v>
      </c>
      <c r="Z185" s="8">
        <v>9</v>
      </c>
      <c r="AA185" s="8">
        <f t="shared" si="37"/>
        <v>2250</v>
      </c>
      <c r="AB185" s="9">
        <v>1350</v>
      </c>
      <c r="AC185" s="83">
        <v>12060.9</v>
      </c>
      <c r="AD185" s="85">
        <f t="shared" si="38"/>
        <v>0.10311840637113108</v>
      </c>
      <c r="AE185" s="85">
        <f t="shared" si="39"/>
        <v>5.4520081587353844E-2</v>
      </c>
      <c r="AF185" s="99">
        <f>IFERROR(AD185+INDEX('Admin Adder'!$M$5:$M$25,MATCH('Measure Assignment'!$A185,'Admin Adder'!$B$5:$B$25,0)),0)</f>
        <v>0.15763848795848492</v>
      </c>
      <c r="AG185" s="85">
        <f t="shared" si="40"/>
        <v>0.17186401061855178</v>
      </c>
      <c r="AI185" s="107"/>
      <c r="AJ185" s="107">
        <f t="shared" si="41"/>
        <v>2.0657929838892086E-2</v>
      </c>
      <c r="AL185" s="99"/>
      <c r="AM185" s="99">
        <f t="shared" si="42"/>
        <v>3.2564848241554167E-3</v>
      </c>
      <c r="AN185" s="99"/>
      <c r="AO185" s="141">
        <f t="shared" si="43"/>
        <v>2.1302128039131884E-3</v>
      </c>
      <c r="AP185" s="141">
        <f t="shared" si="44"/>
        <v>1.126272020242228E-3</v>
      </c>
      <c r="AQ185" s="141">
        <f t="shared" si="45"/>
        <v>3.5503546731886471E-3</v>
      </c>
      <c r="AR185" s="99"/>
      <c r="AS185" s="99"/>
      <c r="AT185" s="99"/>
      <c r="AU185" s="99"/>
    </row>
    <row r="186" spans="1:47" x14ac:dyDescent="0.25">
      <c r="A186" t="str">
        <f t="shared" si="33"/>
        <v>Small Business Direct Install_</v>
      </c>
      <c r="B186" t="s">
        <v>225</v>
      </c>
      <c r="D186" s="6" t="s">
        <v>28</v>
      </c>
      <c r="E186" s="7" t="s">
        <v>24</v>
      </c>
      <c r="F186" s="7"/>
      <c r="G186" s="6" t="s">
        <v>84</v>
      </c>
      <c r="H186" s="6">
        <v>1</v>
      </c>
      <c r="I186" s="135">
        <v>65000</v>
      </c>
      <c r="J186" s="131">
        <f t="shared" si="46"/>
        <v>1625</v>
      </c>
      <c r="K186" s="135">
        <v>65000</v>
      </c>
      <c r="L186" s="131">
        <f t="shared" si="34"/>
        <v>1625</v>
      </c>
      <c r="M186" s="130">
        <v>156</v>
      </c>
      <c r="N186" s="130">
        <v>94</v>
      </c>
      <c r="O186" s="8">
        <v>40</v>
      </c>
      <c r="P186" s="8">
        <f t="shared" si="35"/>
        <v>6240</v>
      </c>
      <c r="Q186" s="9">
        <v>3760</v>
      </c>
      <c r="R186" s="83">
        <v>65000</v>
      </c>
      <c r="S186" s="132">
        <v>0.9</v>
      </c>
      <c r="T186" s="135">
        <v>29250</v>
      </c>
      <c r="U186" s="83">
        <f t="shared" si="36"/>
        <v>1625</v>
      </c>
      <c r="V186" s="83">
        <v>29250</v>
      </c>
      <c r="W186" s="83">
        <f t="shared" si="47"/>
        <v>1625</v>
      </c>
      <c r="X186" s="83">
        <v>156</v>
      </c>
      <c r="Y186" s="83">
        <v>94</v>
      </c>
      <c r="Z186" s="8">
        <v>18</v>
      </c>
      <c r="AA186" s="8">
        <f t="shared" si="37"/>
        <v>2808</v>
      </c>
      <c r="AB186" s="9">
        <v>1692</v>
      </c>
      <c r="AC186" s="83">
        <v>26325</v>
      </c>
      <c r="AD186" s="85">
        <f t="shared" si="38"/>
        <v>5.9698877634820693E-2</v>
      </c>
      <c r="AE186" s="85">
        <f t="shared" si="39"/>
        <v>5.4520081587353844E-2</v>
      </c>
      <c r="AF186" s="99">
        <f>IFERROR(AD186+INDEX('Admin Adder'!$M$5:$M$25,MATCH('Measure Assignment'!$A186,'Admin Adder'!$B$5:$B$25,0)),0)</f>
        <v>0.11421895922217454</v>
      </c>
      <c r="AG186" s="85">
        <f t="shared" si="40"/>
        <v>9.9074733096085416E-2</v>
      </c>
      <c r="AI186" s="107"/>
      <c r="AJ186" s="107">
        <f t="shared" si="41"/>
        <v>3.0059669566330549E-2</v>
      </c>
      <c r="AL186" s="99"/>
      <c r="AM186" s="99">
        <f t="shared" si="42"/>
        <v>3.4333841724287499E-3</v>
      </c>
      <c r="AN186" s="99"/>
      <c r="AO186" s="141">
        <f t="shared" si="43"/>
        <v>1.7945285351835111E-3</v>
      </c>
      <c r="AP186" s="141">
        <f t="shared" si="44"/>
        <v>1.6388556372452388E-3</v>
      </c>
      <c r="AQ186" s="141">
        <f t="shared" si="45"/>
        <v>2.9781537392407206E-3</v>
      </c>
      <c r="AR186" s="99"/>
      <c r="AS186" s="99"/>
      <c r="AT186" s="99"/>
      <c r="AU186" s="99"/>
    </row>
    <row r="187" spans="1:47" x14ac:dyDescent="0.25">
      <c r="A187" t="str">
        <f t="shared" si="33"/>
        <v>Small Business Direct Install_</v>
      </c>
      <c r="B187" t="s">
        <v>225</v>
      </c>
      <c r="D187" s="6" t="s">
        <v>28</v>
      </c>
      <c r="E187" s="7" t="s">
        <v>24</v>
      </c>
      <c r="F187" s="7"/>
      <c r="G187" s="6" t="s">
        <v>87</v>
      </c>
      <c r="H187" s="6">
        <v>1</v>
      </c>
      <c r="I187" s="135">
        <v>5810</v>
      </c>
      <c r="J187" s="131">
        <f t="shared" si="46"/>
        <v>581</v>
      </c>
      <c r="K187" s="135">
        <v>5810</v>
      </c>
      <c r="L187" s="131">
        <f t="shared" si="34"/>
        <v>581</v>
      </c>
      <c r="M187" s="130">
        <v>226</v>
      </c>
      <c r="N187" s="130">
        <v>136</v>
      </c>
      <c r="O187" s="8">
        <v>10</v>
      </c>
      <c r="P187" s="8">
        <f t="shared" si="35"/>
        <v>2260</v>
      </c>
      <c r="Q187" s="9">
        <v>1360</v>
      </c>
      <c r="R187" s="83">
        <v>5810</v>
      </c>
      <c r="S187" s="132">
        <v>0.9</v>
      </c>
      <c r="T187" s="135">
        <v>4067</v>
      </c>
      <c r="U187" s="83">
        <f t="shared" si="36"/>
        <v>581</v>
      </c>
      <c r="V187" s="83">
        <v>4067</v>
      </c>
      <c r="W187" s="83">
        <f t="shared" si="47"/>
        <v>581</v>
      </c>
      <c r="X187" s="83">
        <v>226</v>
      </c>
      <c r="Y187" s="83">
        <v>136</v>
      </c>
      <c r="Z187" s="8">
        <v>7</v>
      </c>
      <c r="AA187" s="8">
        <f t="shared" si="37"/>
        <v>1582</v>
      </c>
      <c r="AB187" s="9">
        <v>952</v>
      </c>
      <c r="AC187" s="83">
        <v>3660.3</v>
      </c>
      <c r="AD187" s="85">
        <f t="shared" si="38"/>
        <v>0.24413165369629264</v>
      </c>
      <c r="AE187" s="85">
        <f t="shared" si="39"/>
        <v>5.452008158735383E-2</v>
      </c>
      <c r="AF187" s="99">
        <f>IFERROR(AD187+INDEX('Admin Adder'!$M$5:$M$25,MATCH('Measure Assignment'!$A187,'Admin Adder'!$B$5:$B$25,0)),0)</f>
        <v>0.29865173528364647</v>
      </c>
      <c r="AG187" s="85">
        <f t="shared" si="40"/>
        <v>0.40568936570119218</v>
      </c>
      <c r="AI187" s="107"/>
      <c r="AJ187" s="107">
        <f t="shared" si="41"/>
        <v>2.6868720027750843E-3</v>
      </c>
      <c r="AL187" s="99"/>
      <c r="AM187" s="99">
        <f t="shared" si="42"/>
        <v>8.0243898611382551E-4</v>
      </c>
      <c r="AN187" s="99"/>
      <c r="AO187" s="141">
        <f t="shared" si="43"/>
        <v>6.5595050530775113E-4</v>
      </c>
      <c r="AP187" s="141">
        <f t="shared" si="44"/>
        <v>1.4648848080607438E-4</v>
      </c>
      <c r="AQ187" s="141">
        <f t="shared" si="45"/>
        <v>1.0900353985261158E-3</v>
      </c>
      <c r="AR187" s="99"/>
      <c r="AS187" s="99"/>
      <c r="AT187" s="99"/>
      <c r="AU187" s="99"/>
    </row>
    <row r="188" spans="1:47" x14ac:dyDescent="0.25">
      <c r="A188" t="str">
        <f t="shared" si="33"/>
        <v>Small Business Direct Install_</v>
      </c>
      <c r="B188" t="s">
        <v>225</v>
      </c>
      <c r="D188" s="6" t="s">
        <v>28</v>
      </c>
      <c r="E188" s="7" t="s">
        <v>24</v>
      </c>
      <c r="F188" s="7"/>
      <c r="G188" s="6" t="s">
        <v>87</v>
      </c>
      <c r="H188" s="6">
        <v>1</v>
      </c>
      <c r="I188" s="135">
        <v>5810</v>
      </c>
      <c r="J188" s="131">
        <f t="shared" si="46"/>
        <v>581</v>
      </c>
      <c r="K188" s="135">
        <v>5810</v>
      </c>
      <c r="L188" s="131">
        <f t="shared" si="34"/>
        <v>581</v>
      </c>
      <c r="M188" s="130">
        <v>226</v>
      </c>
      <c r="N188" s="130">
        <v>136</v>
      </c>
      <c r="O188" s="8">
        <v>10</v>
      </c>
      <c r="P188" s="8">
        <f t="shared" si="35"/>
        <v>2260</v>
      </c>
      <c r="Q188" s="9">
        <v>1360</v>
      </c>
      <c r="R188" s="83">
        <v>5810</v>
      </c>
      <c r="S188" s="132">
        <v>0.9</v>
      </c>
      <c r="T188" s="135">
        <v>4067</v>
      </c>
      <c r="U188" s="83">
        <f t="shared" si="36"/>
        <v>581</v>
      </c>
      <c r="V188" s="83">
        <v>4067</v>
      </c>
      <c r="W188" s="83">
        <f t="shared" si="47"/>
        <v>581</v>
      </c>
      <c r="X188" s="83">
        <v>226</v>
      </c>
      <c r="Y188" s="83">
        <v>136</v>
      </c>
      <c r="Z188" s="8">
        <v>7</v>
      </c>
      <c r="AA188" s="8">
        <f t="shared" si="37"/>
        <v>1582</v>
      </c>
      <c r="AB188" s="9">
        <v>952</v>
      </c>
      <c r="AC188" s="83">
        <v>3660.3</v>
      </c>
      <c r="AD188" s="85">
        <f t="shared" si="38"/>
        <v>0.24413165369629264</v>
      </c>
      <c r="AE188" s="85">
        <f t="shared" si="39"/>
        <v>5.452008158735383E-2</v>
      </c>
      <c r="AF188" s="99">
        <f>IFERROR(AD188+INDEX('Admin Adder'!$M$5:$M$25,MATCH('Measure Assignment'!$A188,'Admin Adder'!$B$5:$B$25,0)),0)</f>
        <v>0.29865173528364647</v>
      </c>
      <c r="AG188" s="85">
        <f t="shared" si="40"/>
        <v>0.40568936570119218</v>
      </c>
      <c r="AI188" s="107"/>
      <c r="AJ188" s="107">
        <f t="shared" si="41"/>
        <v>2.6868720027750843E-3</v>
      </c>
      <c r="AL188" s="99"/>
      <c r="AM188" s="99">
        <f t="shared" si="42"/>
        <v>8.0243898611382551E-4</v>
      </c>
      <c r="AN188" s="99"/>
      <c r="AO188" s="141">
        <f t="shared" si="43"/>
        <v>6.5595050530775113E-4</v>
      </c>
      <c r="AP188" s="141">
        <f t="shared" si="44"/>
        <v>1.4648848080607438E-4</v>
      </c>
      <c r="AQ188" s="141">
        <f t="shared" si="45"/>
        <v>1.0900353985261158E-3</v>
      </c>
      <c r="AR188" s="99"/>
      <c r="AS188" s="99"/>
      <c r="AT188" s="99"/>
      <c r="AU188" s="99"/>
    </row>
    <row r="189" spans="1:47" x14ac:dyDescent="0.25">
      <c r="A189" t="str">
        <f t="shared" si="33"/>
        <v>Small Business Direct Install_</v>
      </c>
      <c r="B189" t="s">
        <v>225</v>
      </c>
      <c r="D189" s="6" t="s">
        <v>28</v>
      </c>
      <c r="E189" s="7" t="s">
        <v>24</v>
      </c>
      <c r="F189" s="7"/>
      <c r="G189" s="6" t="s">
        <v>122</v>
      </c>
      <c r="H189" s="6">
        <v>1</v>
      </c>
      <c r="I189" s="135">
        <v>0</v>
      </c>
      <c r="J189" s="131" t="e">
        <f t="shared" si="46"/>
        <v>#DIV/0!</v>
      </c>
      <c r="K189" s="135">
        <v>0</v>
      </c>
      <c r="L189" s="131" t="e">
        <f t="shared" si="34"/>
        <v>#DIV/0!</v>
      </c>
      <c r="M189" s="130">
        <v>421</v>
      </c>
      <c r="N189" s="130">
        <v>253</v>
      </c>
      <c r="O189" s="8">
        <v>0</v>
      </c>
      <c r="P189" s="8">
        <f t="shared" si="35"/>
        <v>0</v>
      </c>
      <c r="Q189" s="9">
        <v>0</v>
      </c>
      <c r="R189" s="83">
        <v>0</v>
      </c>
      <c r="S189" s="132">
        <v>0.9</v>
      </c>
      <c r="T189" s="135">
        <v>0</v>
      </c>
      <c r="U189" s="83" t="e">
        <f t="shared" si="36"/>
        <v>#DIV/0!</v>
      </c>
      <c r="V189" s="83">
        <v>0</v>
      </c>
      <c r="W189" s="83" t="e">
        <f t="shared" si="47"/>
        <v>#DIV/0!</v>
      </c>
      <c r="X189" s="83">
        <v>421</v>
      </c>
      <c r="Y189" s="83">
        <v>253</v>
      </c>
      <c r="Z189" s="8">
        <v>0</v>
      </c>
      <c r="AA189" s="8">
        <f t="shared" si="37"/>
        <v>0</v>
      </c>
      <c r="AB189" s="9">
        <v>0</v>
      </c>
      <c r="AC189" s="83">
        <v>0</v>
      </c>
      <c r="AD189" s="85" t="e">
        <f t="shared" si="38"/>
        <v>#DIV/0!</v>
      </c>
      <c r="AE189" s="85" t="e">
        <f t="shared" si="39"/>
        <v>#DIV/0!</v>
      </c>
      <c r="AF189" s="99">
        <f>IFERROR(AD189+INDEX('Admin Adder'!$M$5:$M$25,MATCH('Measure Assignment'!$A189,'Admin Adder'!$B$5:$B$25,0)),0)</f>
        <v>0</v>
      </c>
      <c r="AG189" s="85" t="e">
        <f t="shared" si="40"/>
        <v>#DIV/0!</v>
      </c>
      <c r="AI189" s="107"/>
      <c r="AJ189" s="107">
        <f t="shared" si="41"/>
        <v>0</v>
      </c>
      <c r="AL189" s="99"/>
      <c r="AM189" s="99">
        <f t="shared" si="42"/>
        <v>0</v>
      </c>
      <c r="AN189" s="99"/>
      <c r="AO189" s="141">
        <f t="shared" si="43"/>
        <v>0</v>
      </c>
      <c r="AP189" s="141">
        <f t="shared" si="44"/>
        <v>0</v>
      </c>
      <c r="AQ189" s="141">
        <f t="shared" si="45"/>
        <v>0</v>
      </c>
      <c r="AR189" s="99"/>
      <c r="AS189" s="99"/>
      <c r="AT189" s="99"/>
      <c r="AU189" s="99"/>
    </row>
    <row r="190" spans="1:47" x14ac:dyDescent="0.25">
      <c r="A190" t="str">
        <f t="shared" si="33"/>
        <v>Small Business Direct Install_</v>
      </c>
      <c r="B190" t="s">
        <v>225</v>
      </c>
      <c r="D190" s="6" t="s">
        <v>28</v>
      </c>
      <c r="E190" s="7" t="s">
        <v>24</v>
      </c>
      <c r="F190" s="7"/>
      <c r="G190" s="6" t="s">
        <v>123</v>
      </c>
      <c r="H190" s="6">
        <v>1</v>
      </c>
      <c r="I190" s="135">
        <v>15920</v>
      </c>
      <c r="J190" s="131">
        <f t="shared" si="46"/>
        <v>796</v>
      </c>
      <c r="K190" s="135">
        <v>15920</v>
      </c>
      <c r="L190" s="131">
        <f t="shared" si="34"/>
        <v>796</v>
      </c>
      <c r="M190" s="130">
        <v>421</v>
      </c>
      <c r="N190" s="130">
        <v>253</v>
      </c>
      <c r="O190" s="8">
        <v>20</v>
      </c>
      <c r="P190" s="8">
        <f t="shared" si="35"/>
        <v>8420</v>
      </c>
      <c r="Q190" s="9">
        <v>5060</v>
      </c>
      <c r="R190" s="83">
        <v>15920</v>
      </c>
      <c r="S190" s="132">
        <v>0.9</v>
      </c>
      <c r="T190" s="135">
        <v>7164</v>
      </c>
      <c r="U190" s="83">
        <f t="shared" si="36"/>
        <v>796</v>
      </c>
      <c r="V190" s="83">
        <v>7164</v>
      </c>
      <c r="W190" s="83">
        <f t="shared" si="47"/>
        <v>796</v>
      </c>
      <c r="X190" s="83">
        <v>421</v>
      </c>
      <c r="Y190" s="83">
        <v>253</v>
      </c>
      <c r="Z190" s="8">
        <v>9</v>
      </c>
      <c r="AA190" s="8">
        <f t="shared" si="37"/>
        <v>3789</v>
      </c>
      <c r="AB190" s="9">
        <v>2277</v>
      </c>
      <c r="AC190" s="83">
        <v>6447.6</v>
      </c>
      <c r="AD190" s="85">
        <f t="shared" si="38"/>
        <v>0.32801909905398885</v>
      </c>
      <c r="AE190" s="85">
        <f t="shared" si="39"/>
        <v>5.452008158735383E-2</v>
      </c>
      <c r="AF190" s="99">
        <f>IFERROR(AD190+INDEX('Admin Adder'!$M$5:$M$25,MATCH('Measure Assignment'!$A190,'Admin Adder'!$B$5:$B$25,0)),0)</f>
        <v>0.38253918064134268</v>
      </c>
      <c r="AG190" s="85">
        <f t="shared" si="40"/>
        <v>0.54583415297126203</v>
      </c>
      <c r="AI190" s="107"/>
      <c r="AJ190" s="107">
        <f t="shared" si="41"/>
        <v>7.3623067614766516E-3</v>
      </c>
      <c r="AL190" s="99"/>
      <c r="AM190" s="99">
        <f t="shared" si="42"/>
        <v>2.8163707961654954E-3</v>
      </c>
      <c r="AN190" s="99"/>
      <c r="AO190" s="141">
        <f t="shared" si="43"/>
        <v>2.4149772308586616E-3</v>
      </c>
      <c r="AP190" s="141">
        <f t="shared" si="44"/>
        <v>4.0139356530683378E-4</v>
      </c>
      <c r="AQ190" s="141">
        <f t="shared" si="45"/>
        <v>4.0185984750652033E-3</v>
      </c>
      <c r="AR190" s="99"/>
      <c r="AS190" s="99"/>
      <c r="AT190" s="99"/>
      <c r="AU190" s="99"/>
    </row>
    <row r="191" spans="1:47" x14ac:dyDescent="0.25">
      <c r="A191" t="str">
        <f t="shared" si="33"/>
        <v>Small Business Direct Install_</v>
      </c>
      <c r="B191" t="s">
        <v>225</v>
      </c>
      <c r="D191" s="6" t="s">
        <v>28</v>
      </c>
      <c r="E191" s="7" t="s">
        <v>24</v>
      </c>
      <c r="F191" s="7"/>
      <c r="G191" s="6" t="s">
        <v>124</v>
      </c>
      <c r="H191" s="6">
        <v>1</v>
      </c>
      <c r="I191" s="135">
        <v>0</v>
      </c>
      <c r="J191" s="131" t="e">
        <f t="shared" si="46"/>
        <v>#DIV/0!</v>
      </c>
      <c r="K191" s="135">
        <v>0</v>
      </c>
      <c r="L191" s="131" t="e">
        <f t="shared" si="34"/>
        <v>#DIV/0!</v>
      </c>
      <c r="M191" s="130">
        <v>421</v>
      </c>
      <c r="N191" s="130">
        <v>253</v>
      </c>
      <c r="O191" s="8">
        <v>0</v>
      </c>
      <c r="P191" s="8">
        <f t="shared" si="35"/>
        <v>0</v>
      </c>
      <c r="Q191" s="9">
        <v>0</v>
      </c>
      <c r="R191" s="83">
        <v>0</v>
      </c>
      <c r="S191" s="132">
        <v>0.9</v>
      </c>
      <c r="T191" s="135">
        <v>0</v>
      </c>
      <c r="U191" s="83" t="e">
        <f t="shared" si="36"/>
        <v>#DIV/0!</v>
      </c>
      <c r="V191" s="83">
        <v>0</v>
      </c>
      <c r="W191" s="83" t="e">
        <f t="shared" si="47"/>
        <v>#DIV/0!</v>
      </c>
      <c r="X191" s="83">
        <v>421</v>
      </c>
      <c r="Y191" s="83">
        <v>253</v>
      </c>
      <c r="Z191" s="8">
        <v>0</v>
      </c>
      <c r="AA191" s="8">
        <f t="shared" si="37"/>
        <v>0</v>
      </c>
      <c r="AB191" s="9">
        <v>0</v>
      </c>
      <c r="AC191" s="83">
        <v>0</v>
      </c>
      <c r="AD191" s="85" t="e">
        <f t="shared" si="38"/>
        <v>#DIV/0!</v>
      </c>
      <c r="AE191" s="85" t="e">
        <f t="shared" si="39"/>
        <v>#DIV/0!</v>
      </c>
      <c r="AF191" s="99">
        <f>IFERROR(AD191+INDEX('Admin Adder'!$M$5:$M$25,MATCH('Measure Assignment'!$A191,'Admin Adder'!$B$5:$B$25,0)),0)</f>
        <v>0</v>
      </c>
      <c r="AG191" s="85" t="e">
        <f t="shared" si="40"/>
        <v>#DIV/0!</v>
      </c>
      <c r="AI191" s="107"/>
      <c r="AJ191" s="107">
        <f t="shared" si="41"/>
        <v>0</v>
      </c>
      <c r="AL191" s="99"/>
      <c r="AM191" s="99">
        <f t="shared" si="42"/>
        <v>0</v>
      </c>
      <c r="AN191" s="99"/>
      <c r="AO191" s="141">
        <f t="shared" si="43"/>
        <v>0</v>
      </c>
      <c r="AP191" s="141">
        <f t="shared" si="44"/>
        <v>0</v>
      </c>
      <c r="AQ191" s="141">
        <f t="shared" si="45"/>
        <v>0</v>
      </c>
      <c r="AR191" s="99"/>
      <c r="AS191" s="99"/>
      <c r="AT191" s="99"/>
      <c r="AU191" s="99"/>
    </row>
    <row r="192" spans="1:47" x14ac:dyDescent="0.25">
      <c r="A192" t="str">
        <f t="shared" si="33"/>
        <v>Small Business Direct Install_</v>
      </c>
      <c r="B192" t="s">
        <v>225</v>
      </c>
      <c r="D192" s="6" t="s">
        <v>28</v>
      </c>
      <c r="E192" s="7" t="s">
        <v>24</v>
      </c>
      <c r="F192" s="7"/>
      <c r="G192" s="6" t="s">
        <v>125</v>
      </c>
      <c r="H192" s="6">
        <v>1</v>
      </c>
      <c r="I192" s="135">
        <v>2528</v>
      </c>
      <c r="J192" s="131">
        <f t="shared" si="46"/>
        <v>1264</v>
      </c>
      <c r="K192" s="135">
        <v>2528</v>
      </c>
      <c r="L192" s="131">
        <f t="shared" si="34"/>
        <v>1264</v>
      </c>
      <c r="M192" s="130">
        <v>80</v>
      </c>
      <c r="N192" s="130">
        <v>48</v>
      </c>
      <c r="O192" s="8">
        <v>2</v>
      </c>
      <c r="P192" s="8">
        <f t="shared" si="35"/>
        <v>160</v>
      </c>
      <c r="Q192" s="9">
        <v>96</v>
      </c>
      <c r="R192" s="83">
        <v>2528</v>
      </c>
      <c r="S192" s="132">
        <v>0.9</v>
      </c>
      <c r="T192" s="135">
        <v>0</v>
      </c>
      <c r="U192" s="83" t="e">
        <f t="shared" si="36"/>
        <v>#DIV/0!</v>
      </c>
      <c r="V192" s="83">
        <v>0</v>
      </c>
      <c r="W192" s="83" t="e">
        <f t="shared" si="47"/>
        <v>#DIV/0!</v>
      </c>
      <c r="X192" s="83">
        <v>80</v>
      </c>
      <c r="Y192" s="83">
        <v>48</v>
      </c>
      <c r="Z192" s="8">
        <v>0</v>
      </c>
      <c r="AA192" s="8">
        <f t="shared" si="37"/>
        <v>0</v>
      </c>
      <c r="AB192" s="9">
        <v>0</v>
      </c>
      <c r="AC192" s="83">
        <v>0</v>
      </c>
      <c r="AD192" s="85">
        <f t="shared" si="38"/>
        <v>3.7974683544303799E-2</v>
      </c>
      <c r="AE192" s="85">
        <f t="shared" si="39"/>
        <v>5.4520081587353837E-2</v>
      </c>
      <c r="AF192" s="99">
        <f>IFERROR(AD192+INDEX('Admin Adder'!$M$5:$M$25,MATCH('Measure Assignment'!$A192,'Admin Adder'!$B$5:$B$25,0)),0)</f>
        <v>9.2494765131657636E-2</v>
      </c>
      <c r="AG192" s="85">
        <f t="shared" si="40"/>
        <v>6.3291139240506333E-2</v>
      </c>
      <c r="AI192" s="107"/>
      <c r="AJ192" s="107">
        <f t="shared" si="41"/>
        <v>1.169089917902825E-3</v>
      </c>
      <c r="AL192" s="99"/>
      <c r="AM192" s="99">
        <f t="shared" si="42"/>
        <v>1.0813469737421071E-4</v>
      </c>
      <c r="AN192" s="99"/>
      <c r="AO192" s="141">
        <f t="shared" si="43"/>
        <v>4.439581966719589E-5</v>
      </c>
      <c r="AP192" s="141">
        <f t="shared" si="44"/>
        <v>6.3738877707014821E-5</v>
      </c>
      <c r="AQ192" s="141">
        <f t="shared" si="45"/>
        <v>7.3993032778659813E-5</v>
      </c>
      <c r="AR192" s="99"/>
      <c r="AS192" s="99"/>
      <c r="AT192" s="99"/>
      <c r="AU192" s="99"/>
    </row>
    <row r="193" spans="1:47" x14ac:dyDescent="0.25">
      <c r="A193" t="str">
        <f t="shared" si="33"/>
        <v>Small Business Direct Install_</v>
      </c>
      <c r="B193" t="s">
        <v>225</v>
      </c>
      <c r="D193" s="6" t="s">
        <v>28</v>
      </c>
      <c r="E193" s="7" t="s">
        <v>24</v>
      </c>
      <c r="F193" s="7"/>
      <c r="G193" s="6" t="s">
        <v>132</v>
      </c>
      <c r="H193" s="6">
        <v>1</v>
      </c>
      <c r="I193" s="135">
        <v>0</v>
      </c>
      <c r="J193" s="131" t="e">
        <f t="shared" si="46"/>
        <v>#DIV/0!</v>
      </c>
      <c r="K193" s="135">
        <v>0</v>
      </c>
      <c r="L193" s="131" t="e">
        <f t="shared" si="34"/>
        <v>#DIV/0!</v>
      </c>
      <c r="M193" s="130">
        <v>250</v>
      </c>
      <c r="N193" s="130">
        <v>150</v>
      </c>
      <c r="O193" s="8">
        <v>0</v>
      </c>
      <c r="P193" s="8">
        <f t="shared" si="35"/>
        <v>0</v>
      </c>
      <c r="Q193" s="9">
        <v>0</v>
      </c>
      <c r="R193" s="83">
        <v>0</v>
      </c>
      <c r="S193" s="132">
        <v>0.9</v>
      </c>
      <c r="T193" s="135">
        <v>0</v>
      </c>
      <c r="U193" s="83" t="e">
        <f t="shared" si="36"/>
        <v>#DIV/0!</v>
      </c>
      <c r="V193" s="83">
        <v>0</v>
      </c>
      <c r="W193" s="83" t="e">
        <f t="shared" si="47"/>
        <v>#DIV/0!</v>
      </c>
      <c r="X193" s="83">
        <v>356</v>
      </c>
      <c r="Y193" s="83">
        <v>214</v>
      </c>
      <c r="Z193" s="8">
        <v>0</v>
      </c>
      <c r="AA193" s="8">
        <f t="shared" si="37"/>
        <v>0</v>
      </c>
      <c r="AB193" s="9">
        <v>0</v>
      </c>
      <c r="AC193" s="83">
        <v>0</v>
      </c>
      <c r="AD193" s="85" t="e">
        <f t="shared" si="38"/>
        <v>#DIV/0!</v>
      </c>
      <c r="AE193" s="85" t="e">
        <f t="shared" si="39"/>
        <v>#DIV/0!</v>
      </c>
      <c r="AF193" s="99">
        <f>IFERROR(AD193+INDEX('Admin Adder'!$M$5:$M$25,MATCH('Measure Assignment'!$A193,'Admin Adder'!$B$5:$B$25,0)),0)</f>
        <v>0</v>
      </c>
      <c r="AG193" s="85" t="e">
        <f t="shared" si="40"/>
        <v>#DIV/0!</v>
      </c>
      <c r="AI193" s="107"/>
      <c r="AJ193" s="107">
        <f t="shared" si="41"/>
        <v>0</v>
      </c>
      <c r="AL193" s="99"/>
      <c r="AM193" s="99">
        <f t="shared" si="42"/>
        <v>0</v>
      </c>
      <c r="AN193" s="99"/>
      <c r="AO193" s="141">
        <f t="shared" si="43"/>
        <v>0</v>
      </c>
      <c r="AP193" s="141">
        <f t="shared" si="44"/>
        <v>0</v>
      </c>
      <c r="AQ193" s="141">
        <f t="shared" si="45"/>
        <v>0</v>
      </c>
      <c r="AR193" s="99"/>
      <c r="AS193" s="99"/>
      <c r="AT193" s="99"/>
      <c r="AU193" s="99"/>
    </row>
    <row r="194" spans="1:47" x14ac:dyDescent="0.25">
      <c r="A194" t="str">
        <f t="shared" si="33"/>
        <v>Small Business Direct Install_</v>
      </c>
      <c r="B194" t="s">
        <v>225</v>
      </c>
      <c r="D194" s="6" t="s">
        <v>28</v>
      </c>
      <c r="E194" s="7" t="s">
        <v>24</v>
      </c>
      <c r="F194" s="7"/>
      <c r="G194" s="6" t="s">
        <v>133</v>
      </c>
      <c r="H194" s="6">
        <v>1</v>
      </c>
      <c r="I194" s="135">
        <v>0</v>
      </c>
      <c r="J194" s="131" t="e">
        <f t="shared" si="46"/>
        <v>#DIV/0!</v>
      </c>
      <c r="K194" s="135">
        <v>0</v>
      </c>
      <c r="L194" s="131" t="e">
        <f t="shared" si="34"/>
        <v>#DIV/0!</v>
      </c>
      <c r="M194" s="130">
        <v>250</v>
      </c>
      <c r="N194" s="130">
        <v>150</v>
      </c>
      <c r="O194" s="8">
        <v>0</v>
      </c>
      <c r="P194" s="8">
        <f t="shared" si="35"/>
        <v>0</v>
      </c>
      <c r="Q194" s="9">
        <v>0</v>
      </c>
      <c r="R194" s="83">
        <v>0</v>
      </c>
      <c r="S194" s="132">
        <v>0.9</v>
      </c>
      <c r="T194" s="135">
        <v>0</v>
      </c>
      <c r="U194" s="83" t="e">
        <f t="shared" si="36"/>
        <v>#DIV/0!</v>
      </c>
      <c r="V194" s="83">
        <v>0</v>
      </c>
      <c r="W194" s="83" t="e">
        <f t="shared" si="47"/>
        <v>#DIV/0!</v>
      </c>
      <c r="X194" s="83">
        <v>356</v>
      </c>
      <c r="Y194" s="83">
        <v>214</v>
      </c>
      <c r="Z194" s="8">
        <v>0</v>
      </c>
      <c r="AA194" s="8">
        <f t="shared" si="37"/>
        <v>0</v>
      </c>
      <c r="AB194" s="9">
        <v>0</v>
      </c>
      <c r="AC194" s="83">
        <v>0</v>
      </c>
      <c r="AD194" s="85" t="e">
        <f t="shared" si="38"/>
        <v>#DIV/0!</v>
      </c>
      <c r="AE194" s="85" t="e">
        <f t="shared" si="39"/>
        <v>#DIV/0!</v>
      </c>
      <c r="AF194" s="99">
        <f>IFERROR(AD194+INDEX('Admin Adder'!$M$5:$M$25,MATCH('Measure Assignment'!$A194,'Admin Adder'!$B$5:$B$25,0)),0)</f>
        <v>0</v>
      </c>
      <c r="AG194" s="85" t="e">
        <f t="shared" si="40"/>
        <v>#DIV/0!</v>
      </c>
      <c r="AI194" s="107"/>
      <c r="AJ194" s="107">
        <f t="shared" si="41"/>
        <v>0</v>
      </c>
      <c r="AL194" s="99"/>
      <c r="AM194" s="99">
        <f t="shared" si="42"/>
        <v>0</v>
      </c>
      <c r="AN194" s="99"/>
      <c r="AO194" s="141">
        <f t="shared" si="43"/>
        <v>0</v>
      </c>
      <c r="AP194" s="141">
        <f t="shared" si="44"/>
        <v>0</v>
      </c>
      <c r="AQ194" s="141">
        <f t="shared" si="45"/>
        <v>0</v>
      </c>
      <c r="AR194" s="99"/>
      <c r="AS194" s="99"/>
      <c r="AT194" s="99"/>
      <c r="AU194" s="99"/>
    </row>
    <row r="195" spans="1:47" x14ac:dyDescent="0.25">
      <c r="A195" t="str">
        <f t="shared" si="33"/>
        <v>Small Business Direct Install_</v>
      </c>
      <c r="B195" t="s">
        <v>225</v>
      </c>
      <c r="D195" s="6" t="s">
        <v>28</v>
      </c>
      <c r="E195" s="7" t="s">
        <v>24</v>
      </c>
      <c r="F195" s="7"/>
      <c r="G195" s="6" t="s">
        <v>134</v>
      </c>
      <c r="H195" s="6">
        <v>1</v>
      </c>
      <c r="I195" s="135">
        <v>11500</v>
      </c>
      <c r="J195" s="131">
        <f t="shared" si="46"/>
        <v>115</v>
      </c>
      <c r="K195" s="135">
        <v>11500</v>
      </c>
      <c r="L195" s="131">
        <f t="shared" si="34"/>
        <v>115</v>
      </c>
      <c r="M195" s="130">
        <v>35.6</v>
      </c>
      <c r="N195" s="130">
        <v>21</v>
      </c>
      <c r="O195" s="8">
        <v>100</v>
      </c>
      <c r="P195" s="8">
        <f t="shared" si="35"/>
        <v>3560</v>
      </c>
      <c r="Q195" s="9">
        <v>2100</v>
      </c>
      <c r="R195" s="83">
        <v>11500</v>
      </c>
      <c r="S195" s="132">
        <v>0.9</v>
      </c>
      <c r="T195" s="135">
        <v>2645</v>
      </c>
      <c r="U195" s="83">
        <f t="shared" si="36"/>
        <v>115</v>
      </c>
      <c r="V195" s="83">
        <v>2645</v>
      </c>
      <c r="W195" s="83">
        <f t="shared" si="47"/>
        <v>115</v>
      </c>
      <c r="X195" s="83">
        <v>35.6</v>
      </c>
      <c r="Y195" s="83">
        <v>21</v>
      </c>
      <c r="Z195" s="8">
        <v>23</v>
      </c>
      <c r="AA195" s="8">
        <f t="shared" si="37"/>
        <v>818.80000000000007</v>
      </c>
      <c r="AB195" s="9">
        <v>483</v>
      </c>
      <c r="AC195" s="83">
        <v>2380.5</v>
      </c>
      <c r="AD195" s="85">
        <f t="shared" si="38"/>
        <v>0.18608839739202479</v>
      </c>
      <c r="AE195" s="85">
        <f t="shared" si="39"/>
        <v>5.452008158735383E-2</v>
      </c>
      <c r="AF195" s="99">
        <f>IFERROR(AD195+INDEX('Admin Adder'!$M$5:$M$25,MATCH('Measure Assignment'!$A195,'Admin Adder'!$B$5:$B$25,0)),0)</f>
        <v>0.24060847897937862</v>
      </c>
      <c r="AG195" s="85">
        <f t="shared" si="40"/>
        <v>0.31546414034076581</v>
      </c>
      <c r="AI195" s="107"/>
      <c r="AJ195" s="107">
        <f t="shared" si="41"/>
        <v>5.3182492309661739E-3</v>
      </c>
      <c r="AL195" s="99"/>
      <c r="AM195" s="99">
        <f t="shared" si="42"/>
        <v>1.2796158582960211E-3</v>
      </c>
      <c r="AN195" s="99"/>
      <c r="AO195" s="141">
        <f t="shared" si="43"/>
        <v>9.8966447632186359E-4</v>
      </c>
      <c r="AP195" s="141">
        <f t="shared" si="44"/>
        <v>2.8995138197415759E-4</v>
      </c>
      <c r="AQ195" s="141">
        <f t="shared" si="45"/>
        <v>1.6777169217646829E-3</v>
      </c>
      <c r="AR195" s="99"/>
      <c r="AS195" s="99"/>
      <c r="AT195" s="99"/>
      <c r="AU195" s="99"/>
    </row>
    <row r="196" spans="1:47" x14ac:dyDescent="0.25">
      <c r="A196" t="str">
        <f t="shared" si="33"/>
        <v>Small Business Direct Install_</v>
      </c>
      <c r="B196" t="s">
        <v>225</v>
      </c>
      <c r="D196" s="6" t="s">
        <v>28</v>
      </c>
      <c r="E196" s="7" t="s">
        <v>24</v>
      </c>
      <c r="F196" s="7"/>
      <c r="G196" s="6" t="s">
        <v>135</v>
      </c>
      <c r="H196" s="6">
        <v>1</v>
      </c>
      <c r="I196" s="135">
        <v>3127.7853749999995</v>
      </c>
      <c r="J196" s="131">
        <f t="shared" si="46"/>
        <v>312.77853749999997</v>
      </c>
      <c r="K196" s="135">
        <v>3127.7853749999995</v>
      </c>
      <c r="L196" s="131">
        <f t="shared" si="34"/>
        <v>312.77853749999997</v>
      </c>
      <c r="M196" s="130">
        <v>130</v>
      </c>
      <c r="N196" s="130">
        <v>78</v>
      </c>
      <c r="O196" s="8">
        <v>10</v>
      </c>
      <c r="P196" s="8">
        <f t="shared" si="35"/>
        <v>1300</v>
      </c>
      <c r="Q196" s="9">
        <v>780</v>
      </c>
      <c r="R196" s="83">
        <v>3127.7853749999995</v>
      </c>
      <c r="S196" s="132">
        <v>0.9</v>
      </c>
      <c r="T196" s="135">
        <v>0</v>
      </c>
      <c r="U196" s="83" t="e">
        <f t="shared" si="36"/>
        <v>#DIV/0!</v>
      </c>
      <c r="V196" s="83">
        <v>0</v>
      </c>
      <c r="W196" s="83" t="e">
        <f t="shared" si="47"/>
        <v>#DIV/0!</v>
      </c>
      <c r="X196" s="83">
        <v>20</v>
      </c>
      <c r="Y196" s="83">
        <v>12</v>
      </c>
      <c r="Z196" s="8">
        <v>0</v>
      </c>
      <c r="AA196" s="8">
        <f t="shared" si="37"/>
        <v>0</v>
      </c>
      <c r="AB196" s="9">
        <v>0</v>
      </c>
      <c r="AC196" s="83">
        <v>0</v>
      </c>
      <c r="AD196" s="85">
        <f t="shared" si="38"/>
        <v>0.24937772464646815</v>
      </c>
      <c r="AE196" s="85">
        <f t="shared" si="39"/>
        <v>5.4520081587353858E-2</v>
      </c>
      <c r="AF196" s="99">
        <f>IFERROR(AD196+INDEX('Admin Adder'!$M$5:$M$25,MATCH('Measure Assignment'!$A196,'Admin Adder'!$B$5:$B$25,0)),0)</f>
        <v>0.30389780623382201</v>
      </c>
      <c r="AG196" s="85">
        <f t="shared" si="40"/>
        <v>0.41562954107744693</v>
      </c>
      <c r="AI196" s="107"/>
      <c r="AJ196" s="107">
        <f t="shared" si="41"/>
        <v>1.4464645361061733E-3</v>
      </c>
      <c r="AL196" s="99"/>
      <c r="AM196" s="99">
        <f t="shared" si="42"/>
        <v>4.3957739931768907E-4</v>
      </c>
      <c r="AN196" s="99"/>
      <c r="AO196" s="141">
        <f t="shared" si="43"/>
        <v>3.6071603479596658E-4</v>
      </c>
      <c r="AP196" s="141">
        <f t="shared" si="44"/>
        <v>7.8861364521722515E-5</v>
      </c>
      <c r="AQ196" s="141">
        <f t="shared" si="45"/>
        <v>6.0119339132661096E-4</v>
      </c>
      <c r="AR196" s="99"/>
      <c r="AS196" s="99"/>
      <c r="AT196" s="99"/>
      <c r="AU196" s="99"/>
    </row>
    <row r="197" spans="1:47" x14ac:dyDescent="0.25">
      <c r="A197" t="str">
        <f t="shared" ref="A197:A228" si="48">E197&amp;"_"&amp;F197</f>
        <v>Small Business Direct Install_</v>
      </c>
      <c r="B197" t="s">
        <v>225</v>
      </c>
      <c r="D197" s="6" t="s">
        <v>28</v>
      </c>
      <c r="E197" s="7" t="s">
        <v>24</v>
      </c>
      <c r="F197" s="7"/>
      <c r="G197" s="6" t="s">
        <v>136</v>
      </c>
      <c r="H197" s="6">
        <v>1</v>
      </c>
      <c r="I197" s="135">
        <v>3371.7969999999996</v>
      </c>
      <c r="J197" s="131">
        <f t="shared" si="46"/>
        <v>337.17969999999997</v>
      </c>
      <c r="K197" s="135">
        <v>3371.7969999999996</v>
      </c>
      <c r="L197" s="131">
        <f t="shared" ref="L197:L224" si="49">K197/O197</f>
        <v>337.17969999999997</v>
      </c>
      <c r="M197" s="130">
        <v>130</v>
      </c>
      <c r="N197" s="130">
        <v>78</v>
      </c>
      <c r="O197" s="8">
        <v>10</v>
      </c>
      <c r="P197" s="8">
        <f t="shared" ref="P197:P228" si="50">O197*M197</f>
        <v>1300</v>
      </c>
      <c r="Q197" s="9">
        <v>780</v>
      </c>
      <c r="R197" s="83">
        <v>3371.7969999999996</v>
      </c>
      <c r="S197" s="132">
        <v>0.9</v>
      </c>
      <c r="T197" s="135">
        <v>0</v>
      </c>
      <c r="U197" s="83" t="e">
        <f t="shared" ref="U197:U224" si="51">T197/Z197</f>
        <v>#DIV/0!</v>
      </c>
      <c r="V197" s="83">
        <v>0</v>
      </c>
      <c r="W197" s="83" t="e">
        <f t="shared" si="47"/>
        <v>#DIV/0!</v>
      </c>
      <c r="X197" s="83">
        <v>130</v>
      </c>
      <c r="Y197" s="83">
        <v>78</v>
      </c>
      <c r="Z197" s="8">
        <v>0</v>
      </c>
      <c r="AA197" s="8">
        <f t="shared" ref="AA197:AA228" si="52">Z197*X197</f>
        <v>0</v>
      </c>
      <c r="AB197" s="9">
        <v>0</v>
      </c>
      <c r="AC197" s="83">
        <v>0</v>
      </c>
      <c r="AD197" s="85">
        <f t="shared" ref="AD197:AD224" si="53">SUM(Q197+AB197)/SUM(R197+AC197)</f>
        <v>0.2313306524681053</v>
      </c>
      <c r="AE197" s="85">
        <f t="shared" ref="AE197:AE228" si="54">AF197-AD197</f>
        <v>5.452008158735383E-2</v>
      </c>
      <c r="AF197" s="99">
        <f>IFERROR(AD197+INDEX('Admin Adder'!$M$5:$M$25,MATCH('Measure Assignment'!$A197,'Admin Adder'!$B$5:$B$25,0)),0)</f>
        <v>0.28585073405545913</v>
      </c>
      <c r="AG197" s="85">
        <f t="shared" ref="AG197:AG228" si="55">SUM($P197+$AA197)/SUM($R197+$AC197)</f>
        <v>0.38555108744684219</v>
      </c>
      <c r="AI197" s="107"/>
      <c r="AJ197" s="107">
        <f t="shared" ref="AJ197:AJ224" si="56">IFERROR(IF(B197=" ","-",R197/SUMIF($B$2:$B$229,B197,$R$2:$R$229)),"-")</f>
        <v>1.5593092871499174E-3</v>
      </c>
      <c r="AL197" s="99"/>
      <c r="AM197" s="99">
        <f t="shared" ref="AM197:AM228" si="57">IFERROR($AF197*AJ197,0)</f>
        <v>4.457297043512986E-4</v>
      </c>
      <c r="AN197" s="99"/>
      <c r="AO197" s="141">
        <f t="shared" ref="AO197:AO228" si="58">IFERROR($AD197*AJ197,0)</f>
        <v>3.6071603479596653E-4</v>
      </c>
      <c r="AP197" s="141">
        <f t="shared" ref="AP197:AP228" si="59">IFERROR($AE197*AJ197,0)</f>
        <v>8.5013669555332043E-5</v>
      </c>
      <c r="AQ197" s="141">
        <f t="shared" ref="AQ197:AQ228" si="60">IFERROR($AG197*AJ197,0)</f>
        <v>6.0119339132661096E-4</v>
      </c>
      <c r="AR197" s="99"/>
      <c r="AS197" s="99"/>
      <c r="AT197" s="99"/>
      <c r="AU197" s="99"/>
    </row>
    <row r="198" spans="1:47" x14ac:dyDescent="0.25">
      <c r="A198" t="str">
        <f t="shared" si="48"/>
        <v>Small Business Direct Install_</v>
      </c>
      <c r="B198" t="s">
        <v>225</v>
      </c>
      <c r="D198" s="6" t="s">
        <v>28</v>
      </c>
      <c r="E198" s="7" t="s">
        <v>24</v>
      </c>
      <c r="F198" s="7"/>
      <c r="G198" s="6" t="s">
        <v>139</v>
      </c>
      <c r="H198" s="6">
        <v>1</v>
      </c>
      <c r="I198" s="135">
        <v>0</v>
      </c>
      <c r="J198" s="131" t="e">
        <f t="shared" ref="J198:J224" si="61">I198/O198</f>
        <v>#DIV/0!</v>
      </c>
      <c r="K198" s="135">
        <v>0</v>
      </c>
      <c r="L198" s="131" t="e">
        <f t="shared" si="49"/>
        <v>#DIV/0!</v>
      </c>
      <c r="M198" s="130">
        <v>42</v>
      </c>
      <c r="N198" s="130">
        <v>25</v>
      </c>
      <c r="O198" s="8">
        <v>0</v>
      </c>
      <c r="P198" s="8">
        <f t="shared" si="50"/>
        <v>0</v>
      </c>
      <c r="Q198" s="9">
        <v>0</v>
      </c>
      <c r="R198" s="83">
        <v>0</v>
      </c>
      <c r="S198" s="132">
        <v>0.9</v>
      </c>
      <c r="T198" s="135">
        <v>0</v>
      </c>
      <c r="U198" s="83" t="e">
        <f t="shared" si="51"/>
        <v>#DIV/0!</v>
      </c>
      <c r="V198" s="83">
        <v>0</v>
      </c>
      <c r="W198" s="83" t="e">
        <f t="shared" ref="W198:W224" si="62">V198/Z198</f>
        <v>#DIV/0!</v>
      </c>
      <c r="X198" s="83">
        <v>42</v>
      </c>
      <c r="Y198" s="83">
        <v>25</v>
      </c>
      <c r="Z198" s="8">
        <v>0</v>
      </c>
      <c r="AA198" s="8">
        <f t="shared" si="52"/>
        <v>0</v>
      </c>
      <c r="AB198" s="9">
        <v>0</v>
      </c>
      <c r="AC198" s="83">
        <v>0</v>
      </c>
      <c r="AD198" s="85" t="e">
        <f t="shared" si="53"/>
        <v>#DIV/0!</v>
      </c>
      <c r="AE198" s="85" t="e">
        <f t="shared" si="54"/>
        <v>#DIV/0!</v>
      </c>
      <c r="AF198" s="99">
        <f>IFERROR(AD198+INDEX('Admin Adder'!$M$5:$M$25,MATCH('Measure Assignment'!$A198,'Admin Adder'!$B$5:$B$25,0)),0)</f>
        <v>0</v>
      </c>
      <c r="AG198" s="85" t="e">
        <f t="shared" si="55"/>
        <v>#DIV/0!</v>
      </c>
      <c r="AI198" s="107"/>
      <c r="AJ198" s="107">
        <f t="shared" si="56"/>
        <v>0</v>
      </c>
      <c r="AL198" s="99"/>
      <c r="AM198" s="99">
        <f t="shared" si="57"/>
        <v>0</v>
      </c>
      <c r="AN198" s="99"/>
      <c r="AO198" s="141">
        <f t="shared" si="58"/>
        <v>0</v>
      </c>
      <c r="AP198" s="141">
        <f t="shared" si="59"/>
        <v>0</v>
      </c>
      <c r="AQ198" s="141">
        <f t="shared" si="60"/>
        <v>0</v>
      </c>
      <c r="AR198" s="99"/>
      <c r="AS198" s="99"/>
      <c r="AT198" s="99"/>
      <c r="AU198" s="99"/>
    </row>
    <row r="199" spans="1:47" x14ac:dyDescent="0.25">
      <c r="A199" t="str">
        <f t="shared" si="48"/>
        <v>Small Business Direct Install_</v>
      </c>
      <c r="B199" t="s">
        <v>225</v>
      </c>
      <c r="D199" s="6" t="s">
        <v>28</v>
      </c>
      <c r="E199" s="7" t="s">
        <v>24</v>
      </c>
      <c r="F199" s="7"/>
      <c r="G199" s="6" t="s">
        <v>140</v>
      </c>
      <c r="H199" s="6">
        <v>1</v>
      </c>
      <c r="I199" s="135">
        <v>8440</v>
      </c>
      <c r="J199" s="131">
        <f t="shared" si="61"/>
        <v>422</v>
      </c>
      <c r="K199" s="135">
        <v>8440</v>
      </c>
      <c r="L199" s="131">
        <f t="shared" si="49"/>
        <v>422</v>
      </c>
      <c r="M199" s="130">
        <v>122.64000000000001</v>
      </c>
      <c r="N199" s="130">
        <v>74</v>
      </c>
      <c r="O199" s="8">
        <v>20</v>
      </c>
      <c r="P199" s="8">
        <f t="shared" si="50"/>
        <v>2452.8000000000002</v>
      </c>
      <c r="Q199" s="9">
        <v>1480</v>
      </c>
      <c r="R199" s="83">
        <v>8440</v>
      </c>
      <c r="S199" s="132">
        <v>0.9</v>
      </c>
      <c r="T199" s="135">
        <v>765</v>
      </c>
      <c r="U199" s="83">
        <f t="shared" si="51"/>
        <v>85</v>
      </c>
      <c r="V199" s="83">
        <v>765</v>
      </c>
      <c r="W199" s="83">
        <f t="shared" si="62"/>
        <v>85</v>
      </c>
      <c r="X199" s="83">
        <v>8.9700000000000006</v>
      </c>
      <c r="Y199" s="83">
        <v>5</v>
      </c>
      <c r="Z199" s="8">
        <v>9</v>
      </c>
      <c r="AA199" s="8">
        <f t="shared" si="52"/>
        <v>80.73</v>
      </c>
      <c r="AB199" s="9">
        <v>45</v>
      </c>
      <c r="AC199" s="83">
        <v>688.5</v>
      </c>
      <c r="AD199" s="85">
        <f t="shared" si="53"/>
        <v>0.16705921016596373</v>
      </c>
      <c r="AE199" s="85">
        <f t="shared" si="54"/>
        <v>5.452008158735383E-2</v>
      </c>
      <c r="AF199" s="99">
        <f>IFERROR(AD199+INDEX('Admin Adder'!$M$5:$M$25,MATCH('Measure Assignment'!$A199,'Admin Adder'!$B$5:$B$25,0)),0)</f>
        <v>0.22157929175331756</v>
      </c>
      <c r="AG199" s="85">
        <f t="shared" si="55"/>
        <v>0.27754066933231092</v>
      </c>
      <c r="AI199" s="107"/>
      <c r="AJ199" s="107">
        <f t="shared" si="56"/>
        <v>3.9031324790743051E-3</v>
      </c>
      <c r="AL199" s="99"/>
      <c r="AM199" s="99">
        <f t="shared" si="57"/>
        <v>8.6485333033265506E-4</v>
      </c>
      <c r="AN199" s="99"/>
      <c r="AO199" s="141">
        <f t="shared" si="58"/>
        <v>6.5205422912727336E-4</v>
      </c>
      <c r="AP199" s="141">
        <f t="shared" si="59"/>
        <v>2.1279910120538173E-4</v>
      </c>
      <c r="AQ199" s="141">
        <f t="shared" si="60"/>
        <v>1.0832780007349646E-3</v>
      </c>
      <c r="AR199" s="99"/>
      <c r="AS199" s="99"/>
      <c r="AT199" s="99"/>
      <c r="AU199" s="99"/>
    </row>
    <row r="200" spans="1:47" x14ac:dyDescent="0.25">
      <c r="A200" t="str">
        <f t="shared" si="48"/>
        <v>Small Business Direct Install_</v>
      </c>
      <c r="B200" t="s">
        <v>225</v>
      </c>
      <c r="D200" s="6" t="s">
        <v>28</v>
      </c>
      <c r="E200" s="7" t="s">
        <v>24</v>
      </c>
      <c r="F200" s="7"/>
      <c r="G200" s="6" t="s">
        <v>141</v>
      </c>
      <c r="H200" s="6">
        <v>1</v>
      </c>
      <c r="I200" s="135">
        <v>29740</v>
      </c>
      <c r="J200" s="131">
        <f t="shared" si="61"/>
        <v>2974</v>
      </c>
      <c r="K200" s="135">
        <v>29740</v>
      </c>
      <c r="L200" s="131">
        <f t="shared" si="49"/>
        <v>2974</v>
      </c>
      <c r="M200" s="130">
        <v>122.64000000000001</v>
      </c>
      <c r="N200" s="130">
        <v>74</v>
      </c>
      <c r="O200" s="8">
        <v>10</v>
      </c>
      <c r="P200" s="8">
        <f t="shared" si="50"/>
        <v>1226.4000000000001</v>
      </c>
      <c r="Q200" s="9">
        <v>740</v>
      </c>
      <c r="R200" s="83">
        <v>29740</v>
      </c>
      <c r="S200" s="132">
        <v>0.9</v>
      </c>
      <c r="T200" s="135">
        <v>0</v>
      </c>
      <c r="U200" s="83" t="e">
        <f t="shared" si="51"/>
        <v>#DIV/0!</v>
      </c>
      <c r="V200" s="83">
        <v>0</v>
      </c>
      <c r="W200" s="83" t="e">
        <f t="shared" si="62"/>
        <v>#DIV/0!</v>
      </c>
      <c r="X200" s="83">
        <v>8.9700000000000006</v>
      </c>
      <c r="Y200" s="83">
        <v>5</v>
      </c>
      <c r="Z200" s="8">
        <v>0</v>
      </c>
      <c r="AA200" s="8">
        <f t="shared" si="52"/>
        <v>0</v>
      </c>
      <c r="AB200" s="9">
        <v>0</v>
      </c>
      <c r="AC200" s="83">
        <v>0</v>
      </c>
      <c r="AD200" s="85">
        <f t="shared" si="53"/>
        <v>2.488231338264963E-2</v>
      </c>
      <c r="AE200" s="85">
        <f t="shared" si="54"/>
        <v>5.4520081587353837E-2</v>
      </c>
      <c r="AF200" s="99">
        <f>IFERROR(AD200+INDEX('Admin Adder'!$M$5:$M$25,MATCH('Measure Assignment'!$A200,'Admin Adder'!$B$5:$B$25,0)),0)</f>
        <v>7.9402394970003468E-2</v>
      </c>
      <c r="AG200" s="85">
        <f t="shared" si="55"/>
        <v>4.1237390719569604E-2</v>
      </c>
      <c r="AI200" s="107"/>
      <c r="AJ200" s="107">
        <f t="shared" si="56"/>
        <v>1.3753454967733392E-2</v>
      </c>
      <c r="AL200" s="99"/>
      <c r="AM200" s="99">
        <f t="shared" si="57"/>
        <v>1.0920572635501231E-3</v>
      </c>
      <c r="AN200" s="99"/>
      <c r="AO200" s="141">
        <f t="shared" si="58"/>
        <v>3.4221777660130162E-4</v>
      </c>
      <c r="AP200" s="141">
        <f t="shared" si="59"/>
        <v>7.4983948694882141E-4</v>
      </c>
      <c r="AQ200" s="141">
        <f t="shared" si="60"/>
        <v>5.6715659624842745E-4</v>
      </c>
      <c r="AR200" s="99"/>
      <c r="AS200" s="99"/>
      <c r="AT200" s="99"/>
      <c r="AU200" s="99"/>
    </row>
    <row r="201" spans="1:47" x14ac:dyDescent="0.25">
      <c r="A201" t="str">
        <f t="shared" si="48"/>
        <v>Small Business Direct Install_</v>
      </c>
      <c r="B201" t="s">
        <v>225</v>
      </c>
      <c r="D201" s="6" t="s">
        <v>28</v>
      </c>
      <c r="E201" s="7" t="s">
        <v>24</v>
      </c>
      <c r="F201" s="7"/>
      <c r="G201" s="6" t="s">
        <v>142</v>
      </c>
      <c r="H201" s="6">
        <v>1</v>
      </c>
      <c r="I201" s="135">
        <v>3425.1600000000003</v>
      </c>
      <c r="J201" s="131">
        <f t="shared" si="61"/>
        <v>342.51600000000002</v>
      </c>
      <c r="K201" s="135">
        <v>3425.1600000000003</v>
      </c>
      <c r="L201" s="131">
        <f t="shared" si="49"/>
        <v>342.51600000000002</v>
      </c>
      <c r="M201" s="130">
        <v>108</v>
      </c>
      <c r="N201" s="130">
        <v>65</v>
      </c>
      <c r="O201" s="8">
        <v>10</v>
      </c>
      <c r="P201" s="8">
        <f t="shared" si="50"/>
        <v>1080</v>
      </c>
      <c r="Q201" s="9">
        <v>650</v>
      </c>
      <c r="R201" s="83">
        <v>3425.1600000000003</v>
      </c>
      <c r="S201" s="132">
        <v>0.9</v>
      </c>
      <c r="T201" s="135">
        <v>3082.5</v>
      </c>
      <c r="U201" s="83">
        <f t="shared" si="51"/>
        <v>342.5</v>
      </c>
      <c r="V201" s="83">
        <v>3082.5</v>
      </c>
      <c r="W201" s="83">
        <f t="shared" si="62"/>
        <v>342.5</v>
      </c>
      <c r="X201" s="83">
        <v>80</v>
      </c>
      <c r="Y201" s="83">
        <v>48</v>
      </c>
      <c r="Z201" s="8">
        <v>9</v>
      </c>
      <c r="AA201" s="8">
        <f t="shared" si="52"/>
        <v>720</v>
      </c>
      <c r="AB201" s="9">
        <v>432</v>
      </c>
      <c r="AC201" s="83">
        <v>2774.25</v>
      </c>
      <c r="AD201" s="85">
        <f t="shared" si="53"/>
        <v>0.17453273779278997</v>
      </c>
      <c r="AE201" s="85">
        <f t="shared" si="54"/>
        <v>5.452008158735383E-2</v>
      </c>
      <c r="AF201" s="99">
        <f>IFERROR(AD201+INDEX('Admin Adder'!$M$5:$M$25,MATCH('Measure Assignment'!$A201,'Admin Adder'!$B$5:$B$25,0)),0)</f>
        <v>0.2290528193801438</v>
      </c>
      <c r="AG201" s="85">
        <f t="shared" si="55"/>
        <v>0.29035021074586131</v>
      </c>
      <c r="AI201" s="107"/>
      <c r="AJ201" s="107">
        <f t="shared" si="56"/>
        <v>1.5839873509509654E-3</v>
      </c>
      <c r="AL201" s="99"/>
      <c r="AM201" s="99">
        <f t="shared" si="57"/>
        <v>3.6281676859780391E-4</v>
      </c>
      <c r="AN201" s="99"/>
      <c r="AO201" s="141">
        <f t="shared" si="58"/>
        <v>2.7645764899062082E-4</v>
      </c>
      <c r="AP201" s="141">
        <f t="shared" si="59"/>
        <v>8.635911960718309E-5</v>
      </c>
      <c r="AQ201" s="141">
        <f t="shared" si="60"/>
        <v>4.5991106116739138E-4</v>
      </c>
      <c r="AR201" s="99"/>
      <c r="AS201" s="99"/>
      <c r="AT201" s="99"/>
      <c r="AU201" s="99"/>
    </row>
    <row r="202" spans="1:47" x14ac:dyDescent="0.25">
      <c r="A202" t="str">
        <f t="shared" si="48"/>
        <v>Small Business Direct Install_</v>
      </c>
      <c r="B202" t="s">
        <v>225</v>
      </c>
      <c r="D202" s="6" t="s">
        <v>28</v>
      </c>
      <c r="E202" s="7" t="s">
        <v>24</v>
      </c>
      <c r="F202" s="7"/>
      <c r="G202" s="6" t="s">
        <v>143</v>
      </c>
      <c r="H202" s="6">
        <v>1</v>
      </c>
      <c r="I202" s="135">
        <v>0</v>
      </c>
      <c r="J202" s="131" t="e">
        <f t="shared" si="61"/>
        <v>#DIV/0!</v>
      </c>
      <c r="K202" s="135">
        <v>0</v>
      </c>
      <c r="L202" s="131" t="e">
        <f t="shared" si="49"/>
        <v>#DIV/0!</v>
      </c>
      <c r="M202" s="130">
        <v>215.5</v>
      </c>
      <c r="N202" s="130">
        <v>129</v>
      </c>
      <c r="O202" s="8">
        <v>0</v>
      </c>
      <c r="P202" s="8">
        <f t="shared" si="50"/>
        <v>0</v>
      </c>
      <c r="Q202" s="9">
        <v>0</v>
      </c>
      <c r="R202" s="83">
        <v>0</v>
      </c>
      <c r="S202" s="132">
        <v>0.9</v>
      </c>
      <c r="T202" s="135">
        <v>0</v>
      </c>
      <c r="U202" s="83" t="e">
        <f t="shared" si="51"/>
        <v>#DIV/0!</v>
      </c>
      <c r="V202" s="83">
        <v>0</v>
      </c>
      <c r="W202" s="83" t="e">
        <f t="shared" si="62"/>
        <v>#DIV/0!</v>
      </c>
      <c r="X202" s="83">
        <v>216</v>
      </c>
      <c r="Y202" s="83">
        <v>130</v>
      </c>
      <c r="Z202" s="8">
        <v>0</v>
      </c>
      <c r="AA202" s="8">
        <f t="shared" si="52"/>
        <v>0</v>
      </c>
      <c r="AB202" s="9">
        <v>0</v>
      </c>
      <c r="AC202" s="83">
        <v>0</v>
      </c>
      <c r="AD202" s="85" t="e">
        <f t="shared" si="53"/>
        <v>#DIV/0!</v>
      </c>
      <c r="AE202" s="85" t="e">
        <f t="shared" si="54"/>
        <v>#DIV/0!</v>
      </c>
      <c r="AF202" s="99">
        <f>IFERROR(AD202+INDEX('Admin Adder'!$M$5:$M$25,MATCH('Measure Assignment'!$A202,'Admin Adder'!$B$5:$B$25,0)),0)</f>
        <v>0</v>
      </c>
      <c r="AG202" s="85" t="e">
        <f t="shared" si="55"/>
        <v>#DIV/0!</v>
      </c>
      <c r="AI202" s="107"/>
      <c r="AJ202" s="107">
        <f t="shared" si="56"/>
        <v>0</v>
      </c>
      <c r="AL202" s="99"/>
      <c r="AM202" s="99">
        <f t="shared" si="57"/>
        <v>0</v>
      </c>
      <c r="AN202" s="99"/>
      <c r="AO202" s="141">
        <f t="shared" si="58"/>
        <v>0</v>
      </c>
      <c r="AP202" s="141">
        <f t="shared" si="59"/>
        <v>0</v>
      </c>
      <c r="AQ202" s="141">
        <f t="shared" si="60"/>
        <v>0</v>
      </c>
      <c r="AR202" s="99"/>
      <c r="AS202" s="99"/>
      <c r="AT202" s="99"/>
      <c r="AU202" s="99"/>
    </row>
    <row r="203" spans="1:47" x14ac:dyDescent="0.25">
      <c r="A203" t="str">
        <f t="shared" si="48"/>
        <v>Small Business Direct Install_</v>
      </c>
      <c r="B203" t="s">
        <v>222</v>
      </c>
      <c r="D203" s="6" t="s">
        <v>28</v>
      </c>
      <c r="E203" s="7" t="s">
        <v>24</v>
      </c>
      <c r="F203" s="7"/>
      <c r="G203" s="6" t="s">
        <v>148</v>
      </c>
      <c r="H203" s="6">
        <v>1</v>
      </c>
      <c r="I203" s="135">
        <v>171080</v>
      </c>
      <c r="J203" s="131">
        <f t="shared" si="61"/>
        <v>611</v>
      </c>
      <c r="K203" s="135">
        <v>171080</v>
      </c>
      <c r="L203" s="131">
        <f t="shared" si="49"/>
        <v>611</v>
      </c>
      <c r="M203" s="130">
        <v>400</v>
      </c>
      <c r="N203" s="130">
        <v>240</v>
      </c>
      <c r="O203" s="8">
        <v>280</v>
      </c>
      <c r="P203" s="8">
        <f t="shared" si="50"/>
        <v>112000</v>
      </c>
      <c r="Q203" s="9">
        <v>67200</v>
      </c>
      <c r="R203" s="83">
        <v>171080</v>
      </c>
      <c r="S203" s="132">
        <v>0.9</v>
      </c>
      <c r="T203" s="135">
        <v>48880</v>
      </c>
      <c r="U203" s="83">
        <f t="shared" si="51"/>
        <v>611</v>
      </c>
      <c r="V203" s="83">
        <v>48880</v>
      </c>
      <c r="W203" s="83">
        <f t="shared" si="62"/>
        <v>611</v>
      </c>
      <c r="X203" s="83">
        <v>400</v>
      </c>
      <c r="Y203" s="83">
        <v>240</v>
      </c>
      <c r="Z203" s="8">
        <v>80</v>
      </c>
      <c r="AA203" s="8">
        <f t="shared" si="52"/>
        <v>32000</v>
      </c>
      <c r="AB203" s="9">
        <v>19200</v>
      </c>
      <c r="AC203" s="83">
        <v>43992</v>
      </c>
      <c r="AD203" s="85">
        <f t="shared" si="53"/>
        <v>0.40172593364082726</v>
      </c>
      <c r="AE203" s="85">
        <f t="shared" si="54"/>
        <v>5.452008158735383E-2</v>
      </c>
      <c r="AF203" s="99">
        <f>IFERROR(AD203+INDEX('Admin Adder'!$M$5:$M$25,MATCH('Measure Assignment'!$A203,'Admin Adder'!$B$5:$B$25,0)),0)</f>
        <v>0.45624601522818109</v>
      </c>
      <c r="AG203" s="85">
        <f t="shared" si="55"/>
        <v>0.66954322273471212</v>
      </c>
      <c r="AI203" s="107"/>
      <c r="AJ203" s="107">
        <f t="shared" si="56"/>
        <v>3.1098606066969396E-2</v>
      </c>
      <c r="AL203" s="99"/>
      <c r="AM203" s="99">
        <f t="shared" si="57"/>
        <v>1.4188615097205724E-2</v>
      </c>
      <c r="AN203" s="99"/>
      <c r="AO203" s="141">
        <f t="shared" si="58"/>
        <v>1.2493116557181575E-2</v>
      </c>
      <c r="AP203" s="141">
        <f t="shared" si="59"/>
        <v>1.6954985400241484E-3</v>
      </c>
      <c r="AQ203" s="141">
        <f t="shared" si="60"/>
        <v>2.0821860928635961E-2</v>
      </c>
      <c r="AR203" s="99"/>
      <c r="AS203" s="99"/>
      <c r="AT203" s="99"/>
      <c r="AU203" s="99"/>
    </row>
    <row r="204" spans="1:47" x14ac:dyDescent="0.25">
      <c r="A204" t="str">
        <f t="shared" si="48"/>
        <v>Small Business Direct Install_</v>
      </c>
      <c r="B204" t="s">
        <v>222</v>
      </c>
      <c r="D204" s="6" t="s">
        <v>28</v>
      </c>
      <c r="E204" s="7" t="s">
        <v>24</v>
      </c>
      <c r="F204" s="7"/>
      <c r="G204" s="6" t="s">
        <v>149</v>
      </c>
      <c r="H204" s="6">
        <v>1</v>
      </c>
      <c r="I204" s="135">
        <v>168480</v>
      </c>
      <c r="J204" s="131">
        <f t="shared" si="61"/>
        <v>936</v>
      </c>
      <c r="K204" s="135">
        <v>168480</v>
      </c>
      <c r="L204" s="131">
        <f t="shared" si="49"/>
        <v>936</v>
      </c>
      <c r="M204" s="130">
        <v>500</v>
      </c>
      <c r="N204" s="130">
        <v>300</v>
      </c>
      <c r="O204" s="8">
        <v>180</v>
      </c>
      <c r="P204" s="8">
        <f t="shared" si="50"/>
        <v>90000</v>
      </c>
      <c r="Q204" s="9">
        <v>54000</v>
      </c>
      <c r="R204" s="83">
        <v>168480</v>
      </c>
      <c r="S204" s="132">
        <v>0.9</v>
      </c>
      <c r="T204" s="135">
        <v>65520</v>
      </c>
      <c r="U204" s="83">
        <f t="shared" si="51"/>
        <v>936</v>
      </c>
      <c r="V204" s="83">
        <v>65520</v>
      </c>
      <c r="W204" s="83">
        <f t="shared" si="62"/>
        <v>936</v>
      </c>
      <c r="X204" s="83">
        <v>500</v>
      </c>
      <c r="Y204" s="83">
        <v>300</v>
      </c>
      <c r="Z204" s="8">
        <v>70</v>
      </c>
      <c r="AA204" s="8">
        <f t="shared" si="52"/>
        <v>35000</v>
      </c>
      <c r="AB204" s="9">
        <v>21000</v>
      </c>
      <c r="AC204" s="83">
        <v>58968</v>
      </c>
      <c r="AD204" s="85">
        <f t="shared" si="53"/>
        <v>0.32974570011607046</v>
      </c>
      <c r="AE204" s="85">
        <f t="shared" si="54"/>
        <v>5.452008158735383E-2</v>
      </c>
      <c r="AF204" s="99">
        <f>IFERROR(AD204+INDEX('Admin Adder'!$M$5:$M$25,MATCH('Measure Assignment'!$A204,'Admin Adder'!$B$5:$B$25,0)),0)</f>
        <v>0.38426578170342429</v>
      </c>
      <c r="AG204" s="85">
        <f t="shared" si="55"/>
        <v>0.54957616686011745</v>
      </c>
      <c r="AI204" s="107"/>
      <c r="AJ204" s="107">
        <f t="shared" si="56"/>
        <v>3.0625982874462263E-2</v>
      </c>
      <c r="AL204" s="99"/>
      <c r="AM204" s="99">
        <f t="shared" si="57"/>
        <v>1.1768517249690927E-2</v>
      </c>
      <c r="AN204" s="99"/>
      <c r="AO204" s="141">
        <f t="shared" si="58"/>
        <v>1.0098786164682343E-2</v>
      </c>
      <c r="AP204" s="141">
        <f t="shared" si="59"/>
        <v>1.6697310850085838E-3</v>
      </c>
      <c r="AQ204" s="141">
        <f t="shared" si="60"/>
        <v>1.6831310274470573E-2</v>
      </c>
      <c r="AR204" s="99"/>
      <c r="AS204" s="99"/>
      <c r="AT204" s="99"/>
      <c r="AU204" s="99"/>
    </row>
    <row r="205" spans="1:47" x14ac:dyDescent="0.25">
      <c r="A205" t="str">
        <f t="shared" si="48"/>
        <v>Small Business Direct Install_</v>
      </c>
      <c r="B205" t="s">
        <v>222</v>
      </c>
      <c r="D205" s="6" t="s">
        <v>28</v>
      </c>
      <c r="E205" s="7" t="s">
        <v>24</v>
      </c>
      <c r="F205" s="7"/>
      <c r="G205" s="6" t="s">
        <v>150</v>
      </c>
      <c r="H205" s="6">
        <v>1</v>
      </c>
      <c r="I205" s="135">
        <v>242100</v>
      </c>
      <c r="J205" s="131">
        <f t="shared" si="61"/>
        <v>1614</v>
      </c>
      <c r="K205" s="135">
        <v>242100</v>
      </c>
      <c r="L205" s="131">
        <f t="shared" si="49"/>
        <v>1614</v>
      </c>
      <c r="M205" s="130">
        <v>800</v>
      </c>
      <c r="N205" s="130">
        <v>480</v>
      </c>
      <c r="O205" s="8">
        <v>150</v>
      </c>
      <c r="P205" s="8">
        <f t="shared" si="50"/>
        <v>120000</v>
      </c>
      <c r="Q205" s="9">
        <v>72000</v>
      </c>
      <c r="R205" s="83">
        <v>242100</v>
      </c>
      <c r="S205" s="132">
        <v>0.9</v>
      </c>
      <c r="T205" s="135">
        <v>80700</v>
      </c>
      <c r="U205" s="83">
        <f t="shared" si="51"/>
        <v>1614</v>
      </c>
      <c r="V205" s="83">
        <v>80700</v>
      </c>
      <c r="W205" s="83">
        <f t="shared" si="62"/>
        <v>1614</v>
      </c>
      <c r="X205" s="83">
        <v>800</v>
      </c>
      <c r="Y205" s="83">
        <v>480</v>
      </c>
      <c r="Z205" s="8">
        <v>50</v>
      </c>
      <c r="AA205" s="8">
        <f t="shared" si="52"/>
        <v>40000</v>
      </c>
      <c r="AB205" s="9">
        <v>24000</v>
      </c>
      <c r="AC205" s="83">
        <v>72630</v>
      </c>
      <c r="AD205" s="85">
        <f t="shared" si="53"/>
        <v>0.30502335335049091</v>
      </c>
      <c r="AE205" s="85">
        <f t="shared" si="54"/>
        <v>5.452008158735383E-2</v>
      </c>
      <c r="AF205" s="99">
        <f>IFERROR(AD205+INDEX('Admin Adder'!$M$5:$M$25,MATCH('Measure Assignment'!$A205,'Admin Adder'!$B$5:$B$25,0)),0)</f>
        <v>0.35954343493784474</v>
      </c>
      <c r="AG205" s="85">
        <f t="shared" si="55"/>
        <v>0.50837225558415144</v>
      </c>
      <c r="AI205" s="107"/>
      <c r="AJ205" s="107">
        <f t="shared" si="56"/>
        <v>4.4008490348452715E-2</v>
      </c>
      <c r="AL205" s="99"/>
      <c r="AM205" s="99">
        <f t="shared" si="57"/>
        <v>1.5822963786311678E-2</v>
      </c>
      <c r="AN205" s="99"/>
      <c r="AO205" s="141">
        <f t="shared" si="58"/>
        <v>1.3423617301977761E-2</v>
      </c>
      <c r="AP205" s="141">
        <f t="shared" si="59"/>
        <v>2.3993464843339155E-3</v>
      </c>
      <c r="AQ205" s="141">
        <f t="shared" si="60"/>
        <v>2.2372695503296267E-2</v>
      </c>
      <c r="AR205" s="99"/>
      <c r="AS205" s="99"/>
      <c r="AT205" s="99"/>
      <c r="AU205" s="99"/>
    </row>
    <row r="206" spans="1:47" x14ac:dyDescent="0.25">
      <c r="A206" t="str">
        <f t="shared" si="48"/>
        <v>Small Business Direct Install_</v>
      </c>
      <c r="D206" s="6" t="s">
        <v>28</v>
      </c>
      <c r="E206" s="7" t="s">
        <v>24</v>
      </c>
      <c r="F206" s="7"/>
      <c r="G206" s="6" t="s">
        <v>151</v>
      </c>
      <c r="H206" s="6">
        <v>1</v>
      </c>
      <c r="I206" s="135">
        <v>32494.000000000004</v>
      </c>
      <c r="J206" s="131">
        <f t="shared" si="61"/>
        <v>21.1</v>
      </c>
      <c r="K206" s="135">
        <v>32494.000000000004</v>
      </c>
      <c r="L206" s="131">
        <f t="shared" si="49"/>
        <v>21.1</v>
      </c>
      <c r="M206" s="130">
        <v>22.983423913043481</v>
      </c>
      <c r="N206" s="130">
        <v>14</v>
      </c>
      <c r="O206" s="8">
        <v>1540</v>
      </c>
      <c r="P206" s="8">
        <f t="shared" si="50"/>
        <v>35394.47282608696</v>
      </c>
      <c r="Q206" s="9">
        <v>21560</v>
      </c>
      <c r="R206" s="83">
        <v>32494.000000000004</v>
      </c>
      <c r="S206" s="132">
        <v>0.9</v>
      </c>
      <c r="T206" s="135">
        <v>7000</v>
      </c>
      <c r="U206" s="83">
        <f t="shared" si="51"/>
        <v>14</v>
      </c>
      <c r="V206" s="83">
        <v>7000</v>
      </c>
      <c r="W206" s="83">
        <f t="shared" si="62"/>
        <v>14</v>
      </c>
      <c r="X206" s="83">
        <v>21.92</v>
      </c>
      <c r="Y206" s="83">
        <v>13</v>
      </c>
      <c r="Z206" s="8">
        <v>500</v>
      </c>
      <c r="AA206" s="8">
        <f t="shared" si="52"/>
        <v>10960</v>
      </c>
      <c r="AB206" s="9">
        <v>6500</v>
      </c>
      <c r="AC206" s="83">
        <v>6300</v>
      </c>
      <c r="AD206" s="85">
        <f t="shared" si="53"/>
        <v>0.72330772799917509</v>
      </c>
      <c r="AE206" s="85">
        <f t="shared" si="54"/>
        <v>5.4520081587353886E-2</v>
      </c>
      <c r="AF206" s="99">
        <f>IFERROR(AD206+INDEX('Admin Adder'!$M$5:$M$25,MATCH('Measure Assignment'!$A206,'Admin Adder'!$B$5:$B$25,0)),0)</f>
        <v>0.77782780958652897</v>
      </c>
      <c r="AG206" s="85">
        <f t="shared" si="55"/>
        <v>1.1948876843348704</v>
      </c>
      <c r="AI206" s="107"/>
      <c r="AJ206" s="107" t="str">
        <f t="shared" si="56"/>
        <v>-</v>
      </c>
      <c r="AL206" s="99"/>
      <c r="AM206" s="99">
        <f t="shared" si="57"/>
        <v>0</v>
      </c>
      <c r="AN206" s="99"/>
      <c r="AO206" s="141">
        <f t="shared" si="58"/>
        <v>0</v>
      </c>
      <c r="AP206" s="141">
        <f t="shared" si="59"/>
        <v>0</v>
      </c>
      <c r="AQ206" s="141">
        <f t="shared" si="60"/>
        <v>0</v>
      </c>
      <c r="AR206" s="99"/>
      <c r="AS206" s="99"/>
      <c r="AT206" s="99"/>
      <c r="AU206" s="99"/>
    </row>
    <row r="207" spans="1:47" x14ac:dyDescent="0.25">
      <c r="A207" t="str">
        <f t="shared" si="48"/>
        <v>Small Business Direct Install_</v>
      </c>
      <c r="D207" s="6" t="s">
        <v>28</v>
      </c>
      <c r="E207" s="7" t="s">
        <v>24</v>
      </c>
      <c r="F207" s="7"/>
      <c r="G207" s="6" t="s">
        <v>152</v>
      </c>
      <c r="H207" s="6">
        <v>1</v>
      </c>
      <c r="I207" s="135">
        <v>33853</v>
      </c>
      <c r="J207" s="131">
        <f t="shared" si="61"/>
        <v>34.9</v>
      </c>
      <c r="K207" s="135">
        <v>33853</v>
      </c>
      <c r="L207" s="131">
        <f t="shared" si="49"/>
        <v>34.9</v>
      </c>
      <c r="M207" s="130">
        <v>25.596847826086961</v>
      </c>
      <c r="N207" s="130">
        <v>15</v>
      </c>
      <c r="O207" s="8">
        <v>970</v>
      </c>
      <c r="P207" s="8">
        <f t="shared" si="50"/>
        <v>24828.942391304354</v>
      </c>
      <c r="Q207" s="9">
        <v>14550</v>
      </c>
      <c r="R207" s="83">
        <v>33853</v>
      </c>
      <c r="S207" s="132">
        <v>0.9</v>
      </c>
      <c r="T207" s="135">
        <v>6630</v>
      </c>
      <c r="U207" s="83">
        <f t="shared" si="51"/>
        <v>22.1</v>
      </c>
      <c r="V207" s="83">
        <v>6630</v>
      </c>
      <c r="W207" s="83">
        <f t="shared" si="62"/>
        <v>22.1</v>
      </c>
      <c r="X207" s="83">
        <v>23.46</v>
      </c>
      <c r="Y207" s="83">
        <v>14</v>
      </c>
      <c r="Z207" s="8">
        <v>300</v>
      </c>
      <c r="AA207" s="8">
        <f t="shared" si="52"/>
        <v>7038</v>
      </c>
      <c r="AB207" s="9">
        <v>4200</v>
      </c>
      <c r="AC207" s="83">
        <v>5967</v>
      </c>
      <c r="AD207" s="85">
        <f t="shared" si="53"/>
        <v>0.47086891009542942</v>
      </c>
      <c r="AE207" s="85">
        <f t="shared" si="54"/>
        <v>5.4520081587353886E-2</v>
      </c>
      <c r="AF207" s="99">
        <f>IFERROR(AD207+INDEX('Admin Adder'!$M$5:$M$25,MATCH('Measure Assignment'!$A207,'Admin Adder'!$B$5:$B$25,0)),0)</f>
        <v>0.5253889916827833</v>
      </c>
      <c r="AG207" s="85">
        <f t="shared" si="55"/>
        <v>0.80027479636625698</v>
      </c>
      <c r="AI207" s="107"/>
      <c r="AJ207" s="107" t="str">
        <f t="shared" si="56"/>
        <v>-</v>
      </c>
      <c r="AL207" s="99"/>
      <c r="AM207" s="99">
        <f t="shared" si="57"/>
        <v>0</v>
      </c>
      <c r="AN207" s="99"/>
      <c r="AO207" s="141">
        <f t="shared" si="58"/>
        <v>0</v>
      </c>
      <c r="AP207" s="141">
        <f t="shared" si="59"/>
        <v>0</v>
      </c>
      <c r="AQ207" s="141">
        <f t="shared" si="60"/>
        <v>0</v>
      </c>
      <c r="AR207" s="99"/>
      <c r="AS207" s="99"/>
      <c r="AT207" s="99"/>
      <c r="AU207" s="99"/>
    </row>
    <row r="208" spans="1:47" x14ac:dyDescent="0.25">
      <c r="A208" t="str">
        <f t="shared" si="48"/>
        <v>Small Business Direct Install_</v>
      </c>
      <c r="D208" s="6" t="s">
        <v>28</v>
      </c>
      <c r="E208" s="7" t="s">
        <v>24</v>
      </c>
      <c r="F208" s="7"/>
      <c r="G208" s="6" t="s">
        <v>153</v>
      </c>
      <c r="H208" s="6">
        <v>1</v>
      </c>
      <c r="I208" s="135">
        <v>25821</v>
      </c>
      <c r="J208" s="131">
        <f t="shared" si="61"/>
        <v>45.3</v>
      </c>
      <c r="K208" s="135">
        <v>25821</v>
      </c>
      <c r="L208" s="131">
        <f t="shared" si="49"/>
        <v>45.3</v>
      </c>
      <c r="M208" s="130">
        <v>48.580271739130438</v>
      </c>
      <c r="N208" s="130">
        <v>29</v>
      </c>
      <c r="O208" s="8">
        <v>570</v>
      </c>
      <c r="P208" s="8">
        <f t="shared" si="50"/>
        <v>27690.75489130435</v>
      </c>
      <c r="Q208" s="9">
        <v>16530</v>
      </c>
      <c r="R208" s="83">
        <v>25821</v>
      </c>
      <c r="S208" s="132">
        <v>0.9</v>
      </c>
      <c r="T208" s="135">
        <v>5040</v>
      </c>
      <c r="U208" s="83">
        <f t="shared" si="51"/>
        <v>25.2</v>
      </c>
      <c r="V208" s="83">
        <v>5040</v>
      </c>
      <c r="W208" s="83">
        <f t="shared" si="62"/>
        <v>25.2</v>
      </c>
      <c r="X208" s="83">
        <v>45.38</v>
      </c>
      <c r="Y208" s="83">
        <v>27</v>
      </c>
      <c r="Z208" s="8">
        <v>200</v>
      </c>
      <c r="AA208" s="8">
        <f t="shared" si="52"/>
        <v>9076</v>
      </c>
      <c r="AB208" s="9">
        <v>5400</v>
      </c>
      <c r="AC208" s="83">
        <v>4536</v>
      </c>
      <c r="AD208" s="85">
        <f t="shared" si="53"/>
        <v>0.72240339954540966</v>
      </c>
      <c r="AE208" s="85">
        <f t="shared" si="54"/>
        <v>5.4520081587353886E-2</v>
      </c>
      <c r="AF208" s="99">
        <f>IFERROR(AD208+INDEX('Admin Adder'!$M$5:$M$25,MATCH('Measure Assignment'!$A208,'Admin Adder'!$B$5:$B$25,0)),0)</f>
        <v>0.77692348113276355</v>
      </c>
      <c r="AG208" s="85">
        <f t="shared" si="55"/>
        <v>1.2111458606352521</v>
      </c>
      <c r="AI208" s="107"/>
      <c r="AJ208" s="107" t="str">
        <f t="shared" si="56"/>
        <v>-</v>
      </c>
      <c r="AL208" s="99"/>
      <c r="AM208" s="99">
        <f t="shared" si="57"/>
        <v>0</v>
      </c>
      <c r="AN208" s="99"/>
      <c r="AO208" s="141">
        <f t="shared" si="58"/>
        <v>0</v>
      </c>
      <c r="AP208" s="141">
        <f t="shared" si="59"/>
        <v>0</v>
      </c>
      <c r="AQ208" s="141">
        <f t="shared" si="60"/>
        <v>0</v>
      </c>
      <c r="AR208" s="99"/>
      <c r="AS208" s="99"/>
      <c r="AT208" s="99"/>
      <c r="AU208" s="99"/>
    </row>
    <row r="209" spans="1:47" x14ac:dyDescent="0.25">
      <c r="A209" t="str">
        <f t="shared" si="48"/>
        <v>Small Business Direct Install_</v>
      </c>
      <c r="D209" s="6" t="s">
        <v>28</v>
      </c>
      <c r="E209" s="7" t="s">
        <v>24</v>
      </c>
      <c r="F209" s="7"/>
      <c r="G209" s="6" t="s">
        <v>154</v>
      </c>
      <c r="H209" s="6">
        <v>1</v>
      </c>
      <c r="I209" s="135">
        <v>34684</v>
      </c>
      <c r="J209" s="131">
        <f t="shared" si="61"/>
        <v>66.7</v>
      </c>
      <c r="K209" s="135">
        <v>34684</v>
      </c>
      <c r="L209" s="131">
        <f t="shared" si="49"/>
        <v>66.7</v>
      </c>
      <c r="M209" s="130">
        <v>51.193695652173922</v>
      </c>
      <c r="N209" s="130">
        <v>31</v>
      </c>
      <c r="O209" s="8">
        <v>520</v>
      </c>
      <c r="P209" s="8">
        <f t="shared" si="50"/>
        <v>26620.72173913044</v>
      </c>
      <c r="Q209" s="9">
        <v>16120</v>
      </c>
      <c r="R209" s="83">
        <v>34684</v>
      </c>
      <c r="S209" s="132">
        <v>0.9</v>
      </c>
      <c r="T209" s="135">
        <v>7520</v>
      </c>
      <c r="U209" s="83">
        <f t="shared" si="51"/>
        <v>37.6</v>
      </c>
      <c r="V209" s="83">
        <v>7520</v>
      </c>
      <c r="W209" s="83">
        <f t="shared" si="62"/>
        <v>37.6</v>
      </c>
      <c r="X209" s="83">
        <v>46.93</v>
      </c>
      <c r="Y209" s="83">
        <v>28</v>
      </c>
      <c r="Z209" s="8">
        <v>200</v>
      </c>
      <c r="AA209" s="8">
        <f t="shared" si="52"/>
        <v>9386</v>
      </c>
      <c r="AB209" s="9">
        <v>5600</v>
      </c>
      <c r="AC209" s="83">
        <v>6768</v>
      </c>
      <c r="AD209" s="85">
        <f t="shared" si="53"/>
        <v>0.52397954260349322</v>
      </c>
      <c r="AE209" s="85">
        <f t="shared" si="54"/>
        <v>5.4520081587353886E-2</v>
      </c>
      <c r="AF209" s="99">
        <f>IFERROR(AD209+INDEX('Admin Adder'!$M$5:$M$25,MATCH('Measure Assignment'!$A209,'Admin Adder'!$B$5:$B$25,0)),0)</f>
        <v>0.57849962419084711</v>
      </c>
      <c r="AG209" s="85">
        <f t="shared" si="55"/>
        <v>0.86863653717867517</v>
      </c>
      <c r="AI209" s="107"/>
      <c r="AJ209" s="107" t="str">
        <f t="shared" si="56"/>
        <v>-</v>
      </c>
      <c r="AL209" s="99"/>
      <c r="AM209" s="99">
        <f t="shared" si="57"/>
        <v>0</v>
      </c>
      <c r="AN209" s="99"/>
      <c r="AO209" s="141">
        <f t="shared" si="58"/>
        <v>0</v>
      </c>
      <c r="AP209" s="141">
        <f t="shared" si="59"/>
        <v>0</v>
      </c>
      <c r="AQ209" s="141">
        <f t="shared" si="60"/>
        <v>0</v>
      </c>
      <c r="AR209" s="99"/>
      <c r="AS209" s="99"/>
      <c r="AT209" s="99"/>
      <c r="AU209" s="99"/>
    </row>
    <row r="210" spans="1:47" x14ac:dyDescent="0.25">
      <c r="A210" t="str">
        <f t="shared" si="48"/>
        <v>Small Business Direct Install_</v>
      </c>
      <c r="B210" t="s">
        <v>223</v>
      </c>
      <c r="D210" s="6" t="s">
        <v>28</v>
      </c>
      <c r="E210" s="7" t="s">
        <v>24</v>
      </c>
      <c r="F210" s="7"/>
      <c r="G210" s="6" t="s">
        <v>155</v>
      </c>
      <c r="H210" s="6">
        <v>1</v>
      </c>
      <c r="I210" s="135">
        <v>86475</v>
      </c>
      <c r="J210" s="131">
        <f t="shared" si="61"/>
        <v>288.25</v>
      </c>
      <c r="K210" s="135">
        <v>86475</v>
      </c>
      <c r="L210" s="131">
        <f t="shared" si="49"/>
        <v>288.25</v>
      </c>
      <c r="M210" s="130">
        <v>100</v>
      </c>
      <c r="N210" s="130">
        <v>60</v>
      </c>
      <c r="O210" s="8">
        <v>300</v>
      </c>
      <c r="P210" s="8">
        <f t="shared" si="50"/>
        <v>30000</v>
      </c>
      <c r="Q210" s="9">
        <v>18000</v>
      </c>
      <c r="R210" s="83">
        <v>86475</v>
      </c>
      <c r="S210" s="132">
        <v>0.9</v>
      </c>
      <c r="T210" s="135">
        <v>28825</v>
      </c>
      <c r="U210" s="83">
        <f t="shared" si="51"/>
        <v>288.25</v>
      </c>
      <c r="V210" s="83">
        <v>28825</v>
      </c>
      <c r="W210" s="83">
        <f t="shared" si="62"/>
        <v>288.25</v>
      </c>
      <c r="X210" s="83">
        <v>100</v>
      </c>
      <c r="Y210" s="83">
        <v>60</v>
      </c>
      <c r="Z210" s="8">
        <v>100</v>
      </c>
      <c r="AA210" s="8">
        <f t="shared" si="52"/>
        <v>10000</v>
      </c>
      <c r="AB210" s="9">
        <v>6000</v>
      </c>
      <c r="AC210" s="83">
        <v>25942.5</v>
      </c>
      <c r="AD210" s="85">
        <f t="shared" si="53"/>
        <v>0.2134898925878978</v>
      </c>
      <c r="AE210" s="85">
        <f t="shared" si="54"/>
        <v>5.452008158735383E-2</v>
      </c>
      <c r="AF210" s="99">
        <f>IFERROR(AD210+INDEX('Admin Adder'!$M$5:$M$25,MATCH('Measure Assignment'!$A210,'Admin Adder'!$B$5:$B$25,0)),0)</f>
        <v>0.26800997417525163</v>
      </c>
      <c r="AG210" s="85">
        <f t="shared" si="55"/>
        <v>0.35581648764649632</v>
      </c>
      <c r="AI210" s="107"/>
      <c r="AJ210" s="107">
        <f t="shared" si="56"/>
        <v>7.0078743163081558E-3</v>
      </c>
      <c r="AL210" s="99"/>
      <c r="AM210" s="99">
        <f t="shared" si="57"/>
        <v>1.8781802145371579E-3</v>
      </c>
      <c r="AN210" s="99"/>
      <c r="AO210" s="141">
        <f t="shared" si="58"/>
        <v>1.4961103350581159E-3</v>
      </c>
      <c r="AP210" s="141">
        <f t="shared" si="59"/>
        <v>3.8206987947904207E-4</v>
      </c>
      <c r="AQ210" s="141">
        <f t="shared" si="60"/>
        <v>2.4935172250968598E-3</v>
      </c>
      <c r="AR210" s="99"/>
      <c r="AS210" s="99"/>
      <c r="AT210" s="99"/>
      <c r="AU210" s="99"/>
    </row>
    <row r="211" spans="1:47" x14ac:dyDescent="0.25">
      <c r="A211" t="str">
        <f t="shared" si="48"/>
        <v>Small Business Direct Install_</v>
      </c>
      <c r="B211" t="s">
        <v>223</v>
      </c>
      <c r="D211" s="6" t="s">
        <v>28</v>
      </c>
      <c r="E211" s="7" t="s">
        <v>24</v>
      </c>
      <c r="F211" s="7"/>
      <c r="G211" s="6" t="s">
        <v>156</v>
      </c>
      <c r="H211" s="6">
        <v>1</v>
      </c>
      <c r="I211" s="135">
        <v>108090</v>
      </c>
      <c r="J211" s="131">
        <f t="shared" si="61"/>
        <v>720.6</v>
      </c>
      <c r="K211" s="135">
        <v>108090</v>
      </c>
      <c r="L211" s="131">
        <f t="shared" si="49"/>
        <v>720.6</v>
      </c>
      <c r="M211" s="130">
        <v>200</v>
      </c>
      <c r="N211" s="130">
        <v>120</v>
      </c>
      <c r="O211" s="8">
        <v>150</v>
      </c>
      <c r="P211" s="8">
        <f t="shared" si="50"/>
        <v>30000</v>
      </c>
      <c r="Q211" s="9">
        <v>18000</v>
      </c>
      <c r="R211" s="83">
        <v>108090</v>
      </c>
      <c r="S211" s="132">
        <v>0.9</v>
      </c>
      <c r="T211" s="135">
        <v>43236</v>
      </c>
      <c r="U211" s="83">
        <f t="shared" si="51"/>
        <v>720.6</v>
      </c>
      <c r="V211" s="83">
        <v>43236</v>
      </c>
      <c r="W211" s="83">
        <f t="shared" si="62"/>
        <v>720.6</v>
      </c>
      <c r="X211" s="83">
        <v>200</v>
      </c>
      <c r="Y211" s="83">
        <v>120</v>
      </c>
      <c r="Z211" s="8">
        <v>60</v>
      </c>
      <c r="AA211" s="8">
        <f t="shared" si="52"/>
        <v>12000</v>
      </c>
      <c r="AB211" s="9">
        <v>7200</v>
      </c>
      <c r="AC211" s="83">
        <v>38912.400000000001</v>
      </c>
      <c r="AD211" s="85">
        <f t="shared" si="53"/>
        <v>0.1714257726404467</v>
      </c>
      <c r="AE211" s="85">
        <f t="shared" si="54"/>
        <v>5.452008158735383E-2</v>
      </c>
      <c r="AF211" s="99">
        <f>IFERROR(AD211+INDEX('Admin Adder'!$M$5:$M$25,MATCH('Measure Assignment'!$A211,'Admin Adder'!$B$5:$B$25,0)),0)</f>
        <v>0.22594585422780053</v>
      </c>
      <c r="AG211" s="85">
        <f t="shared" si="55"/>
        <v>0.28570962106741116</v>
      </c>
      <c r="AI211" s="107"/>
      <c r="AJ211" s="107">
        <f t="shared" si="56"/>
        <v>8.7595389979733852E-3</v>
      </c>
      <c r="AL211" s="99"/>
      <c r="AM211" s="99">
        <f t="shared" si="57"/>
        <v>1.9791815215388286E-3</v>
      </c>
      <c r="AN211" s="99"/>
      <c r="AO211" s="141">
        <f t="shared" si="58"/>
        <v>1.5016107407017118E-3</v>
      </c>
      <c r="AP211" s="141">
        <f t="shared" si="59"/>
        <v>4.7757078083711656E-4</v>
      </c>
      <c r="AQ211" s="141">
        <f t="shared" si="60"/>
        <v>2.5026845678361863E-3</v>
      </c>
      <c r="AR211" s="99"/>
      <c r="AS211" s="99"/>
      <c r="AT211" s="99"/>
      <c r="AU211" s="99"/>
    </row>
    <row r="212" spans="1:47" x14ac:dyDescent="0.25">
      <c r="A212" t="str">
        <f t="shared" si="48"/>
        <v>Small Business Direct Install_</v>
      </c>
      <c r="D212" s="6" t="s">
        <v>28</v>
      </c>
      <c r="E212" s="7" t="s">
        <v>24</v>
      </c>
      <c r="F212" s="7"/>
      <c r="G212" s="6" t="s">
        <v>157</v>
      </c>
      <c r="H212" s="6">
        <v>1</v>
      </c>
      <c r="I212" s="135">
        <v>309540</v>
      </c>
      <c r="J212" s="131">
        <f t="shared" si="61"/>
        <v>201</v>
      </c>
      <c r="K212" s="135">
        <v>309540</v>
      </c>
      <c r="L212" s="131">
        <f t="shared" si="49"/>
        <v>201</v>
      </c>
      <c r="M212" s="130">
        <v>25</v>
      </c>
      <c r="N212" s="130">
        <v>15</v>
      </c>
      <c r="O212" s="8">
        <v>1540</v>
      </c>
      <c r="P212" s="8">
        <f t="shared" si="50"/>
        <v>38500</v>
      </c>
      <c r="Q212" s="9">
        <v>23100</v>
      </c>
      <c r="R212" s="83">
        <v>309540</v>
      </c>
      <c r="S212" s="132">
        <v>0.9</v>
      </c>
      <c r="T212" s="135">
        <v>100500</v>
      </c>
      <c r="U212" s="83">
        <f t="shared" si="51"/>
        <v>201</v>
      </c>
      <c r="V212" s="83">
        <v>100500</v>
      </c>
      <c r="W212" s="83">
        <f t="shared" si="62"/>
        <v>201</v>
      </c>
      <c r="X212" s="83">
        <v>25</v>
      </c>
      <c r="Y212" s="83">
        <v>15</v>
      </c>
      <c r="Z212" s="8">
        <v>500</v>
      </c>
      <c r="AA212" s="8">
        <f t="shared" si="52"/>
        <v>12500</v>
      </c>
      <c r="AB212" s="9">
        <v>7500</v>
      </c>
      <c r="AC212" s="83">
        <v>90450</v>
      </c>
      <c r="AD212" s="85">
        <f t="shared" si="53"/>
        <v>7.6501912547813689E-2</v>
      </c>
      <c r="AE212" s="85">
        <f t="shared" si="54"/>
        <v>5.452008158735383E-2</v>
      </c>
      <c r="AF212" s="99">
        <f>IFERROR(AD212+INDEX('Admin Adder'!$M$5:$M$25,MATCH('Measure Assignment'!$A212,'Admin Adder'!$B$5:$B$25,0)),0)</f>
        <v>0.13102199413516752</v>
      </c>
      <c r="AG212" s="85">
        <f t="shared" si="55"/>
        <v>0.12750318757968948</v>
      </c>
      <c r="AI212" s="107"/>
      <c r="AJ212" s="107" t="str">
        <f t="shared" si="56"/>
        <v>-</v>
      </c>
      <c r="AL212" s="99"/>
      <c r="AM212" s="99">
        <f t="shared" si="57"/>
        <v>0</v>
      </c>
      <c r="AN212" s="99"/>
      <c r="AO212" s="141">
        <f t="shared" si="58"/>
        <v>0</v>
      </c>
      <c r="AP212" s="141">
        <f t="shared" si="59"/>
        <v>0</v>
      </c>
      <c r="AQ212" s="141">
        <f t="shared" si="60"/>
        <v>0</v>
      </c>
      <c r="AR212" s="99"/>
      <c r="AS212" s="99"/>
      <c r="AT212" s="99"/>
      <c r="AU212" s="99"/>
    </row>
    <row r="213" spans="1:47" x14ac:dyDescent="0.25">
      <c r="A213" t="str">
        <f t="shared" si="48"/>
        <v>Small Business Direct Install_</v>
      </c>
      <c r="D213" s="6" t="s">
        <v>28</v>
      </c>
      <c r="E213" s="7" t="s">
        <v>24</v>
      </c>
      <c r="F213" s="7"/>
      <c r="G213" s="6" t="s">
        <v>160</v>
      </c>
      <c r="H213" s="6">
        <v>1</v>
      </c>
      <c r="I213" s="135">
        <v>46592</v>
      </c>
      <c r="J213" s="131">
        <f t="shared" si="61"/>
        <v>89.6</v>
      </c>
      <c r="K213" s="135">
        <v>46592</v>
      </c>
      <c r="L213" s="131">
        <f t="shared" si="49"/>
        <v>89.6</v>
      </c>
      <c r="M213" s="130">
        <v>36.43</v>
      </c>
      <c r="N213" s="130">
        <v>22</v>
      </c>
      <c r="O213" s="8">
        <v>520</v>
      </c>
      <c r="P213" s="8">
        <f t="shared" si="50"/>
        <v>18943.599999999999</v>
      </c>
      <c r="Q213" s="9">
        <v>11440</v>
      </c>
      <c r="R213" s="83">
        <v>46592</v>
      </c>
      <c r="S213" s="132">
        <v>0.9</v>
      </c>
      <c r="T213" s="135">
        <v>7168</v>
      </c>
      <c r="U213" s="83">
        <f t="shared" si="51"/>
        <v>89.6</v>
      </c>
      <c r="V213" s="83">
        <v>7168</v>
      </c>
      <c r="W213" s="83">
        <f t="shared" si="62"/>
        <v>89.6</v>
      </c>
      <c r="X213" s="83">
        <v>36.43</v>
      </c>
      <c r="Y213" s="83">
        <v>22</v>
      </c>
      <c r="Z213" s="8">
        <v>80</v>
      </c>
      <c r="AA213" s="8">
        <f t="shared" si="52"/>
        <v>2914.4</v>
      </c>
      <c r="AB213" s="9">
        <v>1760</v>
      </c>
      <c r="AC213" s="83">
        <v>6451.2</v>
      </c>
      <c r="AD213" s="85">
        <f t="shared" si="53"/>
        <v>0.24885376447876451</v>
      </c>
      <c r="AE213" s="85">
        <f t="shared" si="54"/>
        <v>5.452008158735383E-2</v>
      </c>
      <c r="AF213" s="99">
        <f>IFERROR(AD213+INDEX('Admin Adder'!$M$5:$M$25,MATCH('Measure Assignment'!$A213,'Admin Adder'!$B$5:$B$25,0)),0)</f>
        <v>0.30337384606611834</v>
      </c>
      <c r="AG213" s="85">
        <f t="shared" si="55"/>
        <v>0.4120792109073359</v>
      </c>
      <c r="AI213" s="107"/>
      <c r="AJ213" s="107" t="str">
        <f t="shared" si="56"/>
        <v>-</v>
      </c>
      <c r="AL213" s="99"/>
      <c r="AM213" s="99">
        <f t="shared" si="57"/>
        <v>0</v>
      </c>
      <c r="AN213" s="99"/>
      <c r="AO213" s="141">
        <f t="shared" si="58"/>
        <v>0</v>
      </c>
      <c r="AP213" s="141">
        <f t="shared" si="59"/>
        <v>0</v>
      </c>
      <c r="AQ213" s="141">
        <f t="shared" si="60"/>
        <v>0</v>
      </c>
      <c r="AR213" s="99"/>
      <c r="AS213" s="99"/>
      <c r="AT213" s="99"/>
      <c r="AU213" s="99"/>
    </row>
    <row r="214" spans="1:47" x14ac:dyDescent="0.25">
      <c r="A214" t="str">
        <f t="shared" si="48"/>
        <v>Small Business Direct Install_</v>
      </c>
      <c r="B214" t="s">
        <v>223</v>
      </c>
      <c r="D214" s="6" t="s">
        <v>28</v>
      </c>
      <c r="E214" s="7" t="s">
        <v>24</v>
      </c>
      <c r="F214" s="7"/>
      <c r="G214" s="6" t="s">
        <v>161</v>
      </c>
      <c r="H214" s="6">
        <v>1</v>
      </c>
      <c r="I214" s="135">
        <v>19468</v>
      </c>
      <c r="J214" s="131">
        <f t="shared" si="61"/>
        <v>31.4</v>
      </c>
      <c r="K214" s="135">
        <v>19468</v>
      </c>
      <c r="L214" s="131">
        <f t="shared" si="49"/>
        <v>31.4</v>
      </c>
      <c r="M214" s="130">
        <v>21.92</v>
      </c>
      <c r="N214" s="130">
        <v>13</v>
      </c>
      <c r="O214" s="8">
        <v>620</v>
      </c>
      <c r="P214" s="8">
        <f t="shared" si="50"/>
        <v>13590.400000000001</v>
      </c>
      <c r="Q214" s="9">
        <v>8060</v>
      </c>
      <c r="R214" s="83">
        <v>19468</v>
      </c>
      <c r="S214" s="132">
        <v>0.9</v>
      </c>
      <c r="T214" s="135">
        <v>6280</v>
      </c>
      <c r="U214" s="83">
        <f t="shared" si="51"/>
        <v>31.4</v>
      </c>
      <c r="V214" s="83">
        <v>6280</v>
      </c>
      <c r="W214" s="83">
        <f t="shared" si="62"/>
        <v>31.4</v>
      </c>
      <c r="X214" s="83">
        <v>21.92</v>
      </c>
      <c r="Y214" s="83">
        <v>13</v>
      </c>
      <c r="Z214" s="8">
        <v>200</v>
      </c>
      <c r="AA214" s="8">
        <f t="shared" si="52"/>
        <v>4384</v>
      </c>
      <c r="AB214" s="9">
        <v>2600</v>
      </c>
      <c r="AC214" s="83">
        <v>5652</v>
      </c>
      <c r="AD214" s="85">
        <f t="shared" si="53"/>
        <v>0.42436305732484075</v>
      </c>
      <c r="AE214" s="85">
        <f t="shared" si="54"/>
        <v>5.452008158735383E-2</v>
      </c>
      <c r="AF214" s="99">
        <f>IFERROR(AD214+INDEX('Admin Adder'!$M$5:$M$25,MATCH('Measure Assignment'!$A214,'Admin Adder'!$B$5:$B$25,0)),0)</f>
        <v>0.47888313891219458</v>
      </c>
      <c r="AG214" s="85">
        <f t="shared" si="55"/>
        <v>0.71554140127388544</v>
      </c>
      <c r="AI214" s="107"/>
      <c r="AJ214" s="107">
        <f t="shared" si="56"/>
        <v>1.5776732834910342E-3</v>
      </c>
      <c r="AL214" s="99"/>
      <c r="AM214" s="99">
        <f t="shared" si="57"/>
        <v>7.5552113417609503E-4</v>
      </c>
      <c r="AN214" s="99"/>
      <c r="AO214" s="141">
        <f t="shared" si="58"/>
        <v>6.6950625804197542E-4</v>
      </c>
      <c r="AP214" s="141">
        <f t="shared" si="59"/>
        <v>8.6014876134119593E-5</v>
      </c>
      <c r="AQ214" s="141">
        <f t="shared" si="60"/>
        <v>1.1288905520215465E-3</v>
      </c>
      <c r="AR214" s="99"/>
      <c r="AS214" s="99"/>
      <c r="AT214" s="99"/>
      <c r="AU214" s="99"/>
    </row>
    <row r="215" spans="1:47" x14ac:dyDescent="0.25">
      <c r="A215" t="str">
        <f t="shared" si="48"/>
        <v>Small Business Direct Install_</v>
      </c>
      <c r="B215" t="s">
        <v>223</v>
      </c>
      <c r="D215" s="6" t="s">
        <v>28</v>
      </c>
      <c r="E215" s="7" t="s">
        <v>24</v>
      </c>
      <c r="F215" s="7"/>
      <c r="G215" s="6" t="s">
        <v>162</v>
      </c>
      <c r="H215" s="6">
        <v>1</v>
      </c>
      <c r="I215" s="135">
        <v>21892</v>
      </c>
      <c r="J215" s="131">
        <f t="shared" si="61"/>
        <v>42.1</v>
      </c>
      <c r="K215" s="135">
        <v>21892</v>
      </c>
      <c r="L215" s="131">
        <f t="shared" si="49"/>
        <v>42.1</v>
      </c>
      <c r="M215" s="130">
        <v>23.46</v>
      </c>
      <c r="N215" s="130">
        <v>14</v>
      </c>
      <c r="O215" s="8">
        <v>520</v>
      </c>
      <c r="P215" s="8">
        <f t="shared" si="50"/>
        <v>12199.2</v>
      </c>
      <c r="Q215" s="9">
        <v>7280</v>
      </c>
      <c r="R215" s="83">
        <v>21892</v>
      </c>
      <c r="S215" s="132">
        <v>0.9</v>
      </c>
      <c r="T215" s="135">
        <v>7578</v>
      </c>
      <c r="U215" s="83">
        <f t="shared" si="51"/>
        <v>42.1</v>
      </c>
      <c r="V215" s="83">
        <v>7578</v>
      </c>
      <c r="W215" s="83">
        <f t="shared" si="62"/>
        <v>42.1</v>
      </c>
      <c r="X215" s="83">
        <v>23.46</v>
      </c>
      <c r="Y215" s="83">
        <v>14</v>
      </c>
      <c r="Z215" s="8">
        <v>180</v>
      </c>
      <c r="AA215" s="8">
        <f t="shared" si="52"/>
        <v>4222.8</v>
      </c>
      <c r="AB215" s="9">
        <v>2520</v>
      </c>
      <c r="AC215" s="83">
        <v>6820.2</v>
      </c>
      <c r="AD215" s="85">
        <f t="shared" si="53"/>
        <v>0.34131832461462375</v>
      </c>
      <c r="AE215" s="85">
        <f t="shared" si="54"/>
        <v>5.452008158735383E-2</v>
      </c>
      <c r="AF215" s="99">
        <f>IFERROR(AD215+INDEX('Admin Adder'!$M$5:$M$25,MATCH('Measure Assignment'!$A215,'Admin Adder'!$B$5:$B$25,0)),0)</f>
        <v>0.39583840620197758</v>
      </c>
      <c r="AG215" s="85">
        <f t="shared" si="55"/>
        <v>0.57195199253279094</v>
      </c>
      <c r="AI215" s="107"/>
      <c r="AJ215" s="107">
        <f t="shared" si="56"/>
        <v>1.7741125704841647E-3</v>
      </c>
      <c r="AL215" s="99"/>
      <c r="AM215" s="99">
        <f t="shared" si="57"/>
        <v>7.0226189232334534E-4</v>
      </c>
      <c r="AN215" s="99"/>
      <c r="AO215" s="141">
        <f t="shared" si="58"/>
        <v>6.055371302353987E-4</v>
      </c>
      <c r="AP215" s="141">
        <f t="shared" si="59"/>
        <v>9.6724762087946681E-5</v>
      </c>
      <c r="AQ215" s="141">
        <f t="shared" si="60"/>
        <v>1.0147072196658895E-3</v>
      </c>
      <c r="AR215" s="99"/>
      <c r="AS215" s="99"/>
      <c r="AT215" s="99"/>
      <c r="AU215" s="99"/>
    </row>
    <row r="216" spans="1:47" x14ac:dyDescent="0.25">
      <c r="A216" t="str">
        <f t="shared" si="48"/>
        <v>Small Business Direct Install_</v>
      </c>
      <c r="B216" t="s">
        <v>223</v>
      </c>
      <c r="D216" s="6" t="s">
        <v>28</v>
      </c>
      <c r="E216" s="7" t="s">
        <v>24</v>
      </c>
      <c r="F216" s="7"/>
      <c r="G216" s="6" t="s">
        <v>163</v>
      </c>
      <c r="H216" s="6">
        <v>1</v>
      </c>
      <c r="I216" s="135">
        <v>18356</v>
      </c>
      <c r="J216" s="131">
        <f t="shared" si="61"/>
        <v>70.599999999999994</v>
      </c>
      <c r="K216" s="135">
        <v>18356</v>
      </c>
      <c r="L216" s="131">
        <f t="shared" si="49"/>
        <v>70.599999999999994</v>
      </c>
      <c r="M216" s="130">
        <v>45.38</v>
      </c>
      <c r="N216" s="130">
        <v>0</v>
      </c>
      <c r="O216" s="8">
        <v>260</v>
      </c>
      <c r="P216" s="8">
        <f t="shared" si="50"/>
        <v>11798.800000000001</v>
      </c>
      <c r="Q216" s="9">
        <v>0</v>
      </c>
      <c r="R216" s="83">
        <v>18356</v>
      </c>
      <c r="S216" s="132">
        <v>0.9</v>
      </c>
      <c r="T216" s="135">
        <v>7059.9999999999991</v>
      </c>
      <c r="U216" s="83">
        <f t="shared" si="51"/>
        <v>70.599999999999994</v>
      </c>
      <c r="V216" s="83">
        <v>7059.9999999999991</v>
      </c>
      <c r="W216" s="83">
        <f t="shared" si="62"/>
        <v>70.599999999999994</v>
      </c>
      <c r="X216" s="83">
        <v>45.38</v>
      </c>
      <c r="Y216" s="83">
        <v>0</v>
      </c>
      <c r="Z216" s="8">
        <v>100</v>
      </c>
      <c r="AA216" s="8">
        <f t="shared" si="52"/>
        <v>4538</v>
      </c>
      <c r="AB216" s="9">
        <v>0</v>
      </c>
      <c r="AC216" s="83">
        <v>6353.9999999999991</v>
      </c>
      <c r="AD216" s="85">
        <f t="shared" si="53"/>
        <v>0</v>
      </c>
      <c r="AE216" s="85">
        <f t="shared" si="54"/>
        <v>5.4520081587353837E-2</v>
      </c>
      <c r="AF216" s="99">
        <f>IFERROR(AD216+INDEX('Admin Adder'!$M$5:$M$25,MATCH('Measure Assignment'!$A216,'Admin Adder'!$B$5:$B$25,0)),0)</f>
        <v>5.4520081587353837E-2</v>
      </c>
      <c r="AG216" s="85">
        <f t="shared" si="55"/>
        <v>0.66114123836503447</v>
      </c>
      <c r="AI216" s="107"/>
      <c r="AJ216" s="107">
        <f t="shared" si="56"/>
        <v>1.4875575709760336E-3</v>
      </c>
      <c r="AL216" s="99"/>
      <c r="AM216" s="99">
        <f t="shared" si="57"/>
        <v>8.1101760135499244E-5</v>
      </c>
      <c r="AN216" s="99"/>
      <c r="AO216" s="141">
        <f t="shared" si="58"/>
        <v>0</v>
      </c>
      <c r="AP216" s="141">
        <f t="shared" si="59"/>
        <v>8.1101760135499244E-5</v>
      </c>
      <c r="AQ216" s="141">
        <f t="shared" si="60"/>
        <v>9.8348565461437755E-4</v>
      </c>
      <c r="AR216" s="99"/>
      <c r="AS216" s="99"/>
      <c r="AT216" s="99"/>
      <c r="AU216" s="99"/>
    </row>
    <row r="217" spans="1:47" x14ac:dyDescent="0.25">
      <c r="A217" t="str">
        <f t="shared" si="48"/>
        <v>Small Business Direct Install_</v>
      </c>
      <c r="B217" t="s">
        <v>223</v>
      </c>
      <c r="D217" s="6" t="s">
        <v>28</v>
      </c>
      <c r="E217" s="7" t="s">
        <v>24</v>
      </c>
      <c r="F217" s="7"/>
      <c r="G217" s="6" t="s">
        <v>164</v>
      </c>
      <c r="H217" s="6">
        <v>1</v>
      </c>
      <c r="I217" s="135">
        <v>18469</v>
      </c>
      <c r="J217" s="131">
        <f t="shared" si="61"/>
        <v>80.3</v>
      </c>
      <c r="K217" s="135">
        <v>18469</v>
      </c>
      <c r="L217" s="131">
        <f t="shared" si="49"/>
        <v>80.3</v>
      </c>
      <c r="M217" s="130">
        <v>46.93</v>
      </c>
      <c r="N217" s="130">
        <v>0</v>
      </c>
      <c r="O217" s="8">
        <v>230</v>
      </c>
      <c r="P217" s="8">
        <f t="shared" si="50"/>
        <v>10793.9</v>
      </c>
      <c r="Q217" s="9">
        <v>0</v>
      </c>
      <c r="R217" s="83">
        <v>18469</v>
      </c>
      <c r="S217" s="132">
        <v>0.9</v>
      </c>
      <c r="T217" s="135">
        <v>6424</v>
      </c>
      <c r="U217" s="83">
        <f t="shared" si="51"/>
        <v>80.3</v>
      </c>
      <c r="V217" s="83">
        <v>6424</v>
      </c>
      <c r="W217" s="83">
        <f t="shared" si="62"/>
        <v>80.3</v>
      </c>
      <c r="X217" s="83">
        <v>46.93</v>
      </c>
      <c r="Y217" s="83">
        <v>0</v>
      </c>
      <c r="Z217" s="8">
        <v>80</v>
      </c>
      <c r="AA217" s="8">
        <f t="shared" si="52"/>
        <v>3754.4</v>
      </c>
      <c r="AB217" s="9">
        <v>0</v>
      </c>
      <c r="AC217" s="83">
        <v>5781.6</v>
      </c>
      <c r="AD217" s="85">
        <f t="shared" si="53"/>
        <v>0</v>
      </c>
      <c r="AE217" s="85">
        <f t="shared" si="54"/>
        <v>5.4520081587353837E-2</v>
      </c>
      <c r="AF217" s="99">
        <f>IFERROR(AD217+INDEX('Admin Adder'!$M$5:$M$25,MATCH('Measure Assignment'!$A217,'Admin Adder'!$B$5:$B$25,0)),0)</f>
        <v>5.4520081587353837E-2</v>
      </c>
      <c r="AG217" s="85">
        <f t="shared" si="55"/>
        <v>0.59991505364815711</v>
      </c>
      <c r="AI217" s="107"/>
      <c r="AJ217" s="107">
        <f t="shared" si="56"/>
        <v>1.4967150129852019E-3</v>
      </c>
      <c r="AL217" s="99"/>
      <c r="AM217" s="99">
        <f t="shared" si="57"/>
        <v>8.1601024620970566E-5</v>
      </c>
      <c r="AN217" s="99"/>
      <c r="AO217" s="141">
        <f t="shared" si="58"/>
        <v>0</v>
      </c>
      <c r="AP217" s="141">
        <f t="shared" si="59"/>
        <v>8.1601024620970566E-5</v>
      </c>
      <c r="AQ217" s="141">
        <f t="shared" si="60"/>
        <v>8.9790186731101955E-4</v>
      </c>
      <c r="AR217" s="99"/>
      <c r="AS217" s="99"/>
      <c r="AT217" s="99"/>
      <c r="AU217" s="99"/>
    </row>
    <row r="218" spans="1:47" x14ac:dyDescent="0.25">
      <c r="A218" t="str">
        <f t="shared" si="48"/>
        <v>Small Business Direct Install_</v>
      </c>
      <c r="B218" t="s">
        <v>223</v>
      </c>
      <c r="D218" s="6" t="s">
        <v>28</v>
      </c>
      <c r="E218" s="7" t="s">
        <v>24</v>
      </c>
      <c r="F218" s="7"/>
      <c r="G218" s="6" t="s">
        <v>165</v>
      </c>
      <c r="H218" s="6">
        <v>1</v>
      </c>
      <c r="I218" s="135">
        <v>80820</v>
      </c>
      <c r="J218" s="131">
        <f t="shared" si="61"/>
        <v>449</v>
      </c>
      <c r="K218" s="135">
        <v>80820</v>
      </c>
      <c r="L218" s="131">
        <f t="shared" si="49"/>
        <v>449</v>
      </c>
      <c r="M218" s="130">
        <v>180</v>
      </c>
      <c r="N218" s="130">
        <v>0</v>
      </c>
      <c r="O218" s="8">
        <v>180</v>
      </c>
      <c r="P218" s="8">
        <f t="shared" si="50"/>
        <v>32400</v>
      </c>
      <c r="Q218" s="9">
        <v>0</v>
      </c>
      <c r="R218" s="83">
        <v>80820</v>
      </c>
      <c r="S218" s="132">
        <v>0.9</v>
      </c>
      <c r="T218" s="135">
        <v>26940</v>
      </c>
      <c r="U218" s="83">
        <f t="shared" si="51"/>
        <v>449</v>
      </c>
      <c r="V218" s="83">
        <v>26940</v>
      </c>
      <c r="W218" s="83">
        <f t="shared" si="62"/>
        <v>449</v>
      </c>
      <c r="X218" s="83">
        <v>180</v>
      </c>
      <c r="Y218" s="83">
        <v>0</v>
      </c>
      <c r="Z218" s="8">
        <v>60</v>
      </c>
      <c r="AA218" s="8">
        <f t="shared" si="52"/>
        <v>10800</v>
      </c>
      <c r="AB218" s="9">
        <v>0</v>
      </c>
      <c r="AC218" s="83">
        <v>24246</v>
      </c>
      <c r="AD218" s="85">
        <f t="shared" si="53"/>
        <v>0</v>
      </c>
      <c r="AE218" s="85">
        <f t="shared" si="54"/>
        <v>5.4520081587353837E-2</v>
      </c>
      <c r="AF218" s="99">
        <f>IFERROR(AD218+INDEX('Admin Adder'!$M$5:$M$25,MATCH('Measure Assignment'!$A218,'Admin Adder'!$B$5:$B$25,0)),0)</f>
        <v>5.4520081587353837E-2</v>
      </c>
      <c r="AG218" s="85">
        <f t="shared" si="55"/>
        <v>0.41117012163782762</v>
      </c>
      <c r="AI218" s="107"/>
      <c r="AJ218" s="107">
        <f t="shared" si="56"/>
        <v>6.5495970193006669E-3</v>
      </c>
      <c r="AL218" s="99"/>
      <c r="AM218" s="99">
        <f t="shared" si="57"/>
        <v>3.5708456385656184E-4</v>
      </c>
      <c r="AN218" s="99"/>
      <c r="AO218" s="141">
        <f t="shared" si="58"/>
        <v>0</v>
      </c>
      <c r="AP218" s="141">
        <f t="shared" si="59"/>
        <v>3.5708456385656184E-4</v>
      </c>
      <c r="AQ218" s="141">
        <f t="shared" si="60"/>
        <v>2.6929986031046086E-3</v>
      </c>
      <c r="AR218" s="99"/>
      <c r="AS218" s="99"/>
      <c r="AT218" s="99"/>
      <c r="AU218" s="99"/>
    </row>
    <row r="219" spans="1:47" x14ac:dyDescent="0.25">
      <c r="A219" t="str">
        <f t="shared" si="48"/>
        <v>Small Business Direct Install_</v>
      </c>
      <c r="B219" t="s">
        <v>223</v>
      </c>
      <c r="D219" s="6" t="s">
        <v>28</v>
      </c>
      <c r="E219" s="7" t="s">
        <v>24</v>
      </c>
      <c r="F219" s="7"/>
      <c r="G219" s="6" t="s">
        <v>166</v>
      </c>
      <c r="H219" s="6">
        <v>1</v>
      </c>
      <c r="I219" s="135">
        <v>158760</v>
      </c>
      <c r="J219" s="131">
        <f t="shared" si="61"/>
        <v>882</v>
      </c>
      <c r="K219" s="135">
        <v>158760</v>
      </c>
      <c r="L219" s="131">
        <f t="shared" si="49"/>
        <v>882</v>
      </c>
      <c r="M219" s="130">
        <v>192</v>
      </c>
      <c r="N219" s="130">
        <v>0</v>
      </c>
      <c r="O219" s="8">
        <v>180</v>
      </c>
      <c r="P219" s="8">
        <f t="shared" si="50"/>
        <v>34560</v>
      </c>
      <c r="Q219" s="9">
        <v>0</v>
      </c>
      <c r="R219" s="83">
        <v>158760</v>
      </c>
      <c r="S219" s="132">
        <v>0.9</v>
      </c>
      <c r="T219" s="135">
        <v>52920</v>
      </c>
      <c r="U219" s="83">
        <f t="shared" si="51"/>
        <v>882</v>
      </c>
      <c r="V219" s="83">
        <v>52920</v>
      </c>
      <c r="W219" s="83">
        <f t="shared" si="62"/>
        <v>882</v>
      </c>
      <c r="X219" s="83">
        <v>192</v>
      </c>
      <c r="Y219" s="83">
        <v>0</v>
      </c>
      <c r="Z219" s="8">
        <v>60</v>
      </c>
      <c r="AA219" s="8">
        <f t="shared" si="52"/>
        <v>11520</v>
      </c>
      <c r="AB219" s="9">
        <v>0</v>
      </c>
      <c r="AC219" s="83">
        <v>47628</v>
      </c>
      <c r="AD219" s="85">
        <f t="shared" si="53"/>
        <v>0</v>
      </c>
      <c r="AE219" s="85">
        <f t="shared" si="54"/>
        <v>5.4520081587353837E-2</v>
      </c>
      <c r="AF219" s="99">
        <f>IFERROR(AD219+INDEX('Admin Adder'!$M$5:$M$25,MATCH('Measure Assignment'!$A219,'Admin Adder'!$B$5:$B$25,0)),0)</f>
        <v>5.4520081587353837E-2</v>
      </c>
      <c r="AG219" s="85">
        <f t="shared" si="55"/>
        <v>0.22326879469736613</v>
      </c>
      <c r="AI219" s="107"/>
      <c r="AJ219" s="107">
        <f t="shared" si="56"/>
        <v>1.2865800826332267E-2</v>
      </c>
      <c r="AL219" s="99"/>
      <c r="AM219" s="99">
        <f t="shared" si="57"/>
        <v>7.0144451073827965E-4</v>
      </c>
      <c r="AN219" s="99"/>
      <c r="AO219" s="141">
        <f t="shared" si="58"/>
        <v>0</v>
      </c>
      <c r="AP219" s="141">
        <f t="shared" si="59"/>
        <v>7.0144451073827965E-4</v>
      </c>
      <c r="AQ219" s="141">
        <f t="shared" si="60"/>
        <v>2.8725318433115822E-3</v>
      </c>
      <c r="AR219" s="99"/>
      <c r="AS219" s="99"/>
      <c r="AT219" s="99"/>
      <c r="AU219" s="99"/>
    </row>
    <row r="220" spans="1:47" x14ac:dyDescent="0.25">
      <c r="A220" t="str">
        <f t="shared" si="48"/>
        <v>Small Business Direct Install_</v>
      </c>
      <c r="B220" t="s">
        <v>223</v>
      </c>
      <c r="D220" s="6" t="s">
        <v>28</v>
      </c>
      <c r="E220" s="7" t="s">
        <v>24</v>
      </c>
      <c r="F220" s="7"/>
      <c r="G220" s="6" t="s">
        <v>167</v>
      </c>
      <c r="H220" s="6">
        <v>1</v>
      </c>
      <c r="I220" s="135">
        <v>29920</v>
      </c>
      <c r="J220" s="131">
        <f t="shared" si="61"/>
        <v>374</v>
      </c>
      <c r="K220" s="135">
        <v>29920</v>
      </c>
      <c r="L220" s="131">
        <f t="shared" si="49"/>
        <v>374</v>
      </c>
      <c r="M220" s="130">
        <v>350</v>
      </c>
      <c r="N220" s="130">
        <v>0</v>
      </c>
      <c r="O220" s="8">
        <v>80</v>
      </c>
      <c r="P220" s="8">
        <f t="shared" si="50"/>
        <v>28000</v>
      </c>
      <c r="Q220" s="9">
        <v>0</v>
      </c>
      <c r="R220" s="83">
        <v>29920</v>
      </c>
      <c r="S220" s="132">
        <v>0.9</v>
      </c>
      <c r="T220" s="135">
        <v>7480</v>
      </c>
      <c r="U220" s="83">
        <f t="shared" si="51"/>
        <v>374</v>
      </c>
      <c r="V220" s="83">
        <v>7480</v>
      </c>
      <c r="W220" s="83">
        <f t="shared" si="62"/>
        <v>374</v>
      </c>
      <c r="X220" s="83">
        <v>350</v>
      </c>
      <c r="Y220" s="83">
        <v>0</v>
      </c>
      <c r="Z220" s="8">
        <v>20</v>
      </c>
      <c r="AA220" s="8">
        <f t="shared" si="52"/>
        <v>7000</v>
      </c>
      <c r="AB220" s="9">
        <v>0</v>
      </c>
      <c r="AC220" s="83">
        <v>6732</v>
      </c>
      <c r="AD220" s="85">
        <f t="shared" si="53"/>
        <v>0</v>
      </c>
      <c r="AE220" s="85">
        <f t="shared" si="54"/>
        <v>5.4520081587353837E-2</v>
      </c>
      <c r="AF220" s="99">
        <f>IFERROR(AD220+INDEX('Admin Adder'!$M$5:$M$25,MATCH('Measure Assignment'!$A220,'Admin Adder'!$B$5:$B$25,0)),0)</f>
        <v>5.4520081587353837E-2</v>
      </c>
      <c r="AG220" s="85">
        <f t="shared" si="55"/>
        <v>0.95492742551566079</v>
      </c>
      <c r="AI220" s="107"/>
      <c r="AJ220" s="107">
        <f t="shared" si="56"/>
        <v>2.4246961496841865E-3</v>
      </c>
      <c r="AL220" s="99"/>
      <c r="AM220" s="99">
        <f t="shared" si="57"/>
        <v>1.3219463190532456E-4</v>
      </c>
      <c r="AN220" s="99"/>
      <c r="AO220" s="141">
        <f t="shared" si="58"/>
        <v>0</v>
      </c>
      <c r="AP220" s="141">
        <f t="shared" si="59"/>
        <v>1.3219463190532456E-4</v>
      </c>
      <c r="AQ220" s="141">
        <f t="shared" si="60"/>
        <v>2.3154088518756557E-3</v>
      </c>
      <c r="AR220" s="99"/>
      <c r="AS220" s="99"/>
      <c r="AT220" s="99"/>
      <c r="AU220" s="99"/>
    </row>
    <row r="221" spans="1:47" x14ac:dyDescent="0.25">
      <c r="A221" t="str">
        <f t="shared" si="48"/>
        <v>Small Business Direct Install_</v>
      </c>
      <c r="B221" t="s">
        <v>223</v>
      </c>
      <c r="D221" s="6" t="s">
        <v>28</v>
      </c>
      <c r="E221" s="7" t="s">
        <v>24</v>
      </c>
      <c r="F221" s="7"/>
      <c r="G221" s="6" t="s">
        <v>168</v>
      </c>
      <c r="H221" s="6">
        <v>1</v>
      </c>
      <c r="I221" s="135">
        <v>5824</v>
      </c>
      <c r="J221" s="131">
        <f t="shared" si="61"/>
        <v>36.4</v>
      </c>
      <c r="K221" s="135">
        <v>5824</v>
      </c>
      <c r="L221" s="131">
        <f t="shared" si="49"/>
        <v>36.4</v>
      </c>
      <c r="M221" s="130">
        <v>35</v>
      </c>
      <c r="N221" s="130">
        <v>0</v>
      </c>
      <c r="O221" s="8">
        <v>160</v>
      </c>
      <c r="P221" s="8">
        <f t="shared" si="50"/>
        <v>5600</v>
      </c>
      <c r="Q221" s="9">
        <v>0</v>
      </c>
      <c r="R221" s="83">
        <v>5824</v>
      </c>
      <c r="S221" s="132">
        <v>0.9</v>
      </c>
      <c r="T221" s="135">
        <v>2080</v>
      </c>
      <c r="U221" s="83">
        <f t="shared" si="51"/>
        <v>41.6</v>
      </c>
      <c r="V221" s="83">
        <v>2080</v>
      </c>
      <c r="W221" s="83">
        <f t="shared" si="62"/>
        <v>41.6</v>
      </c>
      <c r="X221" s="83">
        <v>35</v>
      </c>
      <c r="Y221" s="83">
        <v>0</v>
      </c>
      <c r="Z221" s="8">
        <v>50</v>
      </c>
      <c r="AA221" s="8">
        <f t="shared" si="52"/>
        <v>1750</v>
      </c>
      <c r="AB221" s="9">
        <v>0</v>
      </c>
      <c r="AC221" s="83">
        <v>1872</v>
      </c>
      <c r="AD221" s="85">
        <f t="shared" si="53"/>
        <v>0</v>
      </c>
      <c r="AE221" s="85">
        <f t="shared" si="54"/>
        <v>5.4520081587353837E-2</v>
      </c>
      <c r="AF221" s="99">
        <f>IFERROR(AD221+INDEX('Admin Adder'!$M$5:$M$25,MATCH('Measure Assignment'!$A221,'Admin Adder'!$B$5:$B$25,0)),0)</f>
        <v>5.4520081587353837E-2</v>
      </c>
      <c r="AG221" s="85">
        <f t="shared" si="55"/>
        <v>0.95504158004158002</v>
      </c>
      <c r="AI221" s="107"/>
      <c r="AJ221" s="107">
        <f t="shared" si="56"/>
        <v>4.719729403663336E-4</v>
      </c>
      <c r="AL221" s="99"/>
      <c r="AM221" s="99">
        <f t="shared" si="57"/>
        <v>2.5732003215795794E-5</v>
      </c>
      <c r="AN221" s="99"/>
      <c r="AO221" s="141">
        <f t="shared" si="58"/>
        <v>0</v>
      </c>
      <c r="AP221" s="141">
        <f t="shared" si="59"/>
        <v>2.5732003215795794E-5</v>
      </c>
      <c r="AQ221" s="141">
        <f t="shared" si="60"/>
        <v>4.5075378270433366E-4</v>
      </c>
      <c r="AR221" s="99"/>
      <c r="AS221" s="99"/>
      <c r="AT221" s="99"/>
      <c r="AU221" s="99"/>
    </row>
    <row r="222" spans="1:47" x14ac:dyDescent="0.25">
      <c r="A222" t="str">
        <f t="shared" si="48"/>
        <v>Small Business Direct Install_</v>
      </c>
      <c r="B222" t="s">
        <v>223</v>
      </c>
      <c r="D222" s="6" t="s">
        <v>28</v>
      </c>
      <c r="E222" s="7" t="s">
        <v>24</v>
      </c>
      <c r="F222" s="7"/>
      <c r="G222" s="6" t="s">
        <v>169</v>
      </c>
      <c r="H222" s="6">
        <v>1</v>
      </c>
      <c r="I222" s="135">
        <v>15860</v>
      </c>
      <c r="J222" s="131">
        <f t="shared" si="61"/>
        <v>79.3</v>
      </c>
      <c r="K222" s="135">
        <v>15860</v>
      </c>
      <c r="L222" s="131">
        <f t="shared" si="49"/>
        <v>79.3</v>
      </c>
      <c r="M222" s="130">
        <v>35</v>
      </c>
      <c r="N222" s="130">
        <v>0</v>
      </c>
      <c r="O222" s="8">
        <v>200</v>
      </c>
      <c r="P222" s="8">
        <f t="shared" si="50"/>
        <v>7000</v>
      </c>
      <c r="Q222" s="9">
        <v>0</v>
      </c>
      <c r="R222" s="83">
        <v>15860</v>
      </c>
      <c r="S222" s="132">
        <v>0.9</v>
      </c>
      <c r="T222" s="135">
        <v>6344</v>
      </c>
      <c r="U222" s="83">
        <f t="shared" si="51"/>
        <v>79.3</v>
      </c>
      <c r="V222" s="83">
        <v>6344</v>
      </c>
      <c r="W222" s="83">
        <f t="shared" si="62"/>
        <v>79.3</v>
      </c>
      <c r="X222" s="83">
        <v>35</v>
      </c>
      <c r="Y222" s="83">
        <v>0</v>
      </c>
      <c r="Z222" s="8">
        <v>80</v>
      </c>
      <c r="AA222" s="8">
        <f t="shared" si="52"/>
        <v>2800</v>
      </c>
      <c r="AB222" s="9">
        <v>0</v>
      </c>
      <c r="AC222" s="83">
        <v>5709.6</v>
      </c>
      <c r="AD222" s="85">
        <f t="shared" si="53"/>
        <v>0</v>
      </c>
      <c r="AE222" s="85">
        <f t="shared" si="54"/>
        <v>5.4520081587353837E-2</v>
      </c>
      <c r="AF222" s="99">
        <f>IFERROR(AD222+INDEX('Admin Adder'!$M$5:$M$25,MATCH('Measure Assignment'!$A222,'Admin Adder'!$B$5:$B$25,0)),0)</f>
        <v>5.4520081587353837E-2</v>
      </c>
      <c r="AG222" s="85">
        <f t="shared" si="55"/>
        <v>0.45434314961798089</v>
      </c>
      <c r="AI222" s="107"/>
      <c r="AJ222" s="107">
        <f t="shared" si="56"/>
        <v>1.2852834536761764E-3</v>
      </c>
      <c r="AL222" s="99"/>
      <c r="AM222" s="99">
        <f t="shared" si="57"/>
        <v>7.0073758757301053E-5</v>
      </c>
      <c r="AN222" s="99"/>
      <c r="AO222" s="141">
        <f t="shared" si="58"/>
        <v>0</v>
      </c>
      <c r="AP222" s="141">
        <f t="shared" si="59"/>
        <v>7.0073758757301053E-5</v>
      </c>
      <c r="AQ222" s="141">
        <f t="shared" si="60"/>
        <v>5.8395973249511025E-4</v>
      </c>
      <c r="AR222" s="99"/>
      <c r="AS222" s="99"/>
      <c r="AT222" s="99"/>
      <c r="AU222" s="99"/>
    </row>
    <row r="223" spans="1:47" x14ac:dyDescent="0.25">
      <c r="A223" t="str">
        <f t="shared" si="48"/>
        <v>Small Business Direct Install_</v>
      </c>
      <c r="B223" t="s">
        <v>223</v>
      </c>
      <c r="D223" s="6" t="s">
        <v>28</v>
      </c>
      <c r="E223" s="7" t="s">
        <v>24</v>
      </c>
      <c r="F223" s="7"/>
      <c r="G223" s="6" t="s">
        <v>170</v>
      </c>
      <c r="H223" s="6">
        <v>1</v>
      </c>
      <c r="I223" s="135">
        <v>325052</v>
      </c>
      <c r="J223" s="131">
        <f t="shared" si="61"/>
        <v>89.055342465753426</v>
      </c>
      <c r="K223" s="135">
        <v>325052</v>
      </c>
      <c r="L223" s="131">
        <f t="shared" si="49"/>
        <v>89.055342465753426</v>
      </c>
      <c r="M223" s="130">
        <v>12.69</v>
      </c>
      <c r="N223" s="130">
        <v>0</v>
      </c>
      <c r="O223" s="8">
        <v>3650</v>
      </c>
      <c r="P223" s="8">
        <f t="shared" si="50"/>
        <v>46318.5</v>
      </c>
      <c r="Q223" s="9">
        <v>0</v>
      </c>
      <c r="R223" s="83">
        <v>325052</v>
      </c>
      <c r="S223" s="132">
        <v>0.9</v>
      </c>
      <c r="T223" s="135">
        <v>144248</v>
      </c>
      <c r="U223" s="83">
        <f t="shared" si="51"/>
        <v>98.8</v>
      </c>
      <c r="V223" s="83">
        <v>144248</v>
      </c>
      <c r="W223" s="83">
        <f t="shared" si="62"/>
        <v>98.8</v>
      </c>
      <c r="X223" s="83">
        <v>12.69</v>
      </c>
      <c r="Y223" s="83">
        <v>0</v>
      </c>
      <c r="Z223" s="8">
        <v>1460</v>
      </c>
      <c r="AA223" s="8">
        <f t="shared" si="52"/>
        <v>18527.399999999998</v>
      </c>
      <c r="AB223" s="9">
        <v>0</v>
      </c>
      <c r="AC223" s="83">
        <v>129823.2</v>
      </c>
      <c r="AD223" s="85">
        <f t="shared" si="53"/>
        <v>0</v>
      </c>
      <c r="AE223" s="85">
        <f t="shared" si="54"/>
        <v>5.4520081587353837E-2</v>
      </c>
      <c r="AF223" s="99">
        <f>IFERROR(AD223+INDEX('Admin Adder'!$M$5:$M$25,MATCH('Measure Assignment'!$A223,'Admin Adder'!$B$5:$B$25,0)),0)</f>
        <v>5.4520081587353837E-2</v>
      </c>
      <c r="AG223" s="85">
        <f t="shared" si="55"/>
        <v>0.14255756304146719</v>
      </c>
      <c r="AI223" s="107"/>
      <c r="AJ223" s="107">
        <f t="shared" si="56"/>
        <v>2.6341989734195995E-2</v>
      </c>
      <c r="AL223" s="99"/>
      <c r="AM223" s="99">
        <f t="shared" si="57"/>
        <v>1.436167429481603E-3</v>
      </c>
      <c r="AN223" s="99"/>
      <c r="AO223" s="141">
        <f t="shared" si="58"/>
        <v>0</v>
      </c>
      <c r="AP223" s="141">
        <f t="shared" si="59"/>
        <v>1.436167429481603E-3</v>
      </c>
      <c r="AQ223" s="141">
        <f t="shared" si="60"/>
        <v>3.7552498621703273E-3</v>
      </c>
      <c r="AR223" s="99"/>
      <c r="AS223" s="99"/>
      <c r="AT223" s="99"/>
      <c r="AU223" s="99"/>
    </row>
    <row r="224" spans="1:47" x14ac:dyDescent="0.25">
      <c r="A224" t="str">
        <f t="shared" si="48"/>
        <v>Small Business Direct Install_</v>
      </c>
      <c r="D224" s="6" t="s">
        <v>28</v>
      </c>
      <c r="E224" s="7" t="s">
        <v>24</v>
      </c>
      <c r="F224" s="7"/>
      <c r="G224" s="6" t="s">
        <v>171</v>
      </c>
      <c r="H224" s="6">
        <v>1</v>
      </c>
      <c r="I224" s="135">
        <v>40656</v>
      </c>
      <c r="J224" s="131">
        <f t="shared" si="61"/>
        <v>76.709433962264157</v>
      </c>
      <c r="K224" s="135">
        <v>40656</v>
      </c>
      <c r="L224" s="131">
        <f t="shared" si="49"/>
        <v>76.709433962264157</v>
      </c>
      <c r="M224" s="130">
        <v>1.44</v>
      </c>
      <c r="N224" s="130">
        <v>0</v>
      </c>
      <c r="O224" s="8">
        <v>530</v>
      </c>
      <c r="P224" s="8">
        <f t="shared" si="50"/>
        <v>763.19999999999993</v>
      </c>
      <c r="Q224" s="9">
        <v>0</v>
      </c>
      <c r="R224" s="83">
        <v>40656</v>
      </c>
      <c r="S224" s="132">
        <v>0.9</v>
      </c>
      <c r="T224" s="135">
        <v>23546.600000000002</v>
      </c>
      <c r="U224" s="83">
        <f t="shared" si="51"/>
        <v>84.7</v>
      </c>
      <c r="V224" s="83">
        <v>23546.600000000002</v>
      </c>
      <c r="W224" s="83">
        <f t="shared" si="62"/>
        <v>84.7</v>
      </c>
      <c r="X224" s="83">
        <v>1.44</v>
      </c>
      <c r="Y224" s="83">
        <v>0</v>
      </c>
      <c r="Z224" s="8">
        <v>278</v>
      </c>
      <c r="AA224" s="8">
        <f t="shared" si="52"/>
        <v>400.32</v>
      </c>
      <c r="AB224" s="9">
        <v>0</v>
      </c>
      <c r="AC224" s="83">
        <v>21191.940000000002</v>
      </c>
      <c r="AD224" s="85">
        <f t="shared" si="53"/>
        <v>0</v>
      </c>
      <c r="AE224" s="85">
        <f t="shared" si="54"/>
        <v>5.4520081587353837E-2</v>
      </c>
      <c r="AF224" s="99">
        <f>IFERROR(AD224+INDEX('Admin Adder'!$M$5:$M$25,MATCH('Measure Assignment'!$A224,'Admin Adder'!$B$5:$B$25,0)),0)</f>
        <v>5.4520081587353837E-2</v>
      </c>
      <c r="AG224" s="85">
        <f t="shared" si="55"/>
        <v>1.8812591009498458E-2</v>
      </c>
      <c r="AI224" s="107"/>
      <c r="AJ224" s="107" t="str">
        <f t="shared" si="56"/>
        <v>-</v>
      </c>
      <c r="AL224" s="99"/>
      <c r="AM224" s="99">
        <f t="shared" si="57"/>
        <v>0</v>
      </c>
      <c r="AN224" s="99"/>
      <c r="AO224" s="141">
        <f t="shared" si="58"/>
        <v>0</v>
      </c>
      <c r="AP224" s="141">
        <f t="shared" si="59"/>
        <v>0</v>
      </c>
      <c r="AQ224" s="141">
        <f t="shared" si="60"/>
        <v>0</v>
      </c>
      <c r="AR224" s="99"/>
      <c r="AS224" s="99"/>
      <c r="AT224" s="99"/>
      <c r="AU224" s="99"/>
    </row>
    <row r="225" spans="1:49" x14ac:dyDescent="0.25">
      <c r="A225" t="str">
        <f>E225&amp;"_"&amp;F225</f>
        <v>Home Weatherproofing_Incentive</v>
      </c>
      <c r="B225" t="s">
        <v>251</v>
      </c>
      <c r="C225" t="s">
        <v>219</v>
      </c>
      <c r="D225" s="6" t="s">
        <v>9</v>
      </c>
      <c r="E225" s="7" t="s">
        <v>10</v>
      </c>
      <c r="F225" s="7" t="s">
        <v>7</v>
      </c>
      <c r="G225" s="6"/>
      <c r="H225" s="139">
        <f>H45</f>
        <v>0.72</v>
      </c>
      <c r="I225" s="135"/>
      <c r="J225" s="131">
        <f>SUMPRODUCT($Z$233:$Z$235,$W$233:$W$235)</f>
        <v>141.6084152270771</v>
      </c>
      <c r="K225" s="135"/>
      <c r="L225" s="131"/>
      <c r="M225" s="131">
        <f>SUMPRODUCT($Y$233:$Y$235,$W$233:$W$235)</f>
        <v>305.69178403388287</v>
      </c>
      <c r="N225" s="131">
        <f>SUMPRODUCT($Y$233:$Y$235,$W$233:$W$235)</f>
        <v>305.69178403388287</v>
      </c>
      <c r="O225" s="8">
        <v>40</v>
      </c>
      <c r="P225" s="8">
        <f t="shared" si="50"/>
        <v>12227.671361355315</v>
      </c>
      <c r="Q225" s="9">
        <f>O225*N225</f>
        <v>12227.671361355315</v>
      </c>
      <c r="R225" s="83">
        <f>O225*H225*J225</f>
        <v>4078.32235853982</v>
      </c>
      <c r="S225" s="132">
        <f>S45</f>
        <v>0.9</v>
      </c>
      <c r="T225" s="135"/>
      <c r="U225" s="83"/>
      <c r="V225" s="83"/>
      <c r="W225" s="83"/>
      <c r="X225" s="83"/>
      <c r="Y225" s="83"/>
      <c r="Z225" s="8"/>
      <c r="AA225" s="8">
        <f t="shared" si="52"/>
        <v>0</v>
      </c>
      <c r="AB225" s="9"/>
      <c r="AC225" s="83"/>
      <c r="AD225" s="85">
        <f>SUM(Q225+AB225)/SUM(R225+AC225)</f>
        <v>2.998211099167071</v>
      </c>
      <c r="AE225" s="85">
        <f t="shared" si="54"/>
        <v>7.4597445942530261E-2</v>
      </c>
      <c r="AF225" s="99">
        <f>IFERROR(AD225+INDEX('Admin Adder'!$M$5:$M$25,MATCH('Measure Assignment'!$A225,'Admin Adder'!$B$5:$B$25,0)),0)</f>
        <v>3.0728085451096012</v>
      </c>
      <c r="AG225" s="85">
        <f t="shared" si="55"/>
        <v>2.998211099167071</v>
      </c>
      <c r="AI225" s="107"/>
      <c r="AJ225" s="107">
        <f>IFERROR(IF(B225=" ","-",R225/SUMIF($B$2:$B$229,B225,$R$2:$R$229)),"-")</f>
        <v>1.2687449884468349E-2</v>
      </c>
      <c r="AL225" s="99"/>
      <c r="AM225" s="99">
        <f t="shared" si="57"/>
        <v>3.8986104420644166E-2</v>
      </c>
      <c r="AN225" s="99"/>
      <c r="AO225" s="141">
        <f t="shared" si="58"/>
        <v>3.8039653063738979E-2</v>
      </c>
      <c r="AP225" s="141">
        <f t="shared" si="59"/>
        <v>9.4645135690518949E-4</v>
      </c>
      <c r="AQ225" s="141">
        <f t="shared" si="60"/>
        <v>3.8039653063738979E-2</v>
      </c>
      <c r="AR225" s="99"/>
    </row>
    <row r="226" spans="1:49" x14ac:dyDescent="0.25">
      <c r="A226" t="str">
        <f>E226&amp;"_"&amp;F226</f>
        <v>Income Qualified Weatherproofing_Incentive</v>
      </c>
      <c r="B226" t="s">
        <v>251</v>
      </c>
      <c r="C226" t="s">
        <v>219</v>
      </c>
      <c r="D226" s="6" t="s">
        <v>9</v>
      </c>
      <c r="E226" s="7" t="s">
        <v>13</v>
      </c>
      <c r="F226" s="7" t="s">
        <v>7</v>
      </c>
      <c r="G226" s="6"/>
      <c r="H226" s="6">
        <f>H62</f>
        <v>1</v>
      </c>
      <c r="I226" s="135"/>
      <c r="J226" s="131">
        <f>Z236</f>
        <v>152.87831907288961</v>
      </c>
      <c r="K226" s="135"/>
      <c r="L226" s="131"/>
      <c r="M226" s="131">
        <f>Y236</f>
        <v>354.62675624999997</v>
      </c>
      <c r="N226" s="131">
        <f>M226</f>
        <v>354.62675624999997</v>
      </c>
      <c r="O226" s="8">
        <v>20</v>
      </c>
      <c r="P226" s="8">
        <f t="shared" si="50"/>
        <v>7092.5351249999994</v>
      </c>
      <c r="Q226" s="9">
        <f>O226*N226</f>
        <v>7092.5351249999994</v>
      </c>
      <c r="R226" s="83">
        <f>O226*H226*J226</f>
        <v>3057.566381457792</v>
      </c>
      <c r="S226" s="132">
        <f>S62</f>
        <v>1</v>
      </c>
      <c r="T226" s="135"/>
      <c r="U226" s="83"/>
      <c r="V226" s="83"/>
      <c r="W226" s="83"/>
      <c r="X226" s="83"/>
      <c r="Y226" s="83"/>
      <c r="Z226" s="8"/>
      <c r="AA226" s="8">
        <f t="shared" si="52"/>
        <v>0</v>
      </c>
      <c r="AB226" s="9"/>
      <c r="AC226" s="83"/>
      <c r="AD226" s="85">
        <f>SUM(Q226+AB226)/SUM(R226+AC226)</f>
        <v>2.3196667676658609</v>
      </c>
      <c r="AE226" s="85">
        <f t="shared" si="54"/>
        <v>0.66605912709257398</v>
      </c>
      <c r="AF226" s="99">
        <f>IFERROR(AD226+INDEX('Admin Adder'!$M$5:$M$25,MATCH('Measure Assignment'!$A226,'Admin Adder'!$B$5:$B$25,0)),0)</f>
        <v>2.9857258947584349</v>
      </c>
      <c r="AG226" s="85">
        <f t="shared" si="55"/>
        <v>2.3196667676658609</v>
      </c>
      <c r="AI226" s="107"/>
      <c r="AJ226" s="107">
        <f t="shared" ref="AJ226:AJ228" si="63">IFERROR(IF(B226=" ","-",R226/SUMIF($B$2:$B$229,B226,$R$2:$R$229)),"-")</f>
        <v>9.5119308438065941E-3</v>
      </c>
      <c r="AL226" s="99"/>
      <c r="AM226" s="99">
        <f t="shared" si="57"/>
        <v>2.8400018229504796E-2</v>
      </c>
      <c r="AN226" s="99"/>
      <c r="AO226" s="141">
        <f t="shared" si="58"/>
        <v>2.2064509874714047E-2</v>
      </c>
      <c r="AP226" s="141">
        <f t="shared" si="59"/>
        <v>6.3355083547907507E-3</v>
      </c>
      <c r="AQ226" s="141">
        <f t="shared" si="60"/>
        <v>2.2064509874714047E-2</v>
      </c>
      <c r="AR226" s="99"/>
      <c r="AU226" s="99"/>
      <c r="AV226" s="100">
        <v>3554857.9123200006</v>
      </c>
      <c r="AW226" s="107">
        <f>AV226/SUM($AV$226:$AV$231)</f>
        <v>0.68416536191123734</v>
      </c>
    </row>
    <row r="227" spans="1:49" x14ac:dyDescent="0.25">
      <c r="A227" t="str">
        <f>E227&amp;"_"&amp;F227</f>
        <v>Home Weatherproofing_Incentive</v>
      </c>
      <c r="B227" t="s">
        <v>251</v>
      </c>
      <c r="C227" t="s">
        <v>220</v>
      </c>
      <c r="D227" s="6" t="s">
        <v>9</v>
      </c>
      <c r="E227" s="7" t="s">
        <v>10</v>
      </c>
      <c r="F227" s="7" t="s">
        <v>7</v>
      </c>
      <c r="G227" s="6"/>
      <c r="H227" s="139">
        <f>H225</f>
        <v>0.72</v>
      </c>
      <c r="I227" s="135"/>
      <c r="J227" s="131">
        <f>SUMPRODUCT($Z$239:$Z$241,$W$233:$W$235)</f>
        <v>242.65288366241307</v>
      </c>
      <c r="K227" s="135"/>
      <c r="L227" s="131"/>
      <c r="M227" s="131">
        <f>SUMPRODUCT($Y$239:$Y$241,$W$233:$W$235)</f>
        <v>152.62373599187984</v>
      </c>
      <c r="N227" s="131">
        <f>SUMPRODUCT($Y$239:$Y$241,$W$233:$W$235)</f>
        <v>152.62373599187984</v>
      </c>
      <c r="O227" s="8">
        <v>65</v>
      </c>
      <c r="P227" s="8">
        <f t="shared" si="50"/>
        <v>9920.5428394721894</v>
      </c>
      <c r="Q227" s="9">
        <f>O227*N227</f>
        <v>9920.5428394721894</v>
      </c>
      <c r="R227" s="83">
        <f>O227*H227*J227</f>
        <v>11356.154955400931</v>
      </c>
      <c r="S227" s="132">
        <f>S225</f>
        <v>0.9</v>
      </c>
      <c r="T227" s="135"/>
      <c r="U227" s="83"/>
      <c r="V227" s="83"/>
      <c r="W227" s="83"/>
      <c r="X227" s="83"/>
      <c r="Y227" s="83"/>
      <c r="Z227" s="8"/>
      <c r="AA227" s="8">
        <f t="shared" si="52"/>
        <v>0</v>
      </c>
      <c r="AB227" s="9"/>
      <c r="AC227" s="83"/>
      <c r="AD227" s="85">
        <f>SUM(Q227+AB227)/SUM(R227+AC227)</f>
        <v>0.87358290534368133</v>
      </c>
      <c r="AE227" s="85">
        <f t="shared" si="54"/>
        <v>7.4597445942530372E-2</v>
      </c>
      <c r="AF227" s="99">
        <f>IFERROR(AD227+INDEX('Admin Adder'!$M$5:$M$25,MATCH('Measure Assignment'!$A227,'Admin Adder'!$B$5:$B$25,0)),0)</f>
        <v>0.9481803512862117</v>
      </c>
      <c r="AG227" s="85">
        <f t="shared" si="55"/>
        <v>0.87358290534368133</v>
      </c>
      <c r="AI227" s="107"/>
      <c r="AJ227" s="107">
        <f t="shared" si="63"/>
        <v>3.5328410608643515E-2</v>
      </c>
      <c r="AL227" s="99"/>
      <c r="AM227" s="99">
        <f t="shared" si="57"/>
        <v>3.3497704781287135E-2</v>
      </c>
      <c r="AN227" s="99"/>
      <c r="AO227" s="141">
        <f t="shared" si="58"/>
        <v>3.0862295580673334E-2</v>
      </c>
      <c r="AP227" s="141">
        <f t="shared" si="59"/>
        <v>2.6354092006138012E-3</v>
      </c>
      <c r="AQ227" s="141">
        <f t="shared" si="60"/>
        <v>3.0862295580673334E-2</v>
      </c>
      <c r="AR227" s="99"/>
      <c r="AU227" s="99"/>
      <c r="AV227" s="100">
        <v>105310.28090880001</v>
      </c>
      <c r="AW227" s="107">
        <f t="shared" ref="AW227:AW231" si="64">AV227/SUM($AV$226:$AV$231)</f>
        <v>2.0267939880590502E-2</v>
      </c>
    </row>
    <row r="228" spans="1:49" x14ac:dyDescent="0.25">
      <c r="A228" t="str">
        <f t="shared" si="48"/>
        <v>Income Qualified Weatherproofing_Incentive</v>
      </c>
      <c r="B228" t="s">
        <v>251</v>
      </c>
      <c r="C228" t="s">
        <v>220</v>
      </c>
      <c r="D228" s="6" t="s">
        <v>9</v>
      </c>
      <c r="E228" s="7" t="s">
        <v>13</v>
      </c>
      <c r="F228" s="7" t="s">
        <v>7</v>
      </c>
      <c r="G228" s="6"/>
      <c r="H228" s="6">
        <f>H226</f>
        <v>1</v>
      </c>
      <c r="I228" s="135"/>
      <c r="J228" s="131">
        <f>Z242</f>
        <v>277.93396919132323</v>
      </c>
      <c r="K228" s="135"/>
      <c r="L228" s="131"/>
      <c r="M228" s="131">
        <f>Y242</f>
        <v>175.82446759560546</v>
      </c>
      <c r="N228" s="131">
        <f>M228</f>
        <v>175.82446759560546</v>
      </c>
      <c r="O228" s="8">
        <v>50</v>
      </c>
      <c r="P228" s="8">
        <f t="shared" si="50"/>
        <v>8791.2233797802728</v>
      </c>
      <c r="Q228" s="9">
        <f>O228*N228</f>
        <v>8791.2233797802728</v>
      </c>
      <c r="R228" s="83">
        <f>O228*H228*J228</f>
        <v>13896.698459566162</v>
      </c>
      <c r="S228" s="132">
        <f>S226</f>
        <v>1</v>
      </c>
      <c r="T228" s="135"/>
      <c r="U228" s="83"/>
      <c r="V228" s="83"/>
      <c r="W228" s="83"/>
      <c r="X228" s="83"/>
      <c r="Y228" s="83"/>
      <c r="Z228" s="8"/>
      <c r="AA228" s="8">
        <f t="shared" si="52"/>
        <v>0</v>
      </c>
      <c r="AB228" s="9"/>
      <c r="AC228" s="83"/>
      <c r="AD228" s="85">
        <f>SUM(Q228+AB228)/SUM(R228+AC228)</f>
        <v>0.63261237230981293</v>
      </c>
      <c r="AE228" s="85">
        <f t="shared" si="54"/>
        <v>0.66605912709257398</v>
      </c>
      <c r="AF228" s="99">
        <f>IFERROR(AD228+INDEX('Admin Adder'!$M$5:$M$25,MATCH('Measure Assignment'!$A228,'Admin Adder'!$B$5:$B$25,0)),0)</f>
        <v>1.2986714994023869</v>
      </c>
      <c r="AG228" s="85">
        <f t="shared" si="55"/>
        <v>0.63261237230981293</v>
      </c>
      <c r="AI228" s="107"/>
      <c r="AJ228" s="107">
        <f t="shared" si="63"/>
        <v>4.3231910026955436E-2</v>
      </c>
      <c r="AL228" s="99"/>
      <c r="AM228" s="99">
        <f t="shared" si="57"/>
        <v>5.61440494167353E-2</v>
      </c>
      <c r="AN228" s="99"/>
      <c r="AO228" s="141">
        <f t="shared" si="58"/>
        <v>2.7349041161636667E-2</v>
      </c>
      <c r="AP228" s="141">
        <f t="shared" si="59"/>
        <v>2.8795008255098634E-2</v>
      </c>
      <c r="AQ228" s="141">
        <f t="shared" si="60"/>
        <v>2.7349041161636667E-2</v>
      </c>
      <c r="AR228" s="99"/>
      <c r="AU228" s="99"/>
      <c r="AV228" s="100">
        <v>82671.11424000001</v>
      </c>
      <c r="AW228" s="107">
        <f t="shared" si="64"/>
        <v>1.5910822370028777E-2</v>
      </c>
    </row>
    <row r="229" spans="1:49" x14ac:dyDescent="0.25">
      <c r="Q229" s="99"/>
      <c r="R229" s="129"/>
      <c r="S229" s="129"/>
      <c r="T229" s="129"/>
      <c r="U229" s="129"/>
      <c r="V229" s="129"/>
      <c r="W229" s="129"/>
      <c r="X229" s="129"/>
      <c r="Y229" s="129"/>
      <c r="AB229" s="99"/>
      <c r="AU229" s="99"/>
      <c r="AV229" s="100">
        <v>268469.14406399999</v>
      </c>
      <c r="AW229" s="107">
        <f t="shared" si="64"/>
        <v>5.1669375722157539E-2</v>
      </c>
    </row>
    <row r="230" spans="1:49" x14ac:dyDescent="0.25">
      <c r="E230" s="125"/>
      <c r="AU230" s="99"/>
      <c r="AV230" s="100">
        <v>572974.41484800004</v>
      </c>
      <c r="AW230" s="107">
        <f t="shared" si="64"/>
        <v>0.11027423811843021</v>
      </c>
    </row>
    <row r="231" spans="1:49" x14ac:dyDescent="0.25">
      <c r="R231" s="129"/>
      <c r="S231" s="129"/>
      <c r="T231" s="129"/>
      <c r="U231" s="129"/>
      <c r="V231" s="129"/>
      <c r="W231" s="129"/>
      <c r="X231" s="138" t="s">
        <v>252</v>
      </c>
      <c r="Y231">
        <v>150</v>
      </c>
      <c r="Z231" t="s">
        <v>257</v>
      </c>
      <c r="AU231" s="99"/>
      <c r="AV231" s="100">
        <v>611621.67691468808</v>
      </c>
      <c r="AW231" s="107">
        <f t="shared" si="64"/>
        <v>0.11771226199755561</v>
      </c>
    </row>
    <row r="232" spans="1:49" x14ac:dyDescent="0.25">
      <c r="R232" s="129"/>
      <c r="S232" s="129"/>
      <c r="T232" s="129"/>
      <c r="U232" s="129"/>
      <c r="V232" s="129"/>
      <c r="W232" s="129"/>
      <c r="X232" s="125"/>
    </row>
    <row r="233" spans="1:49" x14ac:dyDescent="0.25">
      <c r="R233" s="129"/>
      <c r="S233" s="129"/>
      <c r="T233" s="129"/>
      <c r="U233" s="129"/>
      <c r="V233" s="100">
        <v>307089.35270171578</v>
      </c>
      <c r="W233" s="129">
        <f>V233/SUM($V$233:$V$236)</f>
        <v>0.76477088814424754</v>
      </c>
      <c r="X233" s="106" t="s">
        <v>253</v>
      </c>
      <c r="Y233">
        <v>364.56956249999996</v>
      </c>
      <c r="Z233">
        <v>167.90529020772067</v>
      </c>
      <c r="AB233">
        <f>Y233/Z233</f>
        <v>2.1712809766087777</v>
      </c>
      <c r="AC233">
        <f>SUMPRODUCT(AB233:AB236,W233:$W$236)</f>
        <v>2.170232177803026</v>
      </c>
      <c r="AU233" s="99"/>
    </row>
    <row r="234" spans="1:49" x14ac:dyDescent="0.25">
      <c r="V234" s="100">
        <v>34111.732639865797</v>
      </c>
      <c r="W234" s="129">
        <f>V234/SUM($V$233:$V$236)</f>
        <v>8.4951366231407366E-2</v>
      </c>
      <c r="X234" s="106" t="s">
        <v>254</v>
      </c>
      <c r="Y234">
        <v>210.255</v>
      </c>
      <c r="Z234">
        <v>105.86990134866113</v>
      </c>
      <c r="AB234">
        <f>Y234/Z234</f>
        <v>1.9859752141221672</v>
      </c>
      <c r="AF234" s="99"/>
    </row>
    <row r="235" spans="1:49" x14ac:dyDescent="0.25">
      <c r="V235" s="100">
        <v>17420.197724207919</v>
      </c>
      <c r="W235" s="129">
        <f>V235/SUM($V$233:$V$236)</f>
        <v>4.3383008782239864E-2</v>
      </c>
      <c r="X235" s="106" t="s">
        <v>255</v>
      </c>
      <c r="Y235">
        <v>207.87277500000002</v>
      </c>
      <c r="Z235">
        <v>96.939900354940519</v>
      </c>
      <c r="AB235">
        <f>Y235/Z235</f>
        <v>2.1443469019349557</v>
      </c>
    </row>
    <row r="236" spans="1:49" x14ac:dyDescent="0.25">
      <c r="V236" s="100">
        <v>42922.966934210526</v>
      </c>
      <c r="W236" s="129">
        <f>V236/SUM($V$233:$V$236)</f>
        <v>0.10689473684210526</v>
      </c>
      <c r="X236" t="s">
        <v>256</v>
      </c>
      <c r="Y236">
        <v>354.62675624999997</v>
      </c>
      <c r="Z236">
        <v>152.87831907288961</v>
      </c>
      <c r="AB236">
        <f>Y236/Z236</f>
        <v>2.3196667676658609</v>
      </c>
    </row>
    <row r="238" spans="1:49" x14ac:dyDescent="0.25">
      <c r="X238" s="137" t="s">
        <v>252</v>
      </c>
      <c r="Y238">
        <v>89.99</v>
      </c>
      <c r="Z238" t="s">
        <v>258</v>
      </c>
    </row>
    <row r="239" spans="1:49" x14ac:dyDescent="0.25">
      <c r="X239" t="s">
        <v>253</v>
      </c>
      <c r="Y239">
        <v>180.75412556557569</v>
      </c>
      <c r="Z239">
        <v>285.72651038360328</v>
      </c>
      <c r="AB239">
        <f>Y239/Z239</f>
        <v>0.63261237230981304</v>
      </c>
      <c r="AC239">
        <f>SUMPRODUCT(AB239:AB242,W$233:$W236)</f>
        <v>0.62817741963688056</v>
      </c>
    </row>
    <row r="240" spans="1:49" x14ac:dyDescent="0.25">
      <c r="X240" t="s">
        <v>254</v>
      </c>
      <c r="Y240">
        <v>115.41977093475667</v>
      </c>
      <c r="Z240">
        <v>198.82323490163407</v>
      </c>
      <c r="AB240">
        <f>Y240/Z240</f>
        <v>0.58051450069132771</v>
      </c>
    </row>
    <row r="241" spans="24:28" x14ac:dyDescent="0.25">
      <c r="X241" t="s">
        <v>255</v>
      </c>
      <c r="Y241">
        <v>105.64448490281447</v>
      </c>
      <c r="Z241">
        <v>167.05298479697086</v>
      </c>
      <c r="AB241">
        <f>Y241/Z241</f>
        <v>0.63240106144293273</v>
      </c>
    </row>
    <row r="242" spans="24:28" x14ac:dyDescent="0.25">
      <c r="X242" t="s">
        <v>256</v>
      </c>
      <c r="Y242">
        <v>175.82446759560546</v>
      </c>
      <c r="Z242">
        <v>277.93396919132323</v>
      </c>
      <c r="AB242">
        <f>Y242/Z242</f>
        <v>0.63261237230981293</v>
      </c>
    </row>
  </sheetData>
  <autoFilter ref="A3:G228"/>
  <mergeCells count="2">
    <mergeCell ref="O1:R1"/>
    <mergeCell ref="Z1:AC1"/>
  </mergeCells>
  <pageMargins left="0.7" right="0.7" top="0.75" bottom="0.75" header="0.3" footer="0.3"/>
  <pageSetup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25"/>
  <sheetViews>
    <sheetView workbookViewId="0">
      <selection activeCell="H28" sqref="H28"/>
    </sheetView>
  </sheetViews>
  <sheetFormatPr defaultRowHeight="15" x14ac:dyDescent="0.25"/>
  <cols>
    <col min="3" max="3" width="32.7109375" bestFit="1" customWidth="1"/>
    <col min="4" max="4" width="15.28515625" bestFit="1" customWidth="1"/>
    <col min="5" max="6" width="14.85546875" customWidth="1"/>
    <col min="7" max="7" width="4" customWidth="1"/>
    <col min="8" max="8" width="11" customWidth="1"/>
    <col min="10" max="11" width="6" customWidth="1"/>
  </cols>
  <sheetData>
    <row r="3" spans="2:13" x14ac:dyDescent="0.25">
      <c r="E3" t="s">
        <v>27</v>
      </c>
      <c r="F3" t="s">
        <v>173</v>
      </c>
      <c r="H3" t="s">
        <v>27</v>
      </c>
      <c r="I3" t="s">
        <v>173</v>
      </c>
      <c r="M3" t="s">
        <v>224</v>
      </c>
    </row>
    <row r="4" spans="2:13" x14ac:dyDescent="0.25">
      <c r="E4" t="s">
        <v>197</v>
      </c>
      <c r="F4" t="s">
        <v>197</v>
      </c>
      <c r="H4" t="s">
        <v>198</v>
      </c>
      <c r="I4" t="s">
        <v>198</v>
      </c>
    </row>
    <row r="5" spans="2:13" x14ac:dyDescent="0.25">
      <c r="B5" t="str">
        <f>C5&amp;"_"&amp;D5</f>
        <v>Efficient Products_</v>
      </c>
      <c r="C5" t="s">
        <v>5</v>
      </c>
      <c r="E5">
        <f>INDEX('IN Programs'!$AC$7:$AC$27,MATCH('Admin Adder'!$B5,'IN Programs'!$A$7:$A$27,0))</f>
        <v>3864679.841479728</v>
      </c>
      <c r="F5" s="100">
        <f>INDEX('Michigan Programs'!$AC$7:$AC$27,MATCH('Admin Adder'!$B5,'Michigan Programs'!$A$7:$A$27,0))</f>
        <v>1977475.5957920202</v>
      </c>
      <c r="H5" s="99">
        <f>INDEX('IN Programs'!$HH$7:$HH$27,MATCH('Admin Adder'!$B5,'IN Programs'!$A$7:$A$27,0))</f>
        <v>0</v>
      </c>
      <c r="I5" s="99">
        <f>INDEX('Michigan Programs'!$HH$7:$HH$27,MATCH('Admin Adder'!$B5,'Michigan Programs'!$A$7:$A$27,0))</f>
        <v>0</v>
      </c>
      <c r="J5" s="101">
        <f t="shared" ref="J5:J24" si="0">E5/SUM($E5,$F5)</f>
        <v>0.66151609332813488</v>
      </c>
      <c r="K5" s="101">
        <f t="shared" ref="K5:K24" si="1">F5/SUM($E5,$F5)</f>
        <v>0.33848390667186523</v>
      </c>
      <c r="M5" s="82">
        <f t="shared" ref="M5:M24" si="2">SUMPRODUCT(H5:I5,J5:K5)</f>
        <v>0</v>
      </c>
    </row>
    <row r="6" spans="2:13" x14ac:dyDescent="0.25">
      <c r="B6" t="str">
        <f t="shared" ref="B6:B24" si="3">C6&amp;"_"&amp;D6</f>
        <v>Efficient Products_Lighting</v>
      </c>
      <c r="C6" t="s">
        <v>5</v>
      </c>
      <c r="D6" t="s">
        <v>6</v>
      </c>
      <c r="E6">
        <f>INDEX('IN Programs'!$AC$7:$AC$27,MATCH('Admin Adder'!$B6,'IN Programs'!$A$7:$A$27,0))</f>
        <v>3177998.1934272</v>
      </c>
      <c r="F6" s="100">
        <f>INDEX('Michigan Programs'!$AC$7:$AC$27,MATCH('Admin Adder'!$B6,'Michigan Programs'!$A$7:$A$27,0))</f>
        <v>1427800.7936</v>
      </c>
      <c r="H6" s="99">
        <f>INDEX('IN Programs'!$HH$7:$HH$27,MATCH('Admin Adder'!$B6,'IN Programs'!$A$7:$A$27,0))</f>
        <v>8.161773047462928E-2</v>
      </c>
      <c r="I6" s="99">
        <f>INDEX('Michigan Programs'!$HH$7:$HH$27,MATCH('Admin Adder'!$B6,'Michigan Programs'!$A$7:$A$27,0))</f>
        <v>7.6949109772507698E-2</v>
      </c>
      <c r="J6" s="101">
        <f t="shared" si="0"/>
        <v>0.68999932528067842</v>
      </c>
      <c r="K6" s="101">
        <f t="shared" si="1"/>
        <v>0.31000067471932163</v>
      </c>
      <c r="M6" s="82">
        <f t="shared" si="2"/>
        <v>8.0170454906962993E-2</v>
      </c>
    </row>
    <row r="7" spans="2:13" x14ac:dyDescent="0.25">
      <c r="B7" t="str">
        <f t="shared" si="3"/>
        <v>Efficient Products_Incentive</v>
      </c>
      <c r="C7" t="s">
        <v>5</v>
      </c>
      <c r="D7" t="s">
        <v>7</v>
      </c>
      <c r="E7">
        <f>INDEX('IN Programs'!$AC$7:$AC$27,MATCH('Admin Adder'!$B7,'IN Programs'!$A$7:$A$27,0))</f>
        <v>686681.64805252722</v>
      </c>
      <c r="F7" s="100">
        <f>INDEX('Michigan Programs'!$AC$7:$AC$27,MATCH('Admin Adder'!$B7,'Michigan Programs'!$A$7:$A$27,0))</f>
        <v>549674.80219202035</v>
      </c>
      <c r="H7" s="99">
        <f>INDEX('IN Programs'!$HH$7:$HH$27,MATCH('Admin Adder'!$B7,'IN Programs'!$A$7:$A$27,0))</f>
        <v>0.29942113726661335</v>
      </c>
      <c r="I7" s="99">
        <f>INDEX('Michigan Programs'!$HH$7:$HH$27,MATCH('Admin Adder'!$B7,'Michigan Programs'!$A$7:$A$27,0))</f>
        <v>0.14447815268828212</v>
      </c>
      <c r="J7" s="101">
        <f t="shared" si="0"/>
        <v>0.55540750235638248</v>
      </c>
      <c r="K7" s="101">
        <f t="shared" si="1"/>
        <v>0.44459249764361752</v>
      </c>
      <c r="M7" s="82">
        <f t="shared" si="2"/>
        <v>0.23053464876057655</v>
      </c>
    </row>
    <row r="8" spans="2:13" x14ac:dyDescent="0.25">
      <c r="B8" t="str">
        <f t="shared" si="3"/>
        <v>Appliance Recycling_</v>
      </c>
      <c r="C8" t="s">
        <v>8</v>
      </c>
      <c r="E8">
        <f>INDEX('IN Programs'!$AC$7:$AC$27,MATCH('Admin Adder'!$B8,'IN Programs'!$A$7:$A$27,0))</f>
        <v>2507505.0514935395</v>
      </c>
      <c r="F8" s="100">
        <f>INDEX('Michigan Programs'!$AC$7:$AC$27,MATCH('Admin Adder'!$B8,'Michigan Programs'!$A$7:$A$27,0))</f>
        <v>521518.5</v>
      </c>
      <c r="H8" s="99">
        <f>INDEX('IN Programs'!$HH$7:$HH$27,MATCH('Admin Adder'!$B8,'IN Programs'!$A$7:$A$27,0))</f>
        <v>0.21419697626534723</v>
      </c>
      <c r="I8" s="99">
        <f>INDEX('Michigan Programs'!$HH$7:$HH$27,MATCH('Admin Adder'!$B8,'Michigan Programs'!$A$7:$A$27,0))</f>
        <v>0.18250934530606297</v>
      </c>
      <c r="J8" s="101">
        <f t="shared" si="0"/>
        <v>0.82782619839886962</v>
      </c>
      <c r="K8" s="101">
        <f t="shared" si="1"/>
        <v>0.17217380160113038</v>
      </c>
      <c r="M8" s="82">
        <f t="shared" si="2"/>
        <v>0.20874119637935357</v>
      </c>
    </row>
    <row r="9" spans="2:13" x14ac:dyDescent="0.25">
      <c r="B9" t="str">
        <f t="shared" si="3"/>
        <v>Home Weatherproofing_</v>
      </c>
      <c r="C9" t="s">
        <v>10</v>
      </c>
      <c r="E9">
        <f>INDEX('IN Programs'!$AC$7:$AC$27,MATCH('Admin Adder'!$B9,'IN Programs'!$A$7:$A$27,0))</f>
        <v>584833.46666385874</v>
      </c>
      <c r="F9" s="100">
        <f>INDEX('Michigan Programs'!$AC$7:$AC$27,MATCH('Admin Adder'!$B9,'Michigan Programs'!$A$7:$A$27,0))</f>
        <v>143590.57247655213</v>
      </c>
      <c r="H9" s="99">
        <f>INDEX('IN Programs'!$HH$7:$HH$27,MATCH('Admin Adder'!$B9,'IN Programs'!$A$7:$A$27,0))</f>
        <v>0.39205177724855605</v>
      </c>
      <c r="I9" s="99">
        <f>INDEX('Michigan Programs'!$HH$7:$HH$27,MATCH('Admin Adder'!$B9,'Michigan Programs'!$A$7:$A$27,0))</f>
        <v>0.35009958615638986</v>
      </c>
      <c r="J9" s="101">
        <f t="shared" si="0"/>
        <v>0.80287502229333541</v>
      </c>
      <c r="K9" s="101">
        <f t="shared" si="1"/>
        <v>0.19712497770666468</v>
      </c>
      <c r="M9" s="82">
        <f t="shared" si="2"/>
        <v>0.3837819525147671</v>
      </c>
    </row>
    <row r="10" spans="2:13" x14ac:dyDescent="0.25">
      <c r="B10" t="str">
        <f t="shared" si="3"/>
        <v>Home Weatherproofing_Direct Install</v>
      </c>
      <c r="C10" t="s">
        <v>10</v>
      </c>
      <c r="D10" t="s">
        <v>11</v>
      </c>
      <c r="E10">
        <f>INDEX('IN Programs'!$AC$7:$AC$27,MATCH('Admin Adder'!$B10,'IN Programs'!$A$7:$A$27,0))</f>
        <v>225016.43926262559</v>
      </c>
      <c r="F10" s="100">
        <f>INDEX('Michigan Programs'!$AC$7:$AC$27,MATCH('Admin Adder'!$B10,'Michigan Programs'!$A$7:$A$27,0))</f>
        <v>76771.009336620366</v>
      </c>
      <c r="H10" s="99">
        <f>INDEX('IN Programs'!$HH$7:$HH$27,MATCH('Admin Adder'!$B10,'IN Programs'!$A$7:$A$27,0))</f>
        <v>0.904156161508473</v>
      </c>
      <c r="I10" s="99">
        <f>INDEX('Michigan Programs'!$HH$7:$HH$27,MATCH('Admin Adder'!$B10,'Michigan Programs'!$A$7:$A$27,0))</f>
        <v>0.57678022449651578</v>
      </c>
      <c r="J10" s="101">
        <f t="shared" si="0"/>
        <v>0.74561231856077859</v>
      </c>
      <c r="K10" s="101">
        <f t="shared" si="1"/>
        <v>0.2543876814392213</v>
      </c>
      <c r="M10" s="82">
        <f t="shared" si="2"/>
        <v>0.82087575593300854</v>
      </c>
    </row>
    <row r="11" spans="2:13" x14ac:dyDescent="0.25">
      <c r="B11" t="str">
        <f t="shared" si="3"/>
        <v>Home Weatherproofing_Incentive</v>
      </c>
      <c r="C11" t="s">
        <v>10</v>
      </c>
      <c r="D11" t="s">
        <v>7</v>
      </c>
      <c r="E11">
        <f>INDEX('IN Programs'!$AC$7:$AC$27,MATCH('Admin Adder'!$B11,'IN Programs'!$A$7:$A$27,0))</f>
        <v>359817.02740123315</v>
      </c>
      <c r="F11" s="100">
        <f>INDEX('Michigan Programs'!$AC$7:$AC$27,MATCH('Admin Adder'!$B11,'Michigan Programs'!$A$7:$A$27,0))</f>
        <v>66819.56313993175</v>
      </c>
      <c r="H11" s="99">
        <f>INDEX('IN Programs'!$HH$7:$HH$27,MATCH('Admin Adder'!$B11,'IN Programs'!$A$7:$A$27,0))</f>
        <v>7.1800381951328027E-2</v>
      </c>
      <c r="I11" s="99">
        <f>INDEX('Michigan Programs'!$HH$7:$HH$27,MATCH('Admin Adder'!$B11,'Michigan Programs'!$A$7:$A$27,0))</f>
        <v>8.9659370975739658E-2</v>
      </c>
      <c r="J11" s="101">
        <f t="shared" si="0"/>
        <v>0.84338060864593245</v>
      </c>
      <c r="K11" s="101">
        <f t="shared" si="1"/>
        <v>0.15661939135406747</v>
      </c>
      <c r="M11" s="82">
        <f t="shared" si="2"/>
        <v>7.4597445942530344E-2</v>
      </c>
    </row>
    <row r="12" spans="2:13" x14ac:dyDescent="0.25">
      <c r="B12" t="str">
        <f t="shared" si="3"/>
        <v>Income Qualified Weatherproofing_</v>
      </c>
      <c r="C12" t="s">
        <v>13</v>
      </c>
      <c r="E12">
        <f>INDEX('IN Programs'!$AC$7:$AC$27,MATCH('Admin Adder'!$B12,'IN Programs'!$A$7:$A$27,0))</f>
        <v>927834.01633012563</v>
      </c>
      <c r="F12" s="100">
        <f>INDEX('Michigan Programs'!$AC$7:$AC$27,MATCH('Admin Adder'!$B12,'Michigan Programs'!$A$7:$A$27,0))</f>
        <v>248138.40341884777</v>
      </c>
      <c r="H12" s="99">
        <f>INDEX('IN Programs'!$HH$7:$HH$27,MATCH('Admin Adder'!$B12,'IN Programs'!$A$7:$A$27,0))</f>
        <v>0.63131457748967346</v>
      </c>
      <c r="I12" s="99">
        <f>INDEX('Michigan Programs'!$HH$7:$HH$27,MATCH('Admin Adder'!$B12,'Michigan Programs'!$A$7:$A$27,0))</f>
        <v>0.74488147523061177</v>
      </c>
      <c r="J12" s="101">
        <f t="shared" si="0"/>
        <v>0.78899300761507984</v>
      </c>
      <c r="K12" s="101">
        <f t="shared" si="1"/>
        <v>0.21100699238492018</v>
      </c>
      <c r="M12" s="82">
        <f t="shared" si="2"/>
        <v>0.65527798701647466</v>
      </c>
    </row>
    <row r="13" spans="2:13" x14ac:dyDescent="0.25">
      <c r="B13" t="str">
        <f t="shared" si="3"/>
        <v>Income Qualified Weatherproofing_Direct Install</v>
      </c>
      <c r="C13" t="s">
        <v>13</v>
      </c>
      <c r="D13" t="s">
        <v>11</v>
      </c>
      <c r="E13">
        <f>INDEX('IN Programs'!$AC$7:$AC$27,MATCH('Admin Adder'!$B13,'IN Programs'!$A$7:$A$27,0))</f>
        <v>176397.08404973187</v>
      </c>
      <c r="F13" s="100">
        <f>INDEX('Michigan Programs'!$AC$7:$AC$27,MATCH('Admin Adder'!$B13,'Michigan Programs'!$A$7:$A$27,0))</f>
        <v>67752.897188106988</v>
      </c>
      <c r="H13" s="99">
        <f>INDEX('IN Programs'!$HH$7:$HH$27,MATCH('Admin Adder'!$B13,'IN Programs'!$A$7:$A$27,0))</f>
        <v>0.65001074489232347</v>
      </c>
      <c r="I13" s="99">
        <f>INDEX('Michigan Programs'!$HH$7:$HH$27,MATCH('Admin Adder'!$B13,'Michigan Programs'!$A$7:$A$27,0))</f>
        <v>0.52071574005241028</v>
      </c>
      <c r="J13" s="101">
        <f t="shared" si="0"/>
        <v>0.72249476799219792</v>
      </c>
      <c r="K13" s="101">
        <f t="shared" si="1"/>
        <v>0.27750523200780203</v>
      </c>
      <c r="M13" s="82">
        <f t="shared" si="2"/>
        <v>0.61413070457677343</v>
      </c>
    </row>
    <row r="14" spans="2:13" x14ac:dyDescent="0.25">
      <c r="B14" t="str">
        <f t="shared" si="3"/>
        <v>Income Qualified Weatherproofing_Incentive</v>
      </c>
      <c r="C14" t="s">
        <v>13</v>
      </c>
      <c r="D14" t="s">
        <v>7</v>
      </c>
      <c r="E14">
        <f>INDEX('IN Programs'!$AC$7:$AC$27,MATCH('Admin Adder'!$B14,'IN Programs'!$A$7:$A$27,0))</f>
        <v>751436.93228039378</v>
      </c>
      <c r="F14" s="100">
        <f>INDEX('Michigan Programs'!$AC$7:$AC$27,MATCH('Admin Adder'!$B14,'Michigan Programs'!$A$7:$A$27,0))</f>
        <v>180385.50623074081</v>
      </c>
      <c r="H14" s="99">
        <f>INDEX('IN Programs'!$HH$7:$HH$27,MATCH('Admin Adder'!$B14,'IN Programs'!$A$7:$A$27,0))</f>
        <v>0.62692572026019866</v>
      </c>
      <c r="I14" s="99">
        <f>INDEX('Michigan Programs'!$HH$7:$HH$27,MATCH('Admin Adder'!$B14,'Michigan Programs'!$A$7:$A$27,0))</f>
        <v>0.82907825093606924</v>
      </c>
      <c r="J14" s="101">
        <f t="shared" si="0"/>
        <v>0.806416438609312</v>
      </c>
      <c r="K14" s="101">
        <f t="shared" si="1"/>
        <v>0.193583561390688</v>
      </c>
      <c r="M14" s="82">
        <f t="shared" si="2"/>
        <v>0.66605912709257398</v>
      </c>
    </row>
    <row r="15" spans="2:13" x14ac:dyDescent="0.25">
      <c r="B15" t="str">
        <f t="shared" si="3"/>
        <v>Home Online Energy Checkup_</v>
      </c>
      <c r="C15" t="s">
        <v>14</v>
      </c>
      <c r="E15">
        <f>INDEX('IN Programs'!$AC$7:$AC$27,MATCH('Admin Adder'!$B15,'IN Programs'!$A$7:$A$27,0))</f>
        <v>1142433.2817173568</v>
      </c>
      <c r="F15" s="100">
        <f>INDEX('Michigan Programs'!$AC$7:$AC$27,MATCH('Admin Adder'!$B15,'Michigan Programs'!$A$7:$A$27,0))</f>
        <v>424769.64120000001</v>
      </c>
      <c r="H15" s="99">
        <f>INDEX('IN Programs'!$HH$7:$HH$27,MATCH('Admin Adder'!$B15,'IN Programs'!$A$7:$A$27,0))</f>
        <v>0.55495231988247828</v>
      </c>
      <c r="I15" s="99">
        <f>INDEX('Michigan Programs'!$HH$7:$HH$27,MATCH('Admin Adder'!$B15,'Michigan Programs'!$A$7:$A$27,0))</f>
        <v>0.28804082997633967</v>
      </c>
      <c r="J15" s="101">
        <f t="shared" si="0"/>
        <v>0.72896321529997599</v>
      </c>
      <c r="K15" s="101">
        <f t="shared" si="1"/>
        <v>0.27103678470002407</v>
      </c>
      <c r="M15" s="82">
        <f t="shared" si="2"/>
        <v>0.48260948785882557</v>
      </c>
    </row>
    <row r="16" spans="2:13" x14ac:dyDescent="0.25">
      <c r="B16" t="str">
        <f t="shared" si="3"/>
        <v>Home Online Energy Checkup_Electric DHW Kit</v>
      </c>
      <c r="C16" t="s">
        <v>14</v>
      </c>
      <c r="D16" t="s">
        <v>15</v>
      </c>
      <c r="E16">
        <f>INDEX('IN Programs'!$AC$7:$AC$27,MATCH('Admin Adder'!$B16,'IN Programs'!$A$7:$A$27,0))</f>
        <v>852277.06534135691</v>
      </c>
      <c r="F16" s="100">
        <f>INDEX('Michigan Programs'!$AC$7:$AC$27,MATCH('Admin Adder'!$B16,'Michigan Programs'!$A$7:$A$27,0))</f>
        <v>363291.27480000001</v>
      </c>
      <c r="H16" s="99">
        <f>INDEX('IN Programs'!$HH$7:$HH$27,MATCH('Admin Adder'!$B16,'IN Programs'!$A$7:$A$27,0))</f>
        <v>0.28159152669898113</v>
      </c>
      <c r="I16" s="99">
        <f>INDEX('Michigan Programs'!$HH$7:$HH$27,MATCH('Admin Adder'!$B16,'Michigan Programs'!$A$7:$A$27,0))</f>
        <v>0.16626053029556545</v>
      </c>
      <c r="J16" s="101">
        <f t="shared" si="0"/>
        <v>0.70113463570649326</v>
      </c>
      <c r="K16" s="101">
        <f t="shared" si="1"/>
        <v>0.2988653642935068</v>
      </c>
      <c r="M16" s="82">
        <f t="shared" si="2"/>
        <v>0.2471230864445412</v>
      </c>
    </row>
    <row r="17" spans="2:13" x14ac:dyDescent="0.25">
      <c r="B17" t="str">
        <f t="shared" si="3"/>
        <v>Home Online Energy Checkup_Gas DHW Kit</v>
      </c>
      <c r="C17" t="s">
        <v>14</v>
      </c>
      <c r="D17" t="s">
        <v>16</v>
      </c>
      <c r="E17">
        <f>INDEX('IN Programs'!$AC$7:$AC$27,MATCH('Admin Adder'!$B17,'IN Programs'!$A$7:$A$27,0))</f>
        <v>290156.21637599997</v>
      </c>
      <c r="F17" s="100">
        <f>INDEX('Michigan Programs'!$AC$7:$AC$27,MATCH('Admin Adder'!$B17,'Michigan Programs'!$A$7:$A$27,0))</f>
        <v>61478.366399999999</v>
      </c>
      <c r="H17" s="99">
        <f>INDEX('IN Programs'!$HH$7:$HH$27,MATCH('Admin Adder'!$B17,'IN Programs'!$A$7:$A$27,0))</f>
        <v>1.3578961185840357</v>
      </c>
      <c r="I17" s="99">
        <f>INDEX('Michigan Programs'!$HH$7:$HH$27,MATCH('Admin Adder'!$B17,'Michigan Programs'!$A$7:$A$27,0))</f>
        <v>1.0076715376093663</v>
      </c>
      <c r="J17" s="101">
        <f t="shared" si="0"/>
        <v>0.82516404980802682</v>
      </c>
      <c r="K17" s="101">
        <f t="shared" si="1"/>
        <v>0.17483595019197318</v>
      </c>
      <c r="M17" s="82">
        <f t="shared" si="2"/>
        <v>1.2966642711887437</v>
      </c>
    </row>
    <row r="18" spans="2:13" x14ac:dyDescent="0.25">
      <c r="B18" t="str">
        <f t="shared" si="3"/>
        <v>Schools Education Program _</v>
      </c>
      <c r="C18" t="s">
        <v>17</v>
      </c>
      <c r="E18">
        <f>INDEX('IN Programs'!$AC$7:$AC$27,MATCH('Admin Adder'!$B18,'IN Programs'!$A$7:$A$27,0))</f>
        <v>4039667.6039495114</v>
      </c>
      <c r="F18" s="100">
        <f>INDEX('Michigan Programs'!$AC$7:$AC$27,MATCH('Admin Adder'!$B18,'Michigan Programs'!$A$7:$A$27,0))</f>
        <v>1857884.6412</v>
      </c>
      <c r="H18" s="99">
        <f>INDEX('IN Programs'!$HH$7:$HH$27,MATCH('Admin Adder'!$B18,'IN Programs'!$A$7:$A$27,0))</f>
        <v>0.22100085638906394</v>
      </c>
      <c r="I18" s="99">
        <f>INDEX('Michigan Programs'!$HH$7:$HH$27,MATCH('Admin Adder'!$B18,'Michigan Programs'!$A$7:$A$27,0))</f>
        <v>0.14528835322394074</v>
      </c>
      <c r="J18" s="101">
        <f t="shared" si="0"/>
        <v>0.68497360193323731</v>
      </c>
      <c r="K18" s="101">
        <f t="shared" si="1"/>
        <v>0.31502639806676264</v>
      </c>
      <c r="M18" s="82">
        <f t="shared" si="2"/>
        <v>0.19714941922833679</v>
      </c>
    </row>
    <row r="19" spans="2:13" x14ac:dyDescent="0.25">
      <c r="B19" t="str">
        <f t="shared" si="3"/>
        <v>New Construction_</v>
      </c>
      <c r="C19" t="s">
        <v>18</v>
      </c>
      <c r="E19">
        <f>INDEX('IN Programs'!$AC$7:$AC$27,MATCH('Admin Adder'!$B19,'IN Programs'!$A$7:$A$27,0))</f>
        <v>589272.79999999993</v>
      </c>
      <c r="F19" s="100">
        <f>INDEX('Michigan Programs'!$AC$7:$AC$27,MATCH('Admin Adder'!$B19,'Michigan Programs'!$A$7:$A$27,0))</f>
        <v>57671.19</v>
      </c>
      <c r="H19" s="99">
        <f>INDEX('IN Programs'!$HH$7:$HH$27,MATCH('Admin Adder'!$B19,'IN Programs'!$A$7:$A$27,0))</f>
        <v>0.65200362209149998</v>
      </c>
      <c r="I19" s="99">
        <f>INDEX('Michigan Programs'!$HH$7:$HH$27,MATCH('Admin Adder'!$B19,'Michigan Programs'!$A$7:$A$27,0))</f>
        <v>0.59324248381210787</v>
      </c>
      <c r="J19" s="101">
        <f t="shared" si="0"/>
        <v>0.91085597688294462</v>
      </c>
      <c r="K19" s="101">
        <f t="shared" si="1"/>
        <v>8.9144023117055313E-2</v>
      </c>
      <c r="M19" s="82">
        <f t="shared" si="2"/>
        <v>0.64676541782233732</v>
      </c>
    </row>
    <row r="20" spans="2:13" x14ac:dyDescent="0.25">
      <c r="B20" t="str">
        <f t="shared" si="3"/>
        <v>Home Energy Reports_</v>
      </c>
      <c r="C20" t="s">
        <v>21</v>
      </c>
      <c r="E20">
        <f>INDEX('IN Programs'!$AC$7:$AC$27,MATCH('Admin Adder'!$B20,'IN Programs'!$A$7:$A$27,0))</f>
        <v>39417931.034482718</v>
      </c>
      <c r="F20" s="100">
        <f>INDEX('Michigan Programs'!$AC$7:$AC$27,MATCH('Admin Adder'!$B20,'Michigan Programs'!$A$7:$A$27,0))</f>
        <v>2160000</v>
      </c>
      <c r="H20" s="99">
        <f>INDEX('IN Programs'!$HH$7:$HH$27,MATCH('Admin Adder'!$B20,'IN Programs'!$A$7:$A$27,0))</f>
        <v>2.4932815452445963E-2</v>
      </c>
      <c r="I20" s="99">
        <f>INDEX('Michigan Programs'!$HH$7:$HH$27,MATCH('Admin Adder'!$B20,'Michigan Programs'!$A$7:$A$27,0))</f>
        <v>3.8219907407407411E-2</v>
      </c>
      <c r="J20" s="101">
        <f t="shared" si="0"/>
        <v>0.94804936305732479</v>
      </c>
      <c r="K20" s="101">
        <f t="shared" si="1"/>
        <v>5.195063694267521E-2</v>
      </c>
      <c r="M20" s="82">
        <f t="shared" si="2"/>
        <v>2.5623088342622106E-2</v>
      </c>
    </row>
    <row r="21" spans="2:13" x14ac:dyDescent="0.25">
      <c r="B21" t="str">
        <f t="shared" si="3"/>
        <v>Total Business_</v>
      </c>
      <c r="C21" t="s">
        <v>191</v>
      </c>
      <c r="E21">
        <f>INDEX('IN Programs'!$AC$7:$AC$27,MATCH('Admin Adder'!$B21,'IN Programs'!$A$7:$A$27,0))</f>
        <v>52293647.493651375</v>
      </c>
      <c r="F21" s="100">
        <f>INDEX('Michigan Programs'!$AC$7:$AC$27,MATCH('Admin Adder'!$B21,'Michigan Programs'!$A$7:$A$27,0))</f>
        <v>10439243.137767272</v>
      </c>
      <c r="H21" s="99">
        <f>INDEX('IN Programs'!$HH$7:$HH$27,MATCH('Admin Adder'!$B21,'IN Programs'!$A$7:$A$27,0))</f>
        <v>3.1399607384421678E-2</v>
      </c>
      <c r="I21" s="99">
        <f>INDEX('Michigan Programs'!$HH$7:$HH$27,MATCH('Admin Adder'!$B21,'Michigan Programs'!$A$7:$A$27,0))</f>
        <v>0</v>
      </c>
      <c r="J21" s="101">
        <f t="shared" si="0"/>
        <v>0.83359218692627945</v>
      </c>
      <c r="K21" s="101">
        <f t="shared" si="1"/>
        <v>0.1664078130737206</v>
      </c>
      <c r="M21" s="82">
        <f t="shared" si="2"/>
        <v>2.617446738820662E-2</v>
      </c>
    </row>
    <row r="22" spans="2:13" x14ac:dyDescent="0.25">
      <c r="B22" t="str">
        <f t="shared" si="3"/>
        <v>C&amp;I Prescriptive_</v>
      </c>
      <c r="C22" t="s">
        <v>22</v>
      </c>
      <c r="E22">
        <f>INDEX('IN Programs'!$AC$7:$AC$27,MATCH('Admin Adder'!$B22,'IN Programs'!$A$7:$A$27,0))</f>
        <v>20550076.972068455</v>
      </c>
      <c r="F22" s="100">
        <f>INDEX('Michigan Programs'!$AC$7:$AC$27,MATCH('Admin Adder'!$B22,'Michigan Programs'!$A$7:$A$27,0))</f>
        <v>4898518.1477672718</v>
      </c>
      <c r="H22" s="99">
        <f>INDEX('IN Programs'!$HH$7:$HH$27,MATCH('Admin Adder'!$B22,'IN Programs'!$A$7:$A$27,0))</f>
        <v>1.7883242018971828E-2</v>
      </c>
      <c r="I22" s="99">
        <f>INDEX('Michigan Programs'!$HH$7:$HH$27,MATCH('Admin Adder'!$B22,'Michigan Programs'!$A$7:$A$27,0))</f>
        <v>2.3159861120798271E-2</v>
      </c>
      <c r="J22" s="101">
        <f t="shared" si="0"/>
        <v>0.80751321930737319</v>
      </c>
      <c r="K22" s="101">
        <f t="shared" si="1"/>
        <v>0.19248678069262679</v>
      </c>
      <c r="M22" s="82">
        <f t="shared" si="2"/>
        <v>1.8898921442823617E-2</v>
      </c>
    </row>
    <row r="23" spans="2:13" x14ac:dyDescent="0.25">
      <c r="B23" t="str">
        <f t="shared" si="3"/>
        <v>C&amp;I Custom_</v>
      </c>
      <c r="C23" t="s">
        <v>23</v>
      </c>
      <c r="E23">
        <f>INDEX('IN Programs'!$AC$7:$AC$27,MATCH('Admin Adder'!$B23,'IN Programs'!$A$7:$A$27,0))</f>
        <v>29549941.779207919</v>
      </c>
      <c r="F23" s="100">
        <f>INDEX('Michigan Programs'!$AC$7:$AC$27,MATCH('Admin Adder'!$B23,'Michigan Programs'!$A$7:$A$27,0))</f>
        <v>4860000</v>
      </c>
      <c r="H23" s="99">
        <f>INDEX('IN Programs'!$HH$7:$HH$27,MATCH('Admin Adder'!$B23,'IN Programs'!$A$7:$A$27,0))</f>
        <v>3.0248316787849835E-2</v>
      </c>
      <c r="I23" s="99">
        <f>INDEX('Michigan Programs'!$HH$7:$HH$27,MATCH('Admin Adder'!$B23,'Michigan Programs'!$A$7:$A$27,0))</f>
        <v>4.0017489711934154E-2</v>
      </c>
      <c r="J23" s="101">
        <f t="shared" si="0"/>
        <v>0.85876174882293366</v>
      </c>
      <c r="K23" s="101">
        <f t="shared" si="1"/>
        <v>0.14123825117706645</v>
      </c>
      <c r="M23" s="82">
        <f t="shared" si="2"/>
        <v>3.1628097687093855E-2</v>
      </c>
    </row>
    <row r="24" spans="2:13" x14ac:dyDescent="0.25">
      <c r="B24" t="str">
        <f t="shared" si="3"/>
        <v>Small Business Direct Install_</v>
      </c>
      <c r="C24" t="s">
        <v>24</v>
      </c>
      <c r="E24">
        <f>INDEX('IN Programs'!$AC$7:$AC$27,MATCH('Admin Adder'!$B24,'IN Programs'!$A$7:$A$27,0))</f>
        <v>2193628.7423749999</v>
      </c>
      <c r="F24" s="100">
        <f>INDEX('Michigan Programs'!$AC$7:$AC$27,MATCH('Admin Adder'!$B24,'Michigan Programs'!$A$7:$A$27,0))</f>
        <v>680724.99</v>
      </c>
      <c r="H24" s="99">
        <f>INDEX('IN Programs'!$HH$7:$HH$27,MATCH('Admin Adder'!$B24,'IN Programs'!$A$7:$A$27,0))</f>
        <v>5.386599733921623E-2</v>
      </c>
      <c r="I24" s="99">
        <f>INDEX('Michigan Programs'!$HH$7:$HH$27,MATCH('Admin Adder'!$B24,'Michigan Programs'!$A$7:$A$27,0))</f>
        <v>5.6627860834079266E-2</v>
      </c>
      <c r="J24" s="101">
        <f t="shared" si="0"/>
        <v>0.76317285435932225</v>
      </c>
      <c r="K24" s="101">
        <f t="shared" si="1"/>
        <v>0.23682714564067783</v>
      </c>
      <c r="M24" s="82">
        <f t="shared" si="2"/>
        <v>5.4520081587353837E-2</v>
      </c>
    </row>
    <row r="25" spans="2:13" x14ac:dyDescent="0.25">
      <c r="F25" s="100"/>
      <c r="H25" s="99"/>
      <c r="I25" s="99"/>
      <c r="J25" s="101"/>
      <c r="K25" s="101"/>
      <c r="M25" s="8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HM73"/>
  <sheetViews>
    <sheetView showGridLines="0" zoomScale="90" zoomScaleNormal="90" workbookViewId="0">
      <pane xSplit="4" ySplit="4" topLeftCell="E6" activePane="bottomRight" state="frozen"/>
      <selection activeCell="A18" sqref="A18"/>
      <selection pane="topRight" activeCell="A18" sqref="A18"/>
      <selection pane="bottomLeft" activeCell="A18" sqref="A18"/>
      <selection pane="bottomRight" activeCell="CN30" sqref="CN30"/>
    </sheetView>
  </sheetViews>
  <sheetFormatPr defaultColWidth="9.140625" defaultRowHeight="12.75" x14ac:dyDescent="0.2"/>
  <cols>
    <col min="1" max="1" width="3" style="11" bestFit="1" customWidth="1"/>
    <col min="2" max="2" width="6" style="15" bestFit="1" customWidth="1"/>
    <col min="3" max="3" width="32" style="15" bestFit="1" customWidth="1"/>
    <col min="4" max="4" width="14.85546875" style="15" bestFit="1" customWidth="1"/>
    <col min="5" max="7" width="8.5703125" style="15" hidden="1" customWidth="1"/>
    <col min="8" max="8" width="8.5703125" style="15" customWidth="1"/>
    <col min="9" max="24" width="8.5703125" style="15" hidden="1" customWidth="1"/>
    <col min="25" max="25" width="3" style="15" bestFit="1" customWidth="1"/>
    <col min="26" max="28" width="12" style="15" hidden="1" customWidth="1"/>
    <col min="29" max="29" width="12" style="15" customWidth="1"/>
    <col min="30" max="45" width="12" style="15" hidden="1" customWidth="1"/>
    <col min="46" max="46" width="3" style="15" hidden="1" customWidth="1"/>
    <col min="47" max="66" width="7.5703125" style="15" hidden="1" customWidth="1"/>
    <col min="67" max="67" width="3" style="15" bestFit="1" customWidth="1"/>
    <col min="68" max="70" width="10.42578125" style="15" hidden="1" customWidth="1"/>
    <col min="71" max="71" width="10.42578125" style="15" customWidth="1"/>
    <col min="72" max="87" width="10.42578125" style="15" hidden="1" customWidth="1"/>
    <col min="88" max="88" width="3.28515625" style="15" customWidth="1"/>
    <col min="89" max="89" width="10.42578125" style="15" hidden="1" customWidth="1"/>
    <col min="90" max="91" width="5" style="15" hidden="1" customWidth="1"/>
    <col min="92" max="92" width="10.42578125" style="15" customWidth="1"/>
    <col min="93" max="107" width="5" style="15" hidden="1" customWidth="1"/>
    <col min="108" max="108" width="10.42578125" style="15" hidden="1" customWidth="1"/>
    <col min="109" max="109" width="2.42578125" style="15" customWidth="1"/>
    <col min="110" max="112" width="10.42578125" style="15" hidden="1" customWidth="1"/>
    <col min="113" max="113" width="10.42578125" style="15" customWidth="1"/>
    <col min="114" max="129" width="10.42578125" style="15" hidden="1" customWidth="1"/>
    <col min="130" max="130" width="2" style="15" customWidth="1"/>
    <col min="131" max="131" width="9.85546875" style="15" hidden="1" customWidth="1"/>
    <col min="132" max="133" width="5" style="15" hidden="1" customWidth="1"/>
    <col min="134" max="134" width="10.42578125" style="15" customWidth="1"/>
    <col min="135" max="149" width="5" style="15" hidden="1" customWidth="1"/>
    <col min="150" max="150" width="9.85546875" style="15" hidden="1" customWidth="1"/>
    <col min="151" max="151" width="2.140625" style="15" customWidth="1"/>
    <col min="152" max="152" width="9.85546875" style="15" hidden="1" customWidth="1"/>
    <col min="153" max="154" width="5" style="15" hidden="1" customWidth="1"/>
    <col min="155" max="155" width="8.28515625" style="15" customWidth="1"/>
    <col min="156" max="170" width="5" style="15" hidden="1" customWidth="1"/>
    <col min="171" max="171" width="9.85546875" style="15" hidden="1" customWidth="1"/>
    <col min="172" max="172" width="1.5703125" style="15" customWidth="1"/>
    <col min="173" max="173" width="9" style="15" hidden="1" customWidth="1"/>
    <col min="174" max="175" width="5" style="15" hidden="1" customWidth="1"/>
    <col min="176" max="176" width="9" style="15" customWidth="1"/>
    <col min="177" max="191" width="5" style="15" hidden="1" customWidth="1"/>
    <col min="192" max="192" width="9.85546875" style="15" hidden="1" customWidth="1"/>
    <col min="193" max="193" width="1.42578125" style="15" customWidth="1"/>
    <col min="194" max="194" width="10.42578125" style="15" hidden="1" customWidth="1"/>
    <col min="195" max="196" width="9.85546875" style="15" hidden="1" customWidth="1"/>
    <col min="197" max="197" width="11.85546875" style="15" customWidth="1"/>
    <col min="198" max="212" width="9.85546875" style="15" hidden="1" customWidth="1"/>
    <col min="213" max="213" width="11.42578125" style="15" hidden="1" customWidth="1"/>
    <col min="214" max="216" width="7.5703125" style="88" customWidth="1"/>
    <col min="217" max="217" width="7.7109375" style="17" bestFit="1" customWidth="1"/>
    <col min="218" max="218" width="6.140625" style="17" bestFit="1" customWidth="1"/>
    <col min="219" max="219" width="6.85546875" style="17" bestFit="1" customWidth="1"/>
    <col min="220" max="220" width="4.42578125" style="17" bestFit="1" customWidth="1"/>
    <col min="221" max="221" width="4" style="15" bestFit="1" customWidth="1"/>
    <col min="222" max="16384" width="9.140625" style="15"/>
  </cols>
  <sheetData>
    <row r="1" spans="1:221" s="12" customFormat="1" x14ac:dyDescent="0.2">
      <c r="A1" s="11">
        <v>1</v>
      </c>
      <c r="B1" s="12">
        <v>2</v>
      </c>
      <c r="C1" s="12">
        <v>3</v>
      </c>
      <c r="D1" s="12">
        <v>4</v>
      </c>
      <c r="E1" s="12">
        <v>5</v>
      </c>
      <c r="F1" s="12">
        <v>6</v>
      </c>
      <c r="G1" s="12">
        <v>7</v>
      </c>
      <c r="H1" s="12">
        <v>8</v>
      </c>
      <c r="I1" s="12">
        <v>9</v>
      </c>
      <c r="J1" s="12">
        <v>10</v>
      </c>
      <c r="K1" s="12">
        <v>11</v>
      </c>
      <c r="L1" s="12">
        <v>12</v>
      </c>
      <c r="M1" s="12">
        <v>13</v>
      </c>
      <c r="N1" s="12">
        <v>14</v>
      </c>
      <c r="O1" s="12">
        <v>15</v>
      </c>
      <c r="P1" s="12">
        <v>16</v>
      </c>
      <c r="Q1" s="12">
        <v>17</v>
      </c>
      <c r="R1" s="12">
        <v>18</v>
      </c>
      <c r="S1" s="12">
        <v>19</v>
      </c>
      <c r="T1" s="12">
        <v>20</v>
      </c>
      <c r="U1" s="12">
        <v>21</v>
      </c>
      <c r="V1" s="12">
        <v>22</v>
      </c>
      <c r="W1" s="12">
        <v>23</v>
      </c>
      <c r="X1" s="12">
        <v>24</v>
      </c>
      <c r="Y1" s="12">
        <v>25</v>
      </c>
      <c r="Z1" s="12">
        <v>26</v>
      </c>
      <c r="AA1" s="12">
        <v>27</v>
      </c>
      <c r="AB1" s="12">
        <v>28</v>
      </c>
      <c r="AC1" s="12">
        <v>29</v>
      </c>
      <c r="AD1" s="12">
        <v>30</v>
      </c>
      <c r="AE1" s="12">
        <v>31</v>
      </c>
      <c r="AF1" s="12">
        <v>32</v>
      </c>
      <c r="AG1" s="12">
        <v>33</v>
      </c>
      <c r="AH1" s="12">
        <v>34</v>
      </c>
      <c r="AI1" s="12">
        <v>35</v>
      </c>
      <c r="AJ1" s="12">
        <v>36</v>
      </c>
      <c r="AK1" s="12">
        <v>37</v>
      </c>
      <c r="AL1" s="12">
        <v>38</v>
      </c>
      <c r="AM1" s="12">
        <v>39</v>
      </c>
      <c r="AN1" s="12">
        <v>40</v>
      </c>
      <c r="AO1" s="12">
        <v>41</v>
      </c>
      <c r="AP1" s="12">
        <v>42</v>
      </c>
      <c r="AQ1" s="12">
        <v>43</v>
      </c>
      <c r="AR1" s="12">
        <v>44</v>
      </c>
      <c r="AS1" s="12">
        <v>45</v>
      </c>
      <c r="AT1" s="12">
        <v>46</v>
      </c>
      <c r="AU1" s="12">
        <v>47</v>
      </c>
      <c r="AV1" s="12">
        <v>48</v>
      </c>
      <c r="AW1" s="12">
        <v>49</v>
      </c>
      <c r="AX1" s="12">
        <v>50</v>
      </c>
      <c r="AY1" s="12">
        <v>51</v>
      </c>
      <c r="AZ1" s="12">
        <v>52</v>
      </c>
      <c r="BA1" s="12">
        <v>53</v>
      </c>
      <c r="BB1" s="12">
        <v>54</v>
      </c>
      <c r="BC1" s="12">
        <v>55</v>
      </c>
      <c r="BD1" s="12">
        <v>56</v>
      </c>
      <c r="BE1" s="12">
        <v>57</v>
      </c>
      <c r="BF1" s="12">
        <v>58</v>
      </c>
      <c r="BG1" s="12">
        <v>59</v>
      </c>
      <c r="BH1" s="12">
        <v>60</v>
      </c>
      <c r="BI1" s="12">
        <v>61</v>
      </c>
      <c r="BJ1" s="12">
        <v>62</v>
      </c>
      <c r="BK1" s="12">
        <v>63</v>
      </c>
      <c r="BL1" s="12">
        <v>64</v>
      </c>
      <c r="BM1" s="12">
        <v>65</v>
      </c>
      <c r="BN1" s="12">
        <v>66</v>
      </c>
      <c r="BO1" s="12">
        <v>67</v>
      </c>
      <c r="BP1" s="12">
        <v>68</v>
      </c>
      <c r="BQ1" s="12">
        <v>69</v>
      </c>
      <c r="BR1" s="12">
        <v>70</v>
      </c>
      <c r="BS1" s="12">
        <v>71</v>
      </c>
      <c r="BT1" s="12">
        <v>72</v>
      </c>
      <c r="BU1" s="12">
        <v>73</v>
      </c>
      <c r="BV1" s="12">
        <v>74</v>
      </c>
      <c r="BW1" s="12">
        <v>75</v>
      </c>
      <c r="BX1" s="12">
        <v>76</v>
      </c>
      <c r="BY1" s="12">
        <v>77</v>
      </c>
      <c r="BZ1" s="12">
        <v>78</v>
      </c>
      <c r="CA1" s="12">
        <v>79</v>
      </c>
      <c r="CB1" s="12">
        <v>80</v>
      </c>
      <c r="CC1" s="12">
        <v>81</v>
      </c>
      <c r="CD1" s="12">
        <v>82</v>
      </c>
      <c r="CE1" s="12">
        <v>83</v>
      </c>
      <c r="CF1" s="12">
        <v>84</v>
      </c>
      <c r="CG1" s="12">
        <v>85</v>
      </c>
      <c r="CH1" s="12">
        <v>86</v>
      </c>
      <c r="CI1" s="12">
        <v>87</v>
      </c>
      <c r="CJ1" s="12">
        <v>88</v>
      </c>
      <c r="CK1" s="12">
        <v>89</v>
      </c>
      <c r="CL1" s="12">
        <v>90</v>
      </c>
      <c r="CM1" s="12">
        <v>91</v>
      </c>
      <c r="CN1" s="12">
        <v>92</v>
      </c>
      <c r="CO1" s="12">
        <v>93</v>
      </c>
      <c r="CP1" s="12">
        <v>94</v>
      </c>
      <c r="CQ1" s="12">
        <v>95</v>
      </c>
      <c r="CR1" s="12">
        <v>96</v>
      </c>
      <c r="CS1" s="12">
        <v>97</v>
      </c>
      <c r="CT1" s="12">
        <v>98</v>
      </c>
      <c r="CU1" s="12">
        <v>99</v>
      </c>
      <c r="CV1" s="12">
        <v>100</v>
      </c>
      <c r="CW1" s="12">
        <v>101</v>
      </c>
      <c r="CX1" s="12">
        <v>102</v>
      </c>
      <c r="CY1" s="12">
        <v>103</v>
      </c>
      <c r="CZ1" s="12">
        <v>104</v>
      </c>
      <c r="DA1" s="12">
        <v>105</v>
      </c>
      <c r="DB1" s="12">
        <v>106</v>
      </c>
      <c r="DC1" s="12">
        <v>107</v>
      </c>
      <c r="DD1" s="12">
        <v>108</v>
      </c>
      <c r="DE1" s="12">
        <v>109</v>
      </c>
      <c r="DF1" s="12">
        <v>110</v>
      </c>
      <c r="DG1" s="12">
        <v>111</v>
      </c>
      <c r="DH1" s="12">
        <v>112</v>
      </c>
      <c r="DI1" s="12">
        <v>113</v>
      </c>
      <c r="DJ1" s="12">
        <v>114</v>
      </c>
      <c r="DK1" s="12">
        <v>115</v>
      </c>
      <c r="DL1" s="12">
        <v>116</v>
      </c>
      <c r="DM1" s="12">
        <v>117</v>
      </c>
      <c r="DN1" s="12">
        <v>118</v>
      </c>
      <c r="DO1" s="12">
        <v>119</v>
      </c>
      <c r="DP1" s="12">
        <v>120</v>
      </c>
      <c r="DQ1" s="12">
        <v>121</v>
      </c>
      <c r="DR1" s="12">
        <v>122</v>
      </c>
      <c r="DS1" s="12">
        <v>123</v>
      </c>
      <c r="DT1" s="12">
        <v>124</v>
      </c>
      <c r="DU1" s="12">
        <v>125</v>
      </c>
      <c r="DV1" s="12">
        <v>126</v>
      </c>
      <c r="DW1" s="12">
        <v>127</v>
      </c>
      <c r="DX1" s="12">
        <v>128</v>
      </c>
      <c r="DY1" s="12">
        <v>129</v>
      </c>
      <c r="DZ1" s="12">
        <v>130</v>
      </c>
      <c r="EA1" s="12">
        <v>131</v>
      </c>
      <c r="EB1" s="12">
        <v>132</v>
      </c>
      <c r="EC1" s="12">
        <v>133</v>
      </c>
      <c r="ED1" s="12">
        <v>134</v>
      </c>
      <c r="EE1" s="12">
        <v>135</v>
      </c>
      <c r="EF1" s="12">
        <v>136</v>
      </c>
      <c r="EG1" s="12">
        <v>137</v>
      </c>
      <c r="EH1" s="12">
        <v>138</v>
      </c>
      <c r="EI1" s="12">
        <v>139</v>
      </c>
      <c r="EJ1" s="12">
        <v>140</v>
      </c>
      <c r="EK1" s="12">
        <v>141</v>
      </c>
      <c r="EL1" s="12">
        <v>142</v>
      </c>
      <c r="EM1" s="12">
        <v>143</v>
      </c>
      <c r="EN1" s="12">
        <v>144</v>
      </c>
      <c r="EO1" s="12">
        <v>145</v>
      </c>
      <c r="EP1" s="12">
        <v>146</v>
      </c>
      <c r="EQ1" s="12">
        <v>147</v>
      </c>
      <c r="ER1" s="12">
        <v>148</v>
      </c>
      <c r="ES1" s="12">
        <v>149</v>
      </c>
      <c r="ET1" s="12">
        <v>150</v>
      </c>
      <c r="EU1" s="12">
        <v>151</v>
      </c>
      <c r="EV1" s="12">
        <v>152</v>
      </c>
      <c r="EW1" s="12">
        <v>153</v>
      </c>
      <c r="EX1" s="12">
        <v>154</v>
      </c>
      <c r="EY1" s="12">
        <v>155</v>
      </c>
      <c r="EZ1" s="12">
        <v>156</v>
      </c>
      <c r="FA1" s="12">
        <v>157</v>
      </c>
      <c r="FB1" s="12">
        <v>158</v>
      </c>
      <c r="FC1" s="12">
        <v>159</v>
      </c>
      <c r="FD1" s="12">
        <v>160</v>
      </c>
      <c r="FE1" s="12">
        <v>161</v>
      </c>
      <c r="FF1" s="12">
        <v>162</v>
      </c>
      <c r="FG1" s="12">
        <v>163</v>
      </c>
      <c r="FH1" s="12">
        <v>164</v>
      </c>
      <c r="FI1" s="12">
        <v>165</v>
      </c>
      <c r="FJ1" s="12">
        <v>166</v>
      </c>
      <c r="FK1" s="12">
        <v>167</v>
      </c>
      <c r="FL1" s="12">
        <v>168</v>
      </c>
      <c r="FM1" s="12">
        <v>169</v>
      </c>
      <c r="FN1" s="12">
        <v>170</v>
      </c>
      <c r="FO1" s="12">
        <v>171</v>
      </c>
      <c r="FP1" s="12">
        <v>172</v>
      </c>
      <c r="FQ1" s="12">
        <v>173</v>
      </c>
      <c r="FR1" s="12">
        <v>174</v>
      </c>
      <c r="FS1" s="12">
        <v>175</v>
      </c>
      <c r="FT1" s="12">
        <v>176</v>
      </c>
      <c r="FU1" s="12">
        <v>177</v>
      </c>
      <c r="FV1" s="12">
        <v>178</v>
      </c>
      <c r="FW1" s="12">
        <v>179</v>
      </c>
      <c r="FX1" s="12">
        <v>180</v>
      </c>
      <c r="FY1" s="12">
        <v>181</v>
      </c>
      <c r="FZ1" s="12">
        <v>182</v>
      </c>
      <c r="GA1" s="12">
        <v>183</v>
      </c>
      <c r="GB1" s="12">
        <v>184</v>
      </c>
      <c r="GC1" s="12">
        <v>185</v>
      </c>
      <c r="GD1" s="12">
        <v>186</v>
      </c>
      <c r="GE1" s="12">
        <v>187</v>
      </c>
      <c r="GF1" s="12">
        <v>188</v>
      </c>
      <c r="GG1" s="12">
        <v>189</v>
      </c>
      <c r="GH1" s="12">
        <v>190</v>
      </c>
      <c r="GI1" s="12">
        <v>191</v>
      </c>
      <c r="GJ1" s="12">
        <v>192</v>
      </c>
      <c r="GK1" s="12">
        <v>193</v>
      </c>
      <c r="GL1" s="12">
        <v>194</v>
      </c>
      <c r="GM1" s="12">
        <v>195</v>
      </c>
      <c r="GN1" s="12">
        <v>196</v>
      </c>
      <c r="GO1" s="12">
        <v>197</v>
      </c>
      <c r="GP1" s="12">
        <v>198</v>
      </c>
      <c r="GQ1" s="12">
        <v>199</v>
      </c>
      <c r="GR1" s="12">
        <v>200</v>
      </c>
      <c r="GS1" s="12">
        <v>201</v>
      </c>
      <c r="GT1" s="12">
        <v>202</v>
      </c>
      <c r="GU1" s="12">
        <v>203</v>
      </c>
      <c r="GV1" s="12">
        <v>204</v>
      </c>
      <c r="GW1" s="12">
        <v>205</v>
      </c>
      <c r="GX1" s="12">
        <v>206</v>
      </c>
      <c r="GY1" s="12">
        <v>207</v>
      </c>
      <c r="GZ1" s="12">
        <v>208</v>
      </c>
      <c r="HA1" s="12">
        <v>209</v>
      </c>
      <c r="HB1" s="12">
        <v>210</v>
      </c>
      <c r="HC1" s="12">
        <v>211</v>
      </c>
      <c r="HD1" s="12">
        <v>212</v>
      </c>
      <c r="HE1" s="12">
        <v>213</v>
      </c>
      <c r="HF1" s="88">
        <v>214</v>
      </c>
      <c r="HG1" s="88"/>
      <c r="HH1" s="88"/>
      <c r="HI1" s="12">
        <v>215</v>
      </c>
      <c r="HJ1" s="12">
        <v>216</v>
      </c>
      <c r="HK1" s="12">
        <v>217</v>
      </c>
      <c r="HL1" s="12">
        <v>218</v>
      </c>
      <c r="HM1" s="12">
        <v>219</v>
      </c>
    </row>
    <row r="2" spans="1:221" x14ac:dyDescent="0.2">
      <c r="B2" s="13"/>
      <c r="C2" s="14" t="s">
        <v>194</v>
      </c>
      <c r="DF2" s="165" t="s">
        <v>174</v>
      </c>
      <c r="DG2" s="165"/>
      <c r="DH2" s="165"/>
      <c r="DI2" s="165"/>
      <c r="DJ2" s="165"/>
      <c r="DK2" s="165"/>
      <c r="DL2" s="165"/>
      <c r="DM2" s="165"/>
      <c r="DN2" s="165"/>
      <c r="DO2" s="165"/>
      <c r="DP2" s="165"/>
      <c r="DQ2" s="165"/>
      <c r="DR2" s="165"/>
      <c r="DS2" s="165"/>
      <c r="DT2" s="165"/>
      <c r="DU2" s="165"/>
      <c r="DV2" s="165"/>
      <c r="DW2" s="165"/>
      <c r="DX2" s="165"/>
      <c r="DY2" s="165"/>
      <c r="DZ2" s="165"/>
      <c r="EA2" s="165"/>
      <c r="EB2" s="165"/>
      <c r="EC2" s="165"/>
      <c r="ED2" s="165"/>
      <c r="EE2" s="165"/>
      <c r="EF2" s="165"/>
      <c r="EG2" s="165"/>
      <c r="EH2" s="165"/>
      <c r="EI2" s="165"/>
      <c r="EJ2" s="165"/>
      <c r="EK2" s="165"/>
      <c r="EL2" s="165"/>
      <c r="EM2" s="165"/>
      <c r="EN2" s="165"/>
      <c r="EO2" s="165"/>
      <c r="EP2" s="165"/>
      <c r="EQ2" s="165"/>
      <c r="ER2" s="165"/>
      <c r="ES2" s="165"/>
      <c r="ET2" s="165"/>
      <c r="EU2" s="165"/>
      <c r="EV2" s="165"/>
      <c r="EW2" s="165"/>
      <c r="EX2" s="165"/>
      <c r="EY2" s="165"/>
      <c r="EZ2" s="165"/>
      <c r="FA2" s="165"/>
      <c r="FB2" s="165"/>
      <c r="FC2" s="165"/>
      <c r="FD2" s="165"/>
      <c r="FE2" s="165"/>
      <c r="FF2" s="165"/>
      <c r="FG2" s="165"/>
      <c r="FH2" s="165"/>
      <c r="FI2" s="165"/>
      <c r="FJ2" s="165"/>
      <c r="FK2" s="165"/>
      <c r="FL2" s="165"/>
      <c r="FM2" s="165"/>
      <c r="FN2" s="165"/>
      <c r="FO2" s="165"/>
      <c r="FP2" s="165"/>
      <c r="FQ2" s="165"/>
      <c r="FR2" s="165"/>
      <c r="FS2" s="165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HI2" s="15"/>
      <c r="HJ2" s="15"/>
    </row>
    <row r="3" spans="1:221" s="22" customFormat="1" ht="51.75" customHeight="1" x14ac:dyDescent="0.25">
      <c r="A3" s="19"/>
      <c r="B3" s="20"/>
      <c r="C3" s="13"/>
      <c r="D3" s="13"/>
      <c r="E3" s="166" t="s">
        <v>175</v>
      </c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21"/>
      <c r="Z3" s="166" t="s">
        <v>26</v>
      </c>
      <c r="AA3" s="166"/>
      <c r="AB3" s="166"/>
      <c r="AC3" s="166"/>
      <c r="AD3" s="166"/>
      <c r="AE3" s="166"/>
      <c r="AF3" s="166"/>
      <c r="AG3" s="166"/>
      <c r="AH3" s="166"/>
      <c r="AI3" s="166"/>
      <c r="AJ3" s="166"/>
      <c r="AK3" s="166"/>
      <c r="AL3" s="166"/>
      <c r="AM3" s="166"/>
      <c r="AN3" s="166"/>
      <c r="AO3" s="166"/>
      <c r="AP3" s="166"/>
      <c r="AQ3" s="166"/>
      <c r="AR3" s="166"/>
      <c r="AS3" s="166"/>
      <c r="AU3" s="166" t="s">
        <v>176</v>
      </c>
      <c r="AV3" s="166"/>
      <c r="AW3" s="166"/>
      <c r="AX3" s="166"/>
      <c r="AY3" s="166"/>
      <c r="AZ3" s="166"/>
      <c r="BA3" s="166"/>
      <c r="BB3" s="166"/>
      <c r="BC3" s="166"/>
      <c r="BD3" s="166"/>
      <c r="BE3" s="166"/>
      <c r="BF3" s="166"/>
      <c r="BG3" s="166"/>
      <c r="BH3" s="166"/>
      <c r="BI3" s="166"/>
      <c r="BJ3" s="166"/>
      <c r="BK3" s="166"/>
      <c r="BL3" s="166"/>
      <c r="BM3" s="166"/>
      <c r="BN3" s="166"/>
      <c r="BO3" s="21"/>
      <c r="BP3" s="166" t="s">
        <v>25</v>
      </c>
      <c r="BQ3" s="166"/>
      <c r="BR3" s="166"/>
      <c r="BS3" s="166"/>
      <c r="BT3" s="166"/>
      <c r="BU3" s="166"/>
      <c r="BV3" s="166"/>
      <c r="BW3" s="166"/>
      <c r="BX3" s="166"/>
      <c r="BY3" s="166"/>
      <c r="BZ3" s="166"/>
      <c r="CA3" s="166"/>
      <c r="CB3" s="166"/>
      <c r="CC3" s="166"/>
      <c r="CD3" s="166"/>
      <c r="CE3" s="166"/>
      <c r="CF3" s="166"/>
      <c r="CG3" s="166"/>
      <c r="CH3" s="166"/>
      <c r="CI3" s="166"/>
      <c r="CJ3" s="23"/>
      <c r="CK3" s="164" t="s">
        <v>177</v>
      </c>
      <c r="CL3" s="164"/>
      <c r="CM3" s="164"/>
      <c r="CN3" s="164"/>
      <c r="CO3" s="164"/>
      <c r="CP3" s="164"/>
      <c r="CQ3" s="164"/>
      <c r="CR3" s="164"/>
      <c r="CS3" s="164"/>
      <c r="CT3" s="164"/>
      <c r="CU3" s="164"/>
      <c r="CV3" s="164"/>
      <c r="CW3" s="164"/>
      <c r="CX3" s="164"/>
      <c r="CY3" s="164"/>
      <c r="CZ3" s="164"/>
      <c r="DA3" s="164"/>
      <c r="DB3" s="164"/>
      <c r="DC3" s="164"/>
      <c r="DD3" s="164"/>
      <c r="DE3" s="24"/>
      <c r="DF3" s="167" t="s">
        <v>178</v>
      </c>
      <c r="DG3" s="167"/>
      <c r="DH3" s="167"/>
      <c r="DI3" s="167"/>
      <c r="DJ3" s="167"/>
      <c r="DK3" s="167"/>
      <c r="DL3" s="167"/>
      <c r="DM3" s="167"/>
      <c r="DN3" s="167"/>
      <c r="DO3" s="167"/>
      <c r="DP3" s="167"/>
      <c r="DQ3" s="167"/>
      <c r="DR3" s="167"/>
      <c r="DS3" s="167"/>
      <c r="DT3" s="167"/>
      <c r="DU3" s="167"/>
      <c r="DV3" s="167"/>
      <c r="DW3" s="167"/>
      <c r="DX3" s="167"/>
      <c r="DY3" s="167"/>
      <c r="DZ3" s="23"/>
      <c r="EA3" s="167" t="s">
        <v>179</v>
      </c>
      <c r="EB3" s="167"/>
      <c r="EC3" s="167"/>
      <c r="ED3" s="167"/>
      <c r="EE3" s="167"/>
      <c r="EF3" s="167"/>
      <c r="EG3" s="167"/>
      <c r="EH3" s="167"/>
      <c r="EI3" s="167"/>
      <c r="EJ3" s="167"/>
      <c r="EK3" s="167"/>
      <c r="EL3" s="167"/>
      <c r="EM3" s="167"/>
      <c r="EN3" s="167"/>
      <c r="EO3" s="167"/>
      <c r="EP3" s="167"/>
      <c r="EQ3" s="167"/>
      <c r="ER3" s="167"/>
      <c r="ES3" s="167"/>
      <c r="ET3" s="167"/>
      <c r="EU3" s="21"/>
      <c r="EV3" s="167" t="s">
        <v>180</v>
      </c>
      <c r="EW3" s="167"/>
      <c r="EX3" s="167"/>
      <c r="EY3" s="167"/>
      <c r="EZ3" s="167"/>
      <c r="FA3" s="167"/>
      <c r="FB3" s="167"/>
      <c r="FC3" s="167"/>
      <c r="FD3" s="167"/>
      <c r="FE3" s="167"/>
      <c r="FF3" s="167"/>
      <c r="FG3" s="167"/>
      <c r="FH3" s="167"/>
      <c r="FI3" s="167"/>
      <c r="FJ3" s="167"/>
      <c r="FK3" s="167"/>
      <c r="FL3" s="167"/>
      <c r="FM3" s="167"/>
      <c r="FN3" s="167"/>
      <c r="FO3" s="167"/>
      <c r="FP3" s="21"/>
      <c r="FQ3" s="167" t="s">
        <v>181</v>
      </c>
      <c r="FR3" s="167"/>
      <c r="FS3" s="167"/>
      <c r="FT3" s="167"/>
      <c r="FU3" s="167"/>
      <c r="FV3" s="167"/>
      <c r="FW3" s="167"/>
      <c r="FX3" s="167"/>
      <c r="FY3" s="167"/>
      <c r="FZ3" s="167"/>
      <c r="GA3" s="167"/>
      <c r="GB3" s="167"/>
      <c r="GC3" s="167"/>
      <c r="GD3" s="167"/>
      <c r="GE3" s="167"/>
      <c r="GF3" s="167"/>
      <c r="GG3" s="167"/>
      <c r="GH3" s="167"/>
      <c r="GI3" s="167"/>
      <c r="GJ3" s="167"/>
      <c r="GK3" s="21"/>
      <c r="GL3" s="164" t="s">
        <v>182</v>
      </c>
      <c r="GM3" s="164"/>
      <c r="GN3" s="164"/>
      <c r="GO3" s="164"/>
      <c r="GP3" s="164"/>
      <c r="GQ3" s="164"/>
      <c r="GR3" s="164"/>
      <c r="GS3" s="164"/>
      <c r="GT3" s="164"/>
      <c r="GU3" s="164"/>
      <c r="GV3" s="164"/>
      <c r="GW3" s="164"/>
      <c r="GX3" s="164"/>
      <c r="GY3" s="164"/>
      <c r="GZ3" s="164"/>
      <c r="HA3" s="164"/>
      <c r="HB3" s="164"/>
      <c r="HC3" s="164"/>
      <c r="HD3" s="164"/>
      <c r="HE3" s="164"/>
      <c r="HF3" s="89"/>
      <c r="HG3" s="89"/>
      <c r="HH3" s="89"/>
      <c r="HI3" s="25"/>
      <c r="HJ3" s="26"/>
      <c r="HK3" s="26"/>
      <c r="HL3" s="26"/>
      <c r="HM3" s="27"/>
    </row>
    <row r="4" spans="1:221" x14ac:dyDescent="0.2">
      <c r="B4" s="28" t="s">
        <v>1</v>
      </c>
      <c r="C4" s="29" t="s">
        <v>2</v>
      </c>
      <c r="D4" s="29" t="s">
        <v>3</v>
      </c>
      <c r="E4" s="30">
        <v>2017</v>
      </c>
      <c r="F4" s="30">
        <v>2018</v>
      </c>
      <c r="G4" s="30">
        <v>2019</v>
      </c>
      <c r="H4" s="30">
        <v>2020</v>
      </c>
      <c r="I4" s="30">
        <v>2021</v>
      </c>
      <c r="J4" s="30">
        <v>2022</v>
      </c>
      <c r="K4" s="30">
        <v>2023</v>
      </c>
      <c r="L4" s="30">
        <v>2024</v>
      </c>
      <c r="M4" s="30">
        <v>2025</v>
      </c>
      <c r="N4" s="30">
        <v>2026</v>
      </c>
      <c r="O4" s="30">
        <v>2027</v>
      </c>
      <c r="P4" s="30">
        <v>2028</v>
      </c>
      <c r="Q4" s="30">
        <v>2029</v>
      </c>
      <c r="R4" s="30">
        <v>2030</v>
      </c>
      <c r="S4" s="30">
        <v>2031</v>
      </c>
      <c r="T4" s="30">
        <v>2032</v>
      </c>
      <c r="U4" s="30">
        <v>2033</v>
      </c>
      <c r="V4" s="30">
        <v>2034</v>
      </c>
      <c r="W4" s="30">
        <v>2035</v>
      </c>
      <c r="X4" s="30">
        <v>2036</v>
      </c>
      <c r="Y4" s="31"/>
      <c r="Z4" s="30">
        <v>2017</v>
      </c>
      <c r="AA4" s="30">
        <v>2018</v>
      </c>
      <c r="AB4" s="30">
        <v>2019</v>
      </c>
      <c r="AC4" s="30">
        <v>2020</v>
      </c>
      <c r="AD4" s="30">
        <v>2021</v>
      </c>
      <c r="AE4" s="30">
        <v>2022</v>
      </c>
      <c r="AF4" s="30">
        <v>2023</v>
      </c>
      <c r="AG4" s="30">
        <v>2024</v>
      </c>
      <c r="AH4" s="30">
        <v>2025</v>
      </c>
      <c r="AI4" s="30">
        <v>2026</v>
      </c>
      <c r="AJ4" s="30">
        <v>2027</v>
      </c>
      <c r="AK4" s="30">
        <v>2028</v>
      </c>
      <c r="AL4" s="30">
        <v>2029</v>
      </c>
      <c r="AM4" s="30">
        <v>2030</v>
      </c>
      <c r="AN4" s="30">
        <v>2031</v>
      </c>
      <c r="AO4" s="30">
        <v>2032</v>
      </c>
      <c r="AP4" s="30">
        <v>2033</v>
      </c>
      <c r="AQ4" s="30">
        <v>2034</v>
      </c>
      <c r="AR4" s="30">
        <v>2035</v>
      </c>
      <c r="AS4" s="30">
        <v>2036</v>
      </c>
      <c r="AU4" s="30">
        <v>2017</v>
      </c>
      <c r="AV4" s="30">
        <v>2018</v>
      </c>
      <c r="AW4" s="30">
        <v>2019</v>
      </c>
      <c r="AX4" s="30">
        <v>2020</v>
      </c>
      <c r="AY4" s="30">
        <v>2021</v>
      </c>
      <c r="AZ4" s="30">
        <v>2022</v>
      </c>
      <c r="BA4" s="30">
        <v>2023</v>
      </c>
      <c r="BB4" s="30">
        <v>2024</v>
      </c>
      <c r="BC4" s="30">
        <v>2025</v>
      </c>
      <c r="BD4" s="30">
        <v>2026</v>
      </c>
      <c r="BE4" s="30">
        <v>2027</v>
      </c>
      <c r="BF4" s="30">
        <v>2028</v>
      </c>
      <c r="BG4" s="30">
        <v>2029</v>
      </c>
      <c r="BH4" s="30">
        <v>2030</v>
      </c>
      <c r="BI4" s="30">
        <v>2031</v>
      </c>
      <c r="BJ4" s="30">
        <v>2032</v>
      </c>
      <c r="BK4" s="30">
        <v>2033</v>
      </c>
      <c r="BL4" s="30">
        <v>2034</v>
      </c>
      <c r="BM4" s="30">
        <v>2035</v>
      </c>
      <c r="BN4" s="30">
        <v>2036</v>
      </c>
      <c r="BO4" s="31"/>
      <c r="BP4" s="30">
        <v>2017</v>
      </c>
      <c r="BQ4" s="30">
        <v>2018</v>
      </c>
      <c r="BR4" s="30">
        <v>2019</v>
      </c>
      <c r="BS4" s="30">
        <v>2020</v>
      </c>
      <c r="BT4" s="30">
        <v>2021</v>
      </c>
      <c r="BU4" s="30">
        <v>2022</v>
      </c>
      <c r="BV4" s="30">
        <v>2023</v>
      </c>
      <c r="BW4" s="30">
        <v>2024</v>
      </c>
      <c r="BX4" s="30">
        <v>2025</v>
      </c>
      <c r="BY4" s="30">
        <v>2026</v>
      </c>
      <c r="BZ4" s="30">
        <v>2027</v>
      </c>
      <c r="CA4" s="30">
        <v>2028</v>
      </c>
      <c r="CB4" s="30">
        <v>2029</v>
      </c>
      <c r="CC4" s="30">
        <v>2030</v>
      </c>
      <c r="CD4" s="30">
        <v>2031</v>
      </c>
      <c r="CE4" s="30">
        <v>2032</v>
      </c>
      <c r="CF4" s="30">
        <v>2033</v>
      </c>
      <c r="CG4" s="30">
        <v>2034</v>
      </c>
      <c r="CH4" s="30">
        <v>2035</v>
      </c>
      <c r="CI4" s="30">
        <v>2036</v>
      </c>
      <c r="CK4" s="30">
        <v>2017</v>
      </c>
      <c r="CL4" s="30">
        <v>2018</v>
      </c>
      <c r="CM4" s="30">
        <v>2019</v>
      </c>
      <c r="CN4" s="30">
        <v>2020</v>
      </c>
      <c r="CO4" s="30">
        <v>2021</v>
      </c>
      <c r="CP4" s="30">
        <v>2022</v>
      </c>
      <c r="CQ4" s="30">
        <v>2023</v>
      </c>
      <c r="CR4" s="30">
        <v>2024</v>
      </c>
      <c r="CS4" s="30">
        <v>2025</v>
      </c>
      <c r="CT4" s="30">
        <v>2026</v>
      </c>
      <c r="CU4" s="30">
        <v>2027</v>
      </c>
      <c r="CV4" s="30">
        <v>2028</v>
      </c>
      <c r="CW4" s="30">
        <v>2029</v>
      </c>
      <c r="CX4" s="30">
        <v>2030</v>
      </c>
      <c r="CY4" s="30">
        <v>2031</v>
      </c>
      <c r="CZ4" s="30">
        <v>2032</v>
      </c>
      <c r="DA4" s="30">
        <v>2033</v>
      </c>
      <c r="DB4" s="30">
        <v>2034</v>
      </c>
      <c r="DC4" s="30">
        <v>2035</v>
      </c>
      <c r="DD4" s="30">
        <v>2036</v>
      </c>
      <c r="DE4" s="32"/>
      <c r="DF4" s="33">
        <v>2017</v>
      </c>
      <c r="DG4" s="33">
        <v>2018</v>
      </c>
      <c r="DH4" s="33">
        <v>2019</v>
      </c>
      <c r="DI4" s="33">
        <v>2020</v>
      </c>
      <c r="DJ4" s="33">
        <v>2021</v>
      </c>
      <c r="DK4" s="33">
        <v>2022</v>
      </c>
      <c r="DL4" s="33">
        <v>2023</v>
      </c>
      <c r="DM4" s="33">
        <v>2024</v>
      </c>
      <c r="DN4" s="33">
        <v>2025</v>
      </c>
      <c r="DO4" s="33">
        <v>2026</v>
      </c>
      <c r="DP4" s="33">
        <v>2027</v>
      </c>
      <c r="DQ4" s="33">
        <v>2028</v>
      </c>
      <c r="DR4" s="33">
        <v>2029</v>
      </c>
      <c r="DS4" s="33">
        <v>2030</v>
      </c>
      <c r="DT4" s="33">
        <v>2031</v>
      </c>
      <c r="DU4" s="33">
        <v>2032</v>
      </c>
      <c r="DV4" s="33">
        <v>2033</v>
      </c>
      <c r="DW4" s="33">
        <v>2034</v>
      </c>
      <c r="DX4" s="33">
        <v>2035</v>
      </c>
      <c r="DY4" s="33">
        <v>2036</v>
      </c>
      <c r="EA4" s="33">
        <v>2017</v>
      </c>
      <c r="EB4" s="33">
        <v>2018</v>
      </c>
      <c r="EC4" s="33">
        <v>2019</v>
      </c>
      <c r="ED4" s="33">
        <v>2020</v>
      </c>
      <c r="EE4" s="33">
        <v>2021</v>
      </c>
      <c r="EF4" s="33">
        <v>2022</v>
      </c>
      <c r="EG4" s="33">
        <v>2023</v>
      </c>
      <c r="EH4" s="33">
        <v>2024</v>
      </c>
      <c r="EI4" s="33">
        <v>2025</v>
      </c>
      <c r="EJ4" s="33">
        <v>2026</v>
      </c>
      <c r="EK4" s="33">
        <v>2027</v>
      </c>
      <c r="EL4" s="33">
        <v>2028</v>
      </c>
      <c r="EM4" s="33">
        <v>2029</v>
      </c>
      <c r="EN4" s="33">
        <v>2030</v>
      </c>
      <c r="EO4" s="33">
        <v>2031</v>
      </c>
      <c r="EP4" s="33">
        <v>2032</v>
      </c>
      <c r="EQ4" s="33">
        <v>2033</v>
      </c>
      <c r="ER4" s="33">
        <v>2034</v>
      </c>
      <c r="ES4" s="33">
        <v>2035</v>
      </c>
      <c r="ET4" s="33">
        <v>2036</v>
      </c>
      <c r="EU4" s="31"/>
      <c r="EV4" s="33">
        <v>2017</v>
      </c>
      <c r="EW4" s="33">
        <v>2018</v>
      </c>
      <c r="EX4" s="33">
        <v>2019</v>
      </c>
      <c r="EY4" s="33">
        <v>2020</v>
      </c>
      <c r="EZ4" s="33">
        <v>2021</v>
      </c>
      <c r="FA4" s="33">
        <v>2022</v>
      </c>
      <c r="FB4" s="33">
        <v>2023</v>
      </c>
      <c r="FC4" s="33">
        <v>2024</v>
      </c>
      <c r="FD4" s="33">
        <v>2025</v>
      </c>
      <c r="FE4" s="33">
        <v>2026</v>
      </c>
      <c r="FF4" s="33">
        <v>2027</v>
      </c>
      <c r="FG4" s="33">
        <v>2028</v>
      </c>
      <c r="FH4" s="33">
        <v>2029</v>
      </c>
      <c r="FI4" s="33">
        <v>2030</v>
      </c>
      <c r="FJ4" s="33">
        <v>2031</v>
      </c>
      <c r="FK4" s="33">
        <v>2032</v>
      </c>
      <c r="FL4" s="33">
        <v>2033</v>
      </c>
      <c r="FM4" s="33">
        <v>2034</v>
      </c>
      <c r="FN4" s="33">
        <v>2035</v>
      </c>
      <c r="FO4" s="33">
        <v>2036</v>
      </c>
      <c r="FP4" s="31"/>
      <c r="FQ4" s="33">
        <v>2017</v>
      </c>
      <c r="FR4" s="33">
        <v>2018</v>
      </c>
      <c r="FS4" s="33">
        <v>2019</v>
      </c>
      <c r="FT4" s="33">
        <v>2020</v>
      </c>
      <c r="FU4" s="33">
        <v>2021</v>
      </c>
      <c r="FV4" s="33">
        <v>2022</v>
      </c>
      <c r="FW4" s="33">
        <v>2023</v>
      </c>
      <c r="FX4" s="33">
        <v>2024</v>
      </c>
      <c r="FY4" s="33">
        <v>2025</v>
      </c>
      <c r="FZ4" s="33">
        <v>2026</v>
      </c>
      <c r="GA4" s="33">
        <v>2027</v>
      </c>
      <c r="GB4" s="33">
        <v>2028</v>
      </c>
      <c r="GC4" s="33">
        <v>2029</v>
      </c>
      <c r="GD4" s="33">
        <v>2030</v>
      </c>
      <c r="GE4" s="33">
        <v>2031</v>
      </c>
      <c r="GF4" s="33">
        <v>2032</v>
      </c>
      <c r="GG4" s="33">
        <v>2033</v>
      </c>
      <c r="GH4" s="33">
        <v>2034</v>
      </c>
      <c r="GI4" s="33">
        <v>2035</v>
      </c>
      <c r="GJ4" s="33">
        <v>2036</v>
      </c>
      <c r="GK4" s="31"/>
      <c r="GL4" s="30">
        <v>2017</v>
      </c>
      <c r="GM4" s="30">
        <v>2018</v>
      </c>
      <c r="GN4" s="30">
        <v>2019</v>
      </c>
      <c r="GO4" s="30">
        <v>2020</v>
      </c>
      <c r="GP4" s="30">
        <v>2021</v>
      </c>
      <c r="GQ4" s="30">
        <v>2022</v>
      </c>
      <c r="GR4" s="30">
        <v>2023</v>
      </c>
      <c r="GS4" s="30">
        <v>2024</v>
      </c>
      <c r="GT4" s="30">
        <v>2025</v>
      </c>
      <c r="GU4" s="30">
        <v>2026</v>
      </c>
      <c r="GV4" s="30">
        <v>2027</v>
      </c>
      <c r="GW4" s="30">
        <v>2028</v>
      </c>
      <c r="GX4" s="30">
        <v>2029</v>
      </c>
      <c r="GY4" s="30">
        <v>2030</v>
      </c>
      <c r="GZ4" s="30">
        <v>2031</v>
      </c>
      <c r="HA4" s="30">
        <v>2032</v>
      </c>
      <c r="HB4" s="30">
        <v>2033</v>
      </c>
      <c r="HC4" s="30">
        <v>2034</v>
      </c>
      <c r="HD4" s="30">
        <v>2035</v>
      </c>
      <c r="HE4" s="30">
        <v>2036</v>
      </c>
      <c r="HI4" s="34" t="s">
        <v>178</v>
      </c>
      <c r="HJ4" s="34" t="s">
        <v>183</v>
      </c>
      <c r="HK4" s="34" t="s">
        <v>184</v>
      </c>
      <c r="HL4" s="34" t="s">
        <v>185</v>
      </c>
      <c r="HM4" s="35"/>
    </row>
    <row r="5" spans="1:221" x14ac:dyDescent="0.2">
      <c r="A5" s="11" t="s">
        <v>186</v>
      </c>
      <c r="B5" s="36"/>
      <c r="C5" s="36" t="s">
        <v>187</v>
      </c>
      <c r="D5" s="36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1"/>
      <c r="Z5" s="37">
        <v>104294279.85412064</v>
      </c>
      <c r="AA5" s="37">
        <v>104907576.55228169</v>
      </c>
      <c r="AB5" s="37">
        <v>105229938.67955166</v>
      </c>
      <c r="AC5" s="37">
        <v>105367804.58976822</v>
      </c>
      <c r="AD5" s="37">
        <v>103438297.69722278</v>
      </c>
      <c r="AE5" s="37">
        <v>104060342.0463728</v>
      </c>
      <c r="AF5" s="37">
        <v>104682059.745478</v>
      </c>
      <c r="AG5" s="37">
        <v>105306978.29657531</v>
      </c>
      <c r="AH5" s="37">
        <v>105971376.72183841</v>
      </c>
      <c r="AI5" s="37">
        <v>106765093.05045128</v>
      </c>
      <c r="AJ5" s="37">
        <v>107298001.1317941</v>
      </c>
      <c r="AK5" s="37">
        <v>110512811.85362929</v>
      </c>
      <c r="AL5" s="37">
        <v>112060373.13057655</v>
      </c>
      <c r="AM5" s="37">
        <v>113692232.22804406</v>
      </c>
      <c r="AN5" s="37">
        <v>115419951.07897967</v>
      </c>
      <c r="AO5" s="37">
        <v>117204909.54572403</v>
      </c>
      <c r="AP5" s="37">
        <v>119235201.38677251</v>
      </c>
      <c r="AQ5" s="37">
        <v>121204392.14979714</v>
      </c>
      <c r="AR5" s="37">
        <v>123308090.17115831</v>
      </c>
      <c r="AS5" s="37">
        <v>125500225.73205519</v>
      </c>
      <c r="AT5" s="31"/>
      <c r="AU5" s="37">
        <v>14098.746052110047</v>
      </c>
      <c r="AV5" s="37">
        <v>14184.839730611931</v>
      </c>
      <c r="AW5" s="37">
        <v>14233.291202285989</v>
      </c>
      <c r="AX5" s="37">
        <v>14259.321632357231</v>
      </c>
      <c r="AY5" s="37">
        <v>13989.365068941479</v>
      </c>
      <c r="AZ5" s="37">
        <v>14078.226614797268</v>
      </c>
      <c r="BA5" s="37">
        <v>14170.472887267868</v>
      </c>
      <c r="BB5" s="37">
        <v>14260.243686277601</v>
      </c>
      <c r="BC5" s="37">
        <v>14364.620417392511</v>
      </c>
      <c r="BD5" s="37">
        <v>14491.069365326959</v>
      </c>
      <c r="BE5" s="37">
        <v>14580.47339597208</v>
      </c>
      <c r="BF5" s="37">
        <v>15085.851129821018</v>
      </c>
      <c r="BG5" s="37">
        <v>15325.200582516625</v>
      </c>
      <c r="BH5" s="37">
        <v>15577.101111861029</v>
      </c>
      <c r="BI5" s="37">
        <v>15878.424763808047</v>
      </c>
      <c r="BJ5" s="37">
        <v>16164.626165004325</v>
      </c>
      <c r="BK5" s="37">
        <v>16485.854525537641</v>
      </c>
      <c r="BL5" s="37">
        <v>16810.903871080896</v>
      </c>
      <c r="BM5" s="37">
        <v>17167.566710868534</v>
      </c>
      <c r="BN5" s="37">
        <v>17543.312049138585</v>
      </c>
      <c r="BO5" s="31"/>
      <c r="BP5" s="38">
        <v>5269341.8227722775</v>
      </c>
      <c r="BQ5" s="38">
        <v>5333975.8227722775</v>
      </c>
      <c r="BR5" s="38">
        <v>5350309.3227722775</v>
      </c>
      <c r="BS5" s="38">
        <v>5384140.8227722775</v>
      </c>
      <c r="BT5" s="38">
        <v>5260921.8227722775</v>
      </c>
      <c r="BU5" s="38">
        <v>5344805.8227722775</v>
      </c>
      <c r="BV5" s="38">
        <v>5415131.8227722775</v>
      </c>
      <c r="BW5" s="38">
        <v>5489082.8227722775</v>
      </c>
      <c r="BX5" s="38">
        <v>5663172.8227722775</v>
      </c>
      <c r="BY5" s="38">
        <v>5767111.8227722775</v>
      </c>
      <c r="BZ5" s="38">
        <v>5835583.8227722775</v>
      </c>
      <c r="CA5" s="38">
        <v>6099099.0433168318</v>
      </c>
      <c r="CB5" s="38">
        <v>6253504.0433168318</v>
      </c>
      <c r="CC5" s="38">
        <v>6429167.0433168318</v>
      </c>
      <c r="CD5" s="38">
        <v>6662367.0433168318</v>
      </c>
      <c r="CE5" s="38">
        <v>6845523.5433168318</v>
      </c>
      <c r="CF5" s="38">
        <v>7040651.5433168318</v>
      </c>
      <c r="CG5" s="38">
        <v>7252207.0433168318</v>
      </c>
      <c r="CH5" s="38">
        <v>7483590.5433168318</v>
      </c>
      <c r="CI5" s="38">
        <v>7732945.0433168318</v>
      </c>
      <c r="CK5" s="39">
        <v>5892722.8799999999</v>
      </c>
      <c r="CL5" s="39">
        <v>6056514.8399999999</v>
      </c>
      <c r="CM5" s="39">
        <v>6195725.9900000002</v>
      </c>
      <c r="CN5" s="39">
        <v>6352902.1400000006</v>
      </c>
      <c r="CO5" s="39">
        <v>6340392.1400000006</v>
      </c>
      <c r="CP5" s="39">
        <v>6501416.29</v>
      </c>
      <c r="CQ5" s="39">
        <v>6654255.29</v>
      </c>
      <c r="CR5" s="39">
        <v>6816945.7000000002</v>
      </c>
      <c r="CS5" s="39">
        <v>6972566.8499999996</v>
      </c>
      <c r="CT5" s="39">
        <v>7187593.7000000002</v>
      </c>
      <c r="CU5" s="39">
        <v>7322552.2999999998</v>
      </c>
      <c r="CV5" s="39">
        <v>7537362.71</v>
      </c>
      <c r="CW5" s="39">
        <v>7720118.5600000005</v>
      </c>
      <c r="CX5" s="39">
        <v>7891039.71</v>
      </c>
      <c r="CY5" s="39">
        <v>8098532.1200000001</v>
      </c>
      <c r="CZ5" s="39">
        <v>8283627.7199999997</v>
      </c>
      <c r="DA5" s="39">
        <v>8519659.5700000003</v>
      </c>
      <c r="DB5" s="39">
        <v>8721281.9800000004</v>
      </c>
      <c r="DC5" s="39">
        <v>8962725.2800000012</v>
      </c>
      <c r="DD5" s="39">
        <v>9205703.5800000001</v>
      </c>
      <c r="DE5" s="32"/>
      <c r="DF5" s="39">
        <v>3879558.88</v>
      </c>
      <c r="DG5" s="39">
        <v>3997762.84</v>
      </c>
      <c r="DH5" s="39">
        <v>4099101.99</v>
      </c>
      <c r="DI5" s="39">
        <v>4218282.1400000006</v>
      </c>
      <c r="DJ5" s="39">
        <v>4200944.1400000006</v>
      </c>
      <c r="DK5" s="39">
        <v>4317515.29</v>
      </c>
      <c r="DL5" s="39">
        <v>4429909.29</v>
      </c>
      <c r="DM5" s="39">
        <v>4550942.7</v>
      </c>
      <c r="DN5" s="39">
        <v>4657656.8499999996</v>
      </c>
      <c r="DO5" s="39">
        <v>4817240.7</v>
      </c>
      <c r="DP5" s="39">
        <v>4913947.3</v>
      </c>
      <c r="DQ5" s="39">
        <v>5027161.71</v>
      </c>
      <c r="DR5" s="39">
        <v>5146572.5600000005</v>
      </c>
      <c r="DS5" s="39">
        <v>5250997.71</v>
      </c>
      <c r="DT5" s="39">
        <v>5372591.1200000001</v>
      </c>
      <c r="DU5" s="39">
        <v>5486465.7199999997</v>
      </c>
      <c r="DV5" s="39">
        <v>5642395.5700000003</v>
      </c>
      <c r="DW5" s="39">
        <v>5763551.9800000004</v>
      </c>
      <c r="DX5" s="39">
        <v>5915259.2800000003</v>
      </c>
      <c r="DY5" s="39">
        <v>6063874.5800000001</v>
      </c>
      <c r="DZ5" s="18"/>
      <c r="EA5" s="39">
        <v>747558</v>
      </c>
      <c r="EB5" s="39">
        <v>764964</v>
      </c>
      <c r="EC5" s="39">
        <v>778659</v>
      </c>
      <c r="ED5" s="39">
        <v>792849</v>
      </c>
      <c r="EE5" s="39">
        <v>792403</v>
      </c>
      <c r="EF5" s="39">
        <v>809987</v>
      </c>
      <c r="EG5" s="39">
        <v>826143</v>
      </c>
      <c r="EH5" s="39">
        <v>842673</v>
      </c>
      <c r="EI5" s="39">
        <v>862751</v>
      </c>
      <c r="EJ5" s="39">
        <v>883335</v>
      </c>
      <c r="EK5" s="39">
        <v>898067</v>
      </c>
      <c r="EL5" s="39">
        <v>935295</v>
      </c>
      <c r="EM5" s="39">
        <v>958649</v>
      </c>
      <c r="EN5" s="39">
        <v>983427</v>
      </c>
      <c r="EO5" s="39">
        <v>1015606</v>
      </c>
      <c r="EP5" s="39">
        <v>1042120</v>
      </c>
      <c r="EQ5" s="39">
        <v>1071522</v>
      </c>
      <c r="ER5" s="39">
        <v>1101484</v>
      </c>
      <c r="ES5" s="39">
        <v>1134794</v>
      </c>
      <c r="ET5" s="39">
        <v>1169908</v>
      </c>
      <c r="EU5" s="40"/>
      <c r="EV5" s="39">
        <v>734077</v>
      </c>
      <c r="EW5" s="39">
        <v>751383</v>
      </c>
      <c r="EX5" s="39">
        <v>768155</v>
      </c>
      <c r="EY5" s="39">
        <v>782865</v>
      </c>
      <c r="EZ5" s="39">
        <v>794601</v>
      </c>
      <c r="FA5" s="39">
        <v>809808</v>
      </c>
      <c r="FB5" s="39">
        <v>823468</v>
      </c>
      <c r="FC5" s="39">
        <v>837326</v>
      </c>
      <c r="FD5" s="39">
        <v>850455</v>
      </c>
      <c r="FE5" s="39">
        <v>870126</v>
      </c>
      <c r="FF5" s="39">
        <v>883958</v>
      </c>
      <c r="FG5" s="39">
        <v>925552</v>
      </c>
      <c r="FH5" s="39">
        <v>949486</v>
      </c>
      <c r="FI5" s="39">
        <v>974701</v>
      </c>
      <c r="FJ5" s="39">
        <v>1007433</v>
      </c>
      <c r="FK5" s="39">
        <v>1034606</v>
      </c>
      <c r="FL5" s="39">
        <v>1064774</v>
      </c>
      <c r="FM5" s="39">
        <v>1095604</v>
      </c>
      <c r="FN5" s="39">
        <v>1129514</v>
      </c>
      <c r="FO5" s="39">
        <v>1165317</v>
      </c>
      <c r="FP5" s="40"/>
      <c r="FQ5" s="39">
        <v>531529</v>
      </c>
      <c r="FR5" s="39">
        <v>542405</v>
      </c>
      <c r="FS5" s="39">
        <v>549810</v>
      </c>
      <c r="FT5" s="39">
        <v>558906</v>
      </c>
      <c r="FU5" s="39">
        <v>552444</v>
      </c>
      <c r="FV5" s="39">
        <v>564106</v>
      </c>
      <c r="FW5" s="39">
        <v>574735</v>
      </c>
      <c r="FX5" s="39">
        <v>586004</v>
      </c>
      <c r="FY5" s="39">
        <v>601704</v>
      </c>
      <c r="FZ5" s="39">
        <v>616892</v>
      </c>
      <c r="GA5" s="39">
        <v>626580</v>
      </c>
      <c r="GB5" s="39">
        <v>649354</v>
      </c>
      <c r="GC5" s="39">
        <v>665411</v>
      </c>
      <c r="GD5" s="39">
        <v>681914</v>
      </c>
      <c r="GE5" s="39">
        <v>702902</v>
      </c>
      <c r="GF5" s="39">
        <v>720436</v>
      </c>
      <c r="GG5" s="39">
        <v>740968</v>
      </c>
      <c r="GH5" s="39">
        <v>760642</v>
      </c>
      <c r="GI5" s="39">
        <v>783158</v>
      </c>
      <c r="GJ5" s="39">
        <v>806604</v>
      </c>
      <c r="GK5" s="40"/>
      <c r="GL5" s="39">
        <v>11162064.702772278</v>
      </c>
      <c r="GM5" s="39">
        <v>11390490.662772277</v>
      </c>
      <c r="GN5" s="39">
        <v>11546035.312772278</v>
      </c>
      <c r="GO5" s="39">
        <v>11737042.962772278</v>
      </c>
      <c r="GP5" s="39">
        <v>11601313.962772278</v>
      </c>
      <c r="GQ5" s="39">
        <v>11846222.112772278</v>
      </c>
      <c r="GR5" s="39">
        <v>12069387.112772278</v>
      </c>
      <c r="GS5" s="39">
        <v>12306028.522772279</v>
      </c>
      <c r="GT5" s="39">
        <v>12635739.672772277</v>
      </c>
      <c r="GU5" s="39">
        <v>12954705.522772279</v>
      </c>
      <c r="GV5" s="39">
        <v>13158136.122772276</v>
      </c>
      <c r="GW5" s="39">
        <v>13636461.753316831</v>
      </c>
      <c r="GX5" s="39">
        <v>13973622.603316832</v>
      </c>
      <c r="GY5" s="39">
        <v>14320206.753316831</v>
      </c>
      <c r="GZ5" s="39">
        <v>14760899.163316833</v>
      </c>
      <c r="HA5" s="39">
        <v>15129151.263316831</v>
      </c>
      <c r="HB5" s="39">
        <v>15560311.113316832</v>
      </c>
      <c r="HC5" s="39">
        <v>15973489.023316832</v>
      </c>
      <c r="HD5" s="39">
        <v>16446315.823316833</v>
      </c>
      <c r="HE5" s="39">
        <v>16938648.623316832</v>
      </c>
      <c r="HI5" s="41"/>
      <c r="HJ5" s="41"/>
      <c r="HK5" s="41"/>
      <c r="HL5" s="41"/>
      <c r="HM5" s="35"/>
    </row>
    <row r="6" spans="1:221" s="47" customFormat="1" x14ac:dyDescent="0.2">
      <c r="A6" s="42" t="s">
        <v>188</v>
      </c>
      <c r="B6" s="43" t="s">
        <v>9</v>
      </c>
      <c r="C6" s="43" t="s">
        <v>189</v>
      </c>
      <c r="D6" s="43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31"/>
      <c r="Z6" s="44">
        <v>52158430.925037399</v>
      </c>
      <c r="AA6" s="44">
        <v>52643288.501439385</v>
      </c>
      <c r="AB6" s="44">
        <v>52872936.171900295</v>
      </c>
      <c r="AC6" s="44">
        <v>53074157.096116841</v>
      </c>
      <c r="AD6" s="44">
        <v>51319121.307571411</v>
      </c>
      <c r="AE6" s="44">
        <v>51808099.861912362</v>
      </c>
      <c r="AF6" s="44">
        <v>52292237.750208497</v>
      </c>
      <c r="AG6" s="44">
        <v>52775166.721496731</v>
      </c>
      <c r="AH6" s="44">
        <v>53293285.514950767</v>
      </c>
      <c r="AI6" s="44">
        <v>53900887.661754563</v>
      </c>
      <c r="AJ6" s="44">
        <v>54230436.108625591</v>
      </c>
      <c r="AK6" s="44">
        <v>54606970.046040118</v>
      </c>
      <c r="AL6" s="44">
        <v>54967272.278494604</v>
      </c>
      <c r="AM6" s="44">
        <v>55357986.829808801</v>
      </c>
      <c r="AN6" s="44">
        <v>55778392.159593269</v>
      </c>
      <c r="AO6" s="44">
        <v>56191908.542035781</v>
      </c>
      <c r="AP6" s="44">
        <v>56779045.064284593</v>
      </c>
      <c r="AQ6" s="44">
        <v>57241084.120848991</v>
      </c>
      <c r="AR6" s="44">
        <v>57757473.075099267</v>
      </c>
      <c r="AS6" s="44">
        <v>58291449.315224662</v>
      </c>
      <c r="AT6" s="31"/>
      <c r="AU6" s="44">
        <v>6097.010483747571</v>
      </c>
      <c r="AV6" s="44">
        <v>6170.3111888754538</v>
      </c>
      <c r="AW6" s="44">
        <v>6209.6321099755123</v>
      </c>
      <c r="AX6" s="44">
        <v>6247.2729680467519</v>
      </c>
      <c r="AY6" s="44">
        <v>6009.3985166309994</v>
      </c>
      <c r="AZ6" s="44">
        <v>6082.1961679127899</v>
      </c>
      <c r="BA6" s="44">
        <v>6157.5523698093903</v>
      </c>
      <c r="BB6" s="44">
        <v>6229.6258762451234</v>
      </c>
      <c r="BC6" s="44">
        <v>6315.5199427860334</v>
      </c>
      <c r="BD6" s="44">
        <v>6416.2430301464801</v>
      </c>
      <c r="BE6" s="44">
        <v>6478.6165662176027</v>
      </c>
      <c r="BF6" s="44">
        <v>6549.9643582947638</v>
      </c>
      <c r="BG6" s="44">
        <v>6628.4010687284954</v>
      </c>
      <c r="BH6" s="44">
        <v>6712.0498645740263</v>
      </c>
      <c r="BI6" s="44">
        <v>6835.7218504851699</v>
      </c>
      <c r="BJ6" s="44">
        <v>6935.5764217455726</v>
      </c>
      <c r="BK6" s="44">
        <v>7060.3159903060105</v>
      </c>
      <c r="BL6" s="44">
        <v>7180.4332033393912</v>
      </c>
      <c r="BM6" s="44">
        <v>7321.0554113171565</v>
      </c>
      <c r="BN6" s="44">
        <v>7471.3780409403316</v>
      </c>
      <c r="BO6" s="31"/>
      <c r="BP6" s="45">
        <v>1519675</v>
      </c>
      <c r="BQ6" s="45">
        <v>1559860</v>
      </c>
      <c r="BR6" s="45">
        <v>1559305</v>
      </c>
      <c r="BS6" s="45">
        <v>1599650</v>
      </c>
      <c r="BT6" s="45">
        <v>1483135</v>
      </c>
      <c r="BU6" s="45">
        <v>1559455</v>
      </c>
      <c r="BV6" s="45">
        <v>1621665</v>
      </c>
      <c r="BW6" s="45">
        <v>1687000</v>
      </c>
      <c r="BX6" s="45">
        <v>1852030</v>
      </c>
      <c r="BY6" s="45">
        <v>1942050</v>
      </c>
      <c r="BZ6" s="45">
        <v>1995210</v>
      </c>
      <c r="CA6" s="45">
        <v>2055570</v>
      </c>
      <c r="CB6" s="45">
        <v>2123295</v>
      </c>
      <c r="CC6" s="45">
        <v>2208160</v>
      </c>
      <c r="CD6" s="45">
        <v>2345615</v>
      </c>
      <c r="CE6" s="45">
        <v>2427710</v>
      </c>
      <c r="CF6" s="45">
        <v>2516295</v>
      </c>
      <c r="CG6" s="45">
        <v>2616395</v>
      </c>
      <c r="CH6" s="45">
        <v>2730085</v>
      </c>
      <c r="CI6" s="45">
        <v>2856515</v>
      </c>
      <c r="CJ6" s="15"/>
      <c r="CK6" s="45">
        <v>4259455.88</v>
      </c>
      <c r="CL6" s="45">
        <v>4416834.84</v>
      </c>
      <c r="CM6" s="45">
        <v>4551853.99</v>
      </c>
      <c r="CN6" s="45">
        <v>4710902.1400000006</v>
      </c>
      <c r="CO6" s="45">
        <v>4700714.1400000006</v>
      </c>
      <c r="CP6" s="45">
        <v>4859568.29</v>
      </c>
      <c r="CQ6" s="45">
        <v>5010079.29</v>
      </c>
      <c r="CR6" s="45">
        <v>5170300.7</v>
      </c>
      <c r="CS6" s="45">
        <v>5323322.8499999996</v>
      </c>
      <c r="CT6" s="45">
        <v>5534472.7000000002</v>
      </c>
      <c r="CU6" s="45">
        <v>5665168.2999999998</v>
      </c>
      <c r="CV6" s="45">
        <v>5804705.71</v>
      </c>
      <c r="CW6" s="45">
        <v>5962596.5600000005</v>
      </c>
      <c r="CX6" s="45">
        <v>6107482.71</v>
      </c>
      <c r="CY6" s="45">
        <v>6287513.1200000001</v>
      </c>
      <c r="CZ6" s="45">
        <v>6443640.7199999997</v>
      </c>
      <c r="DA6" s="45">
        <v>6649132.5700000003</v>
      </c>
      <c r="DB6" s="45">
        <v>6818818.9800000004</v>
      </c>
      <c r="DC6" s="45">
        <v>7026518.2800000003</v>
      </c>
      <c r="DD6" s="45">
        <v>7234271.5800000001</v>
      </c>
      <c r="DE6" s="32"/>
      <c r="DF6" s="45">
        <v>3429815.88</v>
      </c>
      <c r="DG6" s="45">
        <v>3547767.84</v>
      </c>
      <c r="DH6" s="45">
        <v>3649034.99</v>
      </c>
      <c r="DI6" s="45">
        <v>3768464.14</v>
      </c>
      <c r="DJ6" s="45">
        <v>3751695.14</v>
      </c>
      <c r="DK6" s="45">
        <v>3868053.29</v>
      </c>
      <c r="DL6" s="45">
        <v>3980215.29</v>
      </c>
      <c r="DM6" s="45">
        <v>4100998.7</v>
      </c>
      <c r="DN6" s="45">
        <v>4207444.8499999996</v>
      </c>
      <c r="DO6" s="45">
        <v>4366670.7</v>
      </c>
      <c r="DP6" s="45">
        <v>4462978.3</v>
      </c>
      <c r="DQ6" s="45">
        <v>4565154.71</v>
      </c>
      <c r="DR6" s="45">
        <v>4681925.5600000005</v>
      </c>
      <c r="DS6" s="45">
        <v>4783586.71</v>
      </c>
      <c r="DT6" s="45">
        <v>4902263.12</v>
      </c>
      <c r="DU6" s="45">
        <v>5013070.72</v>
      </c>
      <c r="DV6" s="45">
        <v>5165771.57</v>
      </c>
      <c r="DW6" s="45">
        <v>5283552.9800000004</v>
      </c>
      <c r="DX6" s="45">
        <v>5431695.2800000003</v>
      </c>
      <c r="DY6" s="45">
        <v>5576587.5800000001</v>
      </c>
      <c r="DZ6" s="18"/>
      <c r="EA6" s="45">
        <v>334641</v>
      </c>
      <c r="EB6" s="45">
        <v>349948</v>
      </c>
      <c r="EC6" s="45">
        <v>362254</v>
      </c>
      <c r="ED6" s="45">
        <v>376989</v>
      </c>
      <c r="EE6" s="45">
        <v>377132</v>
      </c>
      <c r="EF6" s="45">
        <v>394047</v>
      </c>
      <c r="EG6" s="45">
        <v>409487</v>
      </c>
      <c r="EH6" s="45">
        <v>425260</v>
      </c>
      <c r="EI6" s="45">
        <v>444544</v>
      </c>
      <c r="EJ6" s="45">
        <v>463934</v>
      </c>
      <c r="EK6" s="45">
        <v>477358</v>
      </c>
      <c r="EL6" s="45">
        <v>491884</v>
      </c>
      <c r="EM6" s="45">
        <v>507675</v>
      </c>
      <c r="EN6" s="45">
        <v>524534</v>
      </c>
      <c r="EO6" s="45">
        <v>548362</v>
      </c>
      <c r="EP6" s="45">
        <v>566062</v>
      </c>
      <c r="EQ6" s="45">
        <v>586170</v>
      </c>
      <c r="ER6" s="45">
        <v>606414</v>
      </c>
      <c r="ES6" s="45">
        <v>629453</v>
      </c>
      <c r="ET6" s="45">
        <v>653848</v>
      </c>
      <c r="EU6" s="40"/>
      <c r="EV6" s="45">
        <v>219800</v>
      </c>
      <c r="EW6" s="45">
        <v>234514</v>
      </c>
      <c r="EX6" s="45">
        <v>249558</v>
      </c>
      <c r="EY6" s="45">
        <v>264947</v>
      </c>
      <c r="EZ6" s="45">
        <v>277418</v>
      </c>
      <c r="FA6" s="45">
        <v>291800</v>
      </c>
      <c r="FB6" s="45">
        <v>304577</v>
      </c>
      <c r="FC6" s="45">
        <v>317501</v>
      </c>
      <c r="FD6" s="45">
        <v>329649</v>
      </c>
      <c r="FE6" s="45">
        <v>347842</v>
      </c>
      <c r="FF6" s="45">
        <v>360050</v>
      </c>
      <c r="FG6" s="45">
        <v>373369</v>
      </c>
      <c r="FH6" s="45">
        <v>387953</v>
      </c>
      <c r="FI6" s="45">
        <v>403379</v>
      </c>
      <c r="FJ6" s="45">
        <v>425785</v>
      </c>
      <c r="FK6" s="45">
        <v>442062</v>
      </c>
      <c r="FL6" s="45">
        <v>460741</v>
      </c>
      <c r="FM6" s="45">
        <v>479556</v>
      </c>
      <c r="FN6" s="45">
        <v>500770</v>
      </c>
      <c r="FO6" s="45">
        <v>523321</v>
      </c>
      <c r="FP6" s="40"/>
      <c r="FQ6" s="45">
        <v>275199</v>
      </c>
      <c r="FR6" s="45">
        <v>284605</v>
      </c>
      <c r="FS6" s="45">
        <v>291007</v>
      </c>
      <c r="FT6" s="45">
        <v>300502</v>
      </c>
      <c r="FU6" s="45">
        <v>294469</v>
      </c>
      <c r="FV6" s="45">
        <v>305668</v>
      </c>
      <c r="FW6" s="45">
        <v>315800</v>
      </c>
      <c r="FX6" s="45">
        <v>326541</v>
      </c>
      <c r="FY6" s="45">
        <v>341685</v>
      </c>
      <c r="FZ6" s="45">
        <v>356026</v>
      </c>
      <c r="GA6" s="45">
        <v>364782</v>
      </c>
      <c r="GB6" s="45">
        <v>374298</v>
      </c>
      <c r="GC6" s="45">
        <v>385043</v>
      </c>
      <c r="GD6" s="45">
        <v>395983</v>
      </c>
      <c r="GE6" s="45">
        <v>411103</v>
      </c>
      <c r="GF6" s="45">
        <v>422446</v>
      </c>
      <c r="GG6" s="45">
        <v>436450</v>
      </c>
      <c r="GH6" s="45">
        <v>449296</v>
      </c>
      <c r="GI6" s="45">
        <v>464600</v>
      </c>
      <c r="GJ6" s="45">
        <v>480515</v>
      </c>
      <c r="GK6" s="40"/>
      <c r="GL6" s="45">
        <v>5779130.8799999999</v>
      </c>
      <c r="GM6" s="45">
        <v>5976694.8399999999</v>
      </c>
      <c r="GN6" s="45">
        <v>6111158.9900000002</v>
      </c>
      <c r="GO6" s="45">
        <v>6310552.1400000006</v>
      </c>
      <c r="GP6" s="45">
        <v>6183849.1400000006</v>
      </c>
      <c r="GQ6" s="45">
        <v>6419023.29</v>
      </c>
      <c r="GR6" s="45">
        <v>6631744.29</v>
      </c>
      <c r="GS6" s="45">
        <v>6857300.7000000002</v>
      </c>
      <c r="GT6" s="45">
        <v>7175352.8499999996</v>
      </c>
      <c r="GU6" s="45">
        <v>7476522.7000000002</v>
      </c>
      <c r="GV6" s="45">
        <v>7660378.2999999998</v>
      </c>
      <c r="GW6" s="45">
        <v>7860275.71</v>
      </c>
      <c r="GX6" s="45">
        <v>8085891.5600000005</v>
      </c>
      <c r="GY6" s="45">
        <v>8315642.71</v>
      </c>
      <c r="GZ6" s="45">
        <v>8633128.120000001</v>
      </c>
      <c r="HA6" s="45">
        <v>8871350.7199999988</v>
      </c>
      <c r="HB6" s="45">
        <v>9165427.5700000003</v>
      </c>
      <c r="HC6" s="45">
        <v>9435213.9800000004</v>
      </c>
      <c r="HD6" s="45">
        <v>9756603.2800000012</v>
      </c>
      <c r="HE6" s="45">
        <v>10090786.58</v>
      </c>
      <c r="HF6" s="88"/>
      <c r="HG6" s="88"/>
      <c r="HH6" s="88" t="s">
        <v>196</v>
      </c>
      <c r="HI6" s="46"/>
      <c r="HJ6" s="46"/>
      <c r="HK6" s="46"/>
      <c r="HL6" s="46"/>
      <c r="HM6" s="35"/>
    </row>
    <row r="7" spans="1:221" s="61" customFormat="1" x14ac:dyDescent="0.2">
      <c r="A7" s="48" t="str">
        <f>C7&amp;"_"&amp;D7</f>
        <v>Efficient Products_</v>
      </c>
      <c r="B7" s="49" t="s">
        <v>9</v>
      </c>
      <c r="C7" s="49" t="s">
        <v>5</v>
      </c>
      <c r="D7" s="49"/>
      <c r="E7" s="50">
        <v>487309</v>
      </c>
      <c r="F7" s="50">
        <v>502548</v>
      </c>
      <c r="G7" s="50">
        <v>487803</v>
      </c>
      <c r="H7" s="50">
        <v>455975</v>
      </c>
      <c r="I7" s="50">
        <v>263129</v>
      </c>
      <c r="J7" s="50">
        <v>270293</v>
      </c>
      <c r="K7" s="50">
        <v>276441</v>
      </c>
      <c r="L7" s="50">
        <v>283572</v>
      </c>
      <c r="M7" s="50">
        <v>327680</v>
      </c>
      <c r="N7" s="50">
        <v>327934</v>
      </c>
      <c r="O7" s="50">
        <v>328085</v>
      </c>
      <c r="P7" s="50">
        <v>328217</v>
      </c>
      <c r="Q7" s="50">
        <v>328391</v>
      </c>
      <c r="R7" s="50">
        <v>328594</v>
      </c>
      <c r="S7" s="50">
        <v>328947</v>
      </c>
      <c r="T7" s="50">
        <v>329119</v>
      </c>
      <c r="U7" s="50">
        <v>329288</v>
      </c>
      <c r="V7" s="50">
        <v>329573</v>
      </c>
      <c r="W7" s="50">
        <v>329802</v>
      </c>
      <c r="X7" s="50">
        <v>330074</v>
      </c>
      <c r="Y7" s="51"/>
      <c r="Z7" s="50">
        <v>4235378.6799113527</v>
      </c>
      <c r="AA7" s="50">
        <v>4329554.1263409387</v>
      </c>
      <c r="AB7" s="50">
        <v>4189931.6076305122</v>
      </c>
      <c r="AC7" s="50">
        <v>3864679.841479728</v>
      </c>
      <c r="AD7" s="50">
        <v>1742894.4939072391</v>
      </c>
      <c r="AE7" s="50">
        <v>1834028.0829304955</v>
      </c>
      <c r="AF7" s="50">
        <v>1891306.2873551266</v>
      </c>
      <c r="AG7" s="50">
        <v>1960548.0746328677</v>
      </c>
      <c r="AH7" s="50">
        <v>2180031.6854688656</v>
      </c>
      <c r="AI7" s="50">
        <v>2258681.4590866519</v>
      </c>
      <c r="AJ7" s="50">
        <v>2313017.4569983417</v>
      </c>
      <c r="AK7" s="50">
        <v>2382475.5994231775</v>
      </c>
      <c r="AL7" s="50">
        <v>2449398.4849823606</v>
      </c>
      <c r="AM7" s="50">
        <v>2572813.531070997</v>
      </c>
      <c r="AN7" s="50">
        <v>2681662.7891301173</v>
      </c>
      <c r="AO7" s="50">
        <v>2779237.2899643704</v>
      </c>
      <c r="AP7" s="50">
        <v>2883673.4533595671</v>
      </c>
      <c r="AQ7" s="50">
        <v>3020025.0225825738</v>
      </c>
      <c r="AR7" s="50">
        <v>3160876.6098636799</v>
      </c>
      <c r="AS7" s="50">
        <v>3324432.4511242276</v>
      </c>
      <c r="AT7" s="52"/>
      <c r="AU7" s="50">
        <v>596.83906988071442</v>
      </c>
      <c r="AV7" s="50">
        <v>620.9922261034618</v>
      </c>
      <c r="AW7" s="50">
        <v>615.24464826584892</v>
      </c>
      <c r="AX7" s="50">
        <v>581.97856775869138</v>
      </c>
      <c r="AY7" s="50">
        <v>299.01161808719195</v>
      </c>
      <c r="AZ7" s="50">
        <v>322.59876870623873</v>
      </c>
      <c r="BA7" s="50">
        <v>340.11428960334246</v>
      </c>
      <c r="BB7" s="50">
        <v>361.48208761645708</v>
      </c>
      <c r="BC7" s="50">
        <v>404.57709215181291</v>
      </c>
      <c r="BD7" s="50">
        <v>432.10914441956794</v>
      </c>
      <c r="BE7" s="50">
        <v>453.91625470608767</v>
      </c>
      <c r="BF7" s="50">
        <v>481.28627393108059</v>
      </c>
      <c r="BG7" s="50">
        <v>518.9620293515934</v>
      </c>
      <c r="BH7" s="50">
        <v>560.38216863967068</v>
      </c>
      <c r="BI7" s="50">
        <v>638.26242152377483</v>
      </c>
      <c r="BJ7" s="50">
        <v>685.66373533327976</v>
      </c>
      <c r="BK7" s="50">
        <v>739.93609664276073</v>
      </c>
      <c r="BL7" s="50">
        <v>808.35831374142583</v>
      </c>
      <c r="BM7" s="50">
        <v>888.3052354491532</v>
      </c>
      <c r="BN7" s="50">
        <v>983.61455234838184</v>
      </c>
      <c r="BO7" s="51"/>
      <c r="BP7" s="53">
        <v>1117775</v>
      </c>
      <c r="BQ7" s="53">
        <v>1137750</v>
      </c>
      <c r="BR7" s="53">
        <v>1119345</v>
      </c>
      <c r="BS7" s="53">
        <v>1133640</v>
      </c>
      <c r="BT7" s="53">
        <v>995835</v>
      </c>
      <c r="BU7" s="53">
        <v>1052105</v>
      </c>
      <c r="BV7" s="53">
        <v>1089400</v>
      </c>
      <c r="BW7" s="53">
        <v>1131820</v>
      </c>
      <c r="BX7" s="53">
        <v>1272715</v>
      </c>
      <c r="BY7" s="53">
        <v>1330060</v>
      </c>
      <c r="BZ7" s="53">
        <v>1359605</v>
      </c>
      <c r="CA7" s="53">
        <v>1396050</v>
      </c>
      <c r="CB7" s="53">
        <v>1443220</v>
      </c>
      <c r="CC7" s="53">
        <v>1501465</v>
      </c>
      <c r="CD7" s="53">
        <v>1611960</v>
      </c>
      <c r="CE7" s="53">
        <v>1663955</v>
      </c>
      <c r="CF7" s="53">
        <v>1716200</v>
      </c>
      <c r="CG7" s="53">
        <v>1785620</v>
      </c>
      <c r="CH7" s="53">
        <v>1866365</v>
      </c>
      <c r="CI7" s="53">
        <v>1959110</v>
      </c>
      <c r="CJ7" s="15"/>
      <c r="CK7" s="54">
        <v>433628</v>
      </c>
      <c r="CL7" s="54">
        <v>458087</v>
      </c>
      <c r="CM7" s="54">
        <v>467457</v>
      </c>
      <c r="CN7" s="54">
        <v>464988</v>
      </c>
      <c r="CO7" s="54">
        <v>346031</v>
      </c>
      <c r="CP7" s="54">
        <v>369732</v>
      </c>
      <c r="CQ7" s="54">
        <v>387672</v>
      </c>
      <c r="CR7" s="54">
        <v>405693</v>
      </c>
      <c r="CS7" s="54">
        <v>441205</v>
      </c>
      <c r="CT7" s="54">
        <v>472116</v>
      </c>
      <c r="CU7" s="54">
        <v>489311</v>
      </c>
      <c r="CV7" s="54">
        <v>507102</v>
      </c>
      <c r="CW7" s="54">
        <v>530328</v>
      </c>
      <c r="CX7" s="54">
        <v>558262</v>
      </c>
      <c r="CY7" s="54">
        <v>609229</v>
      </c>
      <c r="CZ7" s="54">
        <v>633584</v>
      </c>
      <c r="DA7" s="54">
        <v>657814</v>
      </c>
      <c r="DB7" s="54">
        <v>693818</v>
      </c>
      <c r="DC7" s="54">
        <v>729240</v>
      </c>
      <c r="DD7" s="54">
        <v>770489</v>
      </c>
      <c r="DE7" s="55"/>
      <c r="DF7" s="56"/>
      <c r="DG7" s="56"/>
      <c r="DH7" s="56"/>
      <c r="DI7" s="56"/>
      <c r="DJ7" s="56"/>
      <c r="DK7" s="56"/>
      <c r="DL7" s="56"/>
      <c r="DM7" s="56"/>
      <c r="DN7" s="56"/>
      <c r="DO7" s="56"/>
      <c r="DP7" s="56"/>
      <c r="DQ7" s="56"/>
      <c r="DR7" s="56"/>
      <c r="DS7" s="56"/>
      <c r="DT7" s="56"/>
      <c r="DU7" s="56"/>
      <c r="DV7" s="56"/>
      <c r="DW7" s="56"/>
      <c r="DX7" s="56"/>
      <c r="DY7" s="56"/>
      <c r="DZ7" s="57"/>
      <c r="EA7" s="56"/>
      <c r="EB7" s="56"/>
      <c r="EC7" s="56"/>
      <c r="ED7" s="56"/>
      <c r="EE7" s="56"/>
      <c r="EF7" s="56"/>
      <c r="EG7" s="56"/>
      <c r="EH7" s="56"/>
      <c r="EI7" s="56"/>
      <c r="EJ7" s="56"/>
      <c r="EK7" s="56"/>
      <c r="EL7" s="56"/>
      <c r="EM7" s="56"/>
      <c r="EN7" s="56"/>
      <c r="EO7" s="56"/>
      <c r="EP7" s="56"/>
      <c r="EQ7" s="56"/>
      <c r="ER7" s="56"/>
      <c r="ES7" s="56"/>
      <c r="ET7" s="56"/>
      <c r="EU7" s="58"/>
      <c r="EV7" s="56"/>
      <c r="EW7" s="56"/>
      <c r="EX7" s="56"/>
      <c r="EY7" s="56"/>
      <c r="EZ7" s="56"/>
      <c r="FA7" s="56"/>
      <c r="FB7" s="56"/>
      <c r="FC7" s="56"/>
      <c r="FD7" s="56"/>
      <c r="FE7" s="56"/>
      <c r="FF7" s="56"/>
      <c r="FG7" s="56"/>
      <c r="FH7" s="56"/>
      <c r="FI7" s="56"/>
      <c r="FJ7" s="56"/>
      <c r="FK7" s="56"/>
      <c r="FL7" s="56"/>
      <c r="FM7" s="56"/>
      <c r="FN7" s="56"/>
      <c r="FO7" s="56"/>
      <c r="FP7" s="58"/>
      <c r="FQ7" s="56"/>
      <c r="FR7" s="56"/>
      <c r="FS7" s="56"/>
      <c r="FT7" s="56"/>
      <c r="FU7" s="56"/>
      <c r="FV7" s="56"/>
      <c r="FW7" s="56"/>
      <c r="FX7" s="56"/>
      <c r="FY7" s="56"/>
      <c r="FZ7" s="56"/>
      <c r="GA7" s="56"/>
      <c r="GB7" s="56"/>
      <c r="GC7" s="56"/>
      <c r="GD7" s="56"/>
      <c r="GE7" s="56"/>
      <c r="GF7" s="56"/>
      <c r="GG7" s="56"/>
      <c r="GH7" s="56"/>
      <c r="GI7" s="56"/>
      <c r="GJ7" s="56"/>
      <c r="GK7" s="40"/>
      <c r="GL7" s="54">
        <v>1551403</v>
      </c>
      <c r="GM7" s="54">
        <v>1595837</v>
      </c>
      <c r="GN7" s="54">
        <v>1586802</v>
      </c>
      <c r="GO7" s="54">
        <v>1598628</v>
      </c>
      <c r="GP7" s="54">
        <v>1341866</v>
      </c>
      <c r="GQ7" s="54">
        <v>1421837</v>
      </c>
      <c r="GR7" s="54">
        <v>1477072</v>
      </c>
      <c r="GS7" s="54">
        <v>1537513</v>
      </c>
      <c r="GT7" s="54">
        <v>1713920</v>
      </c>
      <c r="GU7" s="54">
        <v>1802176</v>
      </c>
      <c r="GV7" s="54">
        <v>1848916</v>
      </c>
      <c r="GW7" s="54">
        <v>1903152</v>
      </c>
      <c r="GX7" s="54">
        <v>1973548</v>
      </c>
      <c r="GY7" s="54">
        <v>2059727</v>
      </c>
      <c r="GZ7" s="54">
        <v>2221189</v>
      </c>
      <c r="HA7" s="54">
        <v>2297539</v>
      </c>
      <c r="HB7" s="54">
        <v>2374014</v>
      </c>
      <c r="HC7" s="54">
        <v>2479438</v>
      </c>
      <c r="HD7" s="54">
        <v>2595605</v>
      </c>
      <c r="HE7" s="54">
        <v>2729599</v>
      </c>
      <c r="HF7" s="87"/>
      <c r="HG7" s="87"/>
      <c r="HH7" s="87"/>
      <c r="HI7" s="59"/>
      <c r="HJ7" s="60"/>
      <c r="HK7" s="60"/>
      <c r="HL7" s="60">
        <v>0.05</v>
      </c>
      <c r="HM7" s="35"/>
    </row>
    <row r="8" spans="1:221" s="61" customFormat="1" x14ac:dyDescent="0.2">
      <c r="A8" s="48" t="str">
        <f t="shared" ref="A8:A27" si="0">C8&amp;"_"&amp;D8</f>
        <v>Efficient Products_Lighting</v>
      </c>
      <c r="B8" s="62" t="s">
        <v>9</v>
      </c>
      <c r="C8" s="62" t="s">
        <v>5</v>
      </c>
      <c r="D8" s="62" t="s">
        <v>6</v>
      </c>
      <c r="E8" s="63">
        <v>486000</v>
      </c>
      <c r="F8" s="63">
        <v>501000</v>
      </c>
      <c r="G8" s="63">
        <v>486000</v>
      </c>
      <c r="H8" s="63">
        <v>454000</v>
      </c>
      <c r="I8" s="63">
        <v>261000</v>
      </c>
      <c r="J8" s="63">
        <v>268000</v>
      </c>
      <c r="K8" s="63">
        <v>274000</v>
      </c>
      <c r="L8" s="63">
        <v>281000</v>
      </c>
      <c r="M8" s="63">
        <v>325000</v>
      </c>
      <c r="N8" s="63">
        <v>325000</v>
      </c>
      <c r="O8" s="63">
        <v>325000</v>
      </c>
      <c r="P8" s="63">
        <v>325000</v>
      </c>
      <c r="Q8" s="63">
        <v>325000</v>
      </c>
      <c r="R8" s="63">
        <v>325000</v>
      </c>
      <c r="S8" s="63">
        <v>325000</v>
      </c>
      <c r="T8" s="63">
        <v>325000</v>
      </c>
      <c r="U8" s="63">
        <v>325000</v>
      </c>
      <c r="V8" s="63">
        <v>325000</v>
      </c>
      <c r="W8" s="63">
        <v>325000</v>
      </c>
      <c r="X8" s="63">
        <v>325000</v>
      </c>
      <c r="Y8" s="51"/>
      <c r="Z8" s="63">
        <v>3772476.7031952003</v>
      </c>
      <c r="AA8" s="63">
        <v>3794414.6889792006</v>
      </c>
      <c r="AB8" s="63">
        <v>3555335.8546992</v>
      </c>
      <c r="AC8" s="63">
        <v>3177998.1934272</v>
      </c>
      <c r="AD8" s="63">
        <v>1011429.4132799999</v>
      </c>
      <c r="AE8" s="63">
        <v>1038555.8726399998</v>
      </c>
      <c r="AF8" s="63">
        <v>1061807.1235199999</v>
      </c>
      <c r="AG8" s="63">
        <v>1088933.5828799999</v>
      </c>
      <c r="AH8" s="63">
        <v>1259442.7560000001</v>
      </c>
      <c r="AI8" s="63">
        <v>1259442.7560000001</v>
      </c>
      <c r="AJ8" s="63">
        <v>1259442.7560000001</v>
      </c>
      <c r="AK8" s="63">
        <v>1259442.7560000001</v>
      </c>
      <c r="AL8" s="63">
        <v>1259442.7560000001</v>
      </c>
      <c r="AM8" s="63">
        <v>1259442.7560000001</v>
      </c>
      <c r="AN8" s="63">
        <v>1259442.7560000001</v>
      </c>
      <c r="AO8" s="63">
        <v>1259442.7560000001</v>
      </c>
      <c r="AP8" s="63">
        <v>1259442.7560000001</v>
      </c>
      <c r="AQ8" s="63">
        <v>1259442.7560000001</v>
      </c>
      <c r="AR8" s="63">
        <v>1259442.7560000001</v>
      </c>
      <c r="AS8" s="63">
        <v>1259442.7560000001</v>
      </c>
      <c r="AT8" s="52"/>
      <c r="AU8" s="63">
        <v>520.19645277600011</v>
      </c>
      <c r="AV8" s="63">
        <v>523.22153769600004</v>
      </c>
      <c r="AW8" s="63">
        <v>490.25434629600005</v>
      </c>
      <c r="AX8" s="63">
        <v>438.22229193600003</v>
      </c>
      <c r="AY8" s="63">
        <v>139.46858639999999</v>
      </c>
      <c r="AZ8" s="63">
        <v>143.20912319999999</v>
      </c>
      <c r="BA8" s="63">
        <v>146.4152976</v>
      </c>
      <c r="BB8" s="63">
        <v>150.1558344</v>
      </c>
      <c r="BC8" s="63">
        <v>173.66777999999999</v>
      </c>
      <c r="BD8" s="63">
        <v>173.66777999999999</v>
      </c>
      <c r="BE8" s="63">
        <v>173.66777999999999</v>
      </c>
      <c r="BF8" s="63">
        <v>173.66777999999999</v>
      </c>
      <c r="BG8" s="63">
        <v>173.66777999999999</v>
      </c>
      <c r="BH8" s="63">
        <v>173.66777999999999</v>
      </c>
      <c r="BI8" s="63">
        <v>173.66777999999999</v>
      </c>
      <c r="BJ8" s="63">
        <v>173.66777999999999</v>
      </c>
      <c r="BK8" s="63">
        <v>173.66777999999999</v>
      </c>
      <c r="BL8" s="63">
        <v>173.66777999999999</v>
      </c>
      <c r="BM8" s="63">
        <v>173.66777999999999</v>
      </c>
      <c r="BN8" s="63">
        <v>173.66777999999999</v>
      </c>
      <c r="BO8" s="51"/>
      <c r="BP8" s="64">
        <v>936000</v>
      </c>
      <c r="BQ8" s="64">
        <v>916950</v>
      </c>
      <c r="BR8" s="64">
        <v>845400</v>
      </c>
      <c r="BS8" s="64">
        <v>821400</v>
      </c>
      <c r="BT8" s="64">
        <v>652500</v>
      </c>
      <c r="BU8" s="64">
        <v>670000</v>
      </c>
      <c r="BV8" s="64">
        <v>685000</v>
      </c>
      <c r="BW8" s="64">
        <v>702500</v>
      </c>
      <c r="BX8" s="64">
        <v>812500</v>
      </c>
      <c r="BY8" s="64">
        <v>812500</v>
      </c>
      <c r="BZ8" s="64">
        <v>812500</v>
      </c>
      <c r="CA8" s="64">
        <v>812500</v>
      </c>
      <c r="CB8" s="64">
        <v>812500</v>
      </c>
      <c r="CC8" s="64">
        <v>812500</v>
      </c>
      <c r="CD8" s="64">
        <v>812500</v>
      </c>
      <c r="CE8" s="64">
        <v>812500</v>
      </c>
      <c r="CF8" s="64">
        <v>812500</v>
      </c>
      <c r="CG8" s="64">
        <v>812500</v>
      </c>
      <c r="CH8" s="64">
        <v>812500</v>
      </c>
      <c r="CI8" s="64">
        <v>812500</v>
      </c>
      <c r="CJ8" s="15"/>
      <c r="CK8" s="65">
        <v>303898</v>
      </c>
      <c r="CL8" s="65">
        <v>303155</v>
      </c>
      <c r="CM8" s="65">
        <v>282641</v>
      </c>
      <c r="CN8" s="65">
        <v>259381</v>
      </c>
      <c r="CO8" s="65">
        <v>122636</v>
      </c>
      <c r="CP8" s="65">
        <v>125925</v>
      </c>
      <c r="CQ8" s="65">
        <v>128745</v>
      </c>
      <c r="CR8" s="65">
        <v>132034</v>
      </c>
      <c r="CS8" s="65">
        <v>152708</v>
      </c>
      <c r="CT8" s="65">
        <v>152708</v>
      </c>
      <c r="CU8" s="65">
        <v>152708</v>
      </c>
      <c r="CV8" s="65">
        <v>152708</v>
      </c>
      <c r="CW8" s="65">
        <v>152708</v>
      </c>
      <c r="CX8" s="65">
        <v>152708</v>
      </c>
      <c r="CY8" s="65">
        <v>152708</v>
      </c>
      <c r="CZ8" s="65">
        <v>152708</v>
      </c>
      <c r="DA8" s="65">
        <v>152708</v>
      </c>
      <c r="DB8" s="65">
        <v>152708</v>
      </c>
      <c r="DC8" s="65">
        <v>152708</v>
      </c>
      <c r="DD8" s="65">
        <v>152708</v>
      </c>
      <c r="DE8" s="55"/>
      <c r="DF8" s="66">
        <v>188624</v>
      </c>
      <c r="DG8" s="66">
        <v>189721</v>
      </c>
      <c r="DH8" s="66">
        <v>177767</v>
      </c>
      <c r="DI8" s="66">
        <v>158900</v>
      </c>
      <c r="DJ8" s="66">
        <v>50571</v>
      </c>
      <c r="DK8" s="66">
        <v>51928</v>
      </c>
      <c r="DL8" s="66">
        <v>53090</v>
      </c>
      <c r="DM8" s="66">
        <v>54447</v>
      </c>
      <c r="DN8" s="66">
        <v>62972</v>
      </c>
      <c r="DO8" s="66">
        <v>62972</v>
      </c>
      <c r="DP8" s="66">
        <v>62972</v>
      </c>
      <c r="DQ8" s="66">
        <v>62972</v>
      </c>
      <c r="DR8" s="66">
        <v>62972</v>
      </c>
      <c r="DS8" s="66">
        <v>62972</v>
      </c>
      <c r="DT8" s="66">
        <v>62972</v>
      </c>
      <c r="DU8" s="66">
        <v>62972</v>
      </c>
      <c r="DV8" s="66">
        <v>62972</v>
      </c>
      <c r="DW8" s="66">
        <v>62972</v>
      </c>
      <c r="DX8" s="66">
        <v>62972</v>
      </c>
      <c r="DY8" s="66">
        <v>62972</v>
      </c>
      <c r="DZ8" s="57"/>
      <c r="EA8" s="66">
        <v>56231</v>
      </c>
      <c r="EB8" s="66">
        <v>55334</v>
      </c>
      <c r="EC8" s="66">
        <v>51158</v>
      </c>
      <c r="ED8" s="66">
        <v>49015</v>
      </c>
      <c r="EE8" s="66">
        <v>35154</v>
      </c>
      <c r="EF8" s="66">
        <v>36096</v>
      </c>
      <c r="EG8" s="66">
        <v>36905</v>
      </c>
      <c r="EH8" s="66">
        <v>37847</v>
      </c>
      <c r="EI8" s="66">
        <v>43774</v>
      </c>
      <c r="EJ8" s="66">
        <v>43774</v>
      </c>
      <c r="EK8" s="66">
        <v>43774</v>
      </c>
      <c r="EL8" s="66">
        <v>43774</v>
      </c>
      <c r="EM8" s="66">
        <v>43774</v>
      </c>
      <c r="EN8" s="66">
        <v>43774</v>
      </c>
      <c r="EO8" s="66">
        <v>43774</v>
      </c>
      <c r="EP8" s="66">
        <v>43774</v>
      </c>
      <c r="EQ8" s="66">
        <v>43774</v>
      </c>
      <c r="ER8" s="66">
        <v>43774</v>
      </c>
      <c r="ES8" s="66">
        <v>43774</v>
      </c>
      <c r="ET8" s="66">
        <v>43774</v>
      </c>
      <c r="EU8" s="58"/>
      <c r="EV8" s="66">
        <v>0</v>
      </c>
      <c r="EW8" s="66">
        <v>0</v>
      </c>
      <c r="EX8" s="66">
        <v>0</v>
      </c>
      <c r="EY8" s="66">
        <v>0</v>
      </c>
      <c r="EZ8" s="66">
        <v>0</v>
      </c>
      <c r="FA8" s="66">
        <v>0</v>
      </c>
      <c r="FB8" s="66">
        <v>0</v>
      </c>
      <c r="FC8" s="66">
        <v>0</v>
      </c>
      <c r="FD8" s="66">
        <v>0</v>
      </c>
      <c r="FE8" s="66">
        <v>0</v>
      </c>
      <c r="FF8" s="66">
        <v>0</v>
      </c>
      <c r="FG8" s="66">
        <v>0</v>
      </c>
      <c r="FH8" s="66">
        <v>0</v>
      </c>
      <c r="FI8" s="66">
        <v>0</v>
      </c>
      <c r="FJ8" s="66">
        <v>0</v>
      </c>
      <c r="FK8" s="66">
        <v>0</v>
      </c>
      <c r="FL8" s="66">
        <v>0</v>
      </c>
      <c r="FM8" s="66">
        <v>0</v>
      </c>
      <c r="FN8" s="66">
        <v>0</v>
      </c>
      <c r="FO8" s="66">
        <v>0</v>
      </c>
      <c r="FP8" s="58"/>
      <c r="FQ8" s="66">
        <v>59043</v>
      </c>
      <c r="FR8" s="66">
        <v>58100</v>
      </c>
      <c r="FS8" s="66">
        <v>53716</v>
      </c>
      <c r="FT8" s="66">
        <v>51466</v>
      </c>
      <c r="FU8" s="66">
        <v>36911</v>
      </c>
      <c r="FV8" s="66">
        <v>37901</v>
      </c>
      <c r="FW8" s="66">
        <v>38750</v>
      </c>
      <c r="FX8" s="66">
        <v>39740</v>
      </c>
      <c r="FY8" s="66">
        <v>45962</v>
      </c>
      <c r="FZ8" s="66">
        <v>45962</v>
      </c>
      <c r="GA8" s="66">
        <v>45962</v>
      </c>
      <c r="GB8" s="66">
        <v>45962</v>
      </c>
      <c r="GC8" s="66">
        <v>45962</v>
      </c>
      <c r="GD8" s="66">
        <v>45962</v>
      </c>
      <c r="GE8" s="66">
        <v>45962</v>
      </c>
      <c r="GF8" s="66">
        <v>45962</v>
      </c>
      <c r="GG8" s="66">
        <v>45962</v>
      </c>
      <c r="GH8" s="66">
        <v>45962</v>
      </c>
      <c r="GI8" s="66">
        <v>45962</v>
      </c>
      <c r="GJ8" s="66">
        <v>45962</v>
      </c>
      <c r="GK8" s="40"/>
      <c r="GL8" s="65">
        <v>1239898</v>
      </c>
      <c r="GM8" s="65">
        <v>1220105</v>
      </c>
      <c r="GN8" s="65">
        <v>1128041</v>
      </c>
      <c r="GO8" s="65">
        <v>1080781</v>
      </c>
      <c r="GP8" s="65">
        <v>775136</v>
      </c>
      <c r="GQ8" s="65">
        <v>795925</v>
      </c>
      <c r="GR8" s="65">
        <v>813745</v>
      </c>
      <c r="GS8" s="65">
        <v>834534</v>
      </c>
      <c r="GT8" s="65">
        <v>965208</v>
      </c>
      <c r="GU8" s="65">
        <v>965208</v>
      </c>
      <c r="GV8" s="65">
        <v>965208</v>
      </c>
      <c r="GW8" s="65">
        <v>965208</v>
      </c>
      <c r="GX8" s="65">
        <v>965208</v>
      </c>
      <c r="GY8" s="65">
        <v>965208</v>
      </c>
      <c r="GZ8" s="65">
        <v>965208</v>
      </c>
      <c r="HA8" s="65">
        <v>965208</v>
      </c>
      <c r="HB8" s="65">
        <v>965208</v>
      </c>
      <c r="HC8" s="65">
        <v>965208</v>
      </c>
      <c r="HD8" s="65">
        <v>965208</v>
      </c>
      <c r="HE8" s="65">
        <v>965208</v>
      </c>
      <c r="HF8" s="110">
        <f>CN8/GO8</f>
        <v>0.23999404134602662</v>
      </c>
      <c r="HG8" s="87">
        <f>GO8/AC8</f>
        <v>0.34008232044791376</v>
      </c>
      <c r="HH8" s="87">
        <f>HF8*HG8</f>
        <v>8.161773047462928E-2</v>
      </c>
      <c r="HI8" s="67">
        <v>0.05</v>
      </c>
      <c r="HJ8" s="68">
        <v>0.05</v>
      </c>
      <c r="HK8" s="68"/>
      <c r="HL8" s="68">
        <v>0.05</v>
      </c>
      <c r="HM8" s="35"/>
    </row>
    <row r="9" spans="1:221" s="61" customFormat="1" x14ac:dyDescent="0.2">
      <c r="A9" s="48" t="str">
        <f t="shared" si="0"/>
        <v>Efficient Products_Incentive</v>
      </c>
      <c r="B9" s="62" t="s">
        <v>9</v>
      </c>
      <c r="C9" s="62" t="s">
        <v>5</v>
      </c>
      <c r="D9" s="62" t="s">
        <v>7</v>
      </c>
      <c r="E9" s="63">
        <v>1309</v>
      </c>
      <c r="F9" s="63">
        <v>1548</v>
      </c>
      <c r="G9" s="63">
        <v>1803</v>
      </c>
      <c r="H9" s="63">
        <v>1975</v>
      </c>
      <c r="I9" s="63">
        <v>2129</v>
      </c>
      <c r="J9" s="63">
        <v>2293</v>
      </c>
      <c r="K9" s="63">
        <v>2441</v>
      </c>
      <c r="L9" s="63">
        <v>2572</v>
      </c>
      <c r="M9" s="63">
        <v>2680</v>
      </c>
      <c r="N9" s="63">
        <v>2934</v>
      </c>
      <c r="O9" s="63">
        <v>3085</v>
      </c>
      <c r="P9" s="63">
        <v>3217</v>
      </c>
      <c r="Q9" s="63">
        <v>3391</v>
      </c>
      <c r="R9" s="63">
        <v>3594</v>
      </c>
      <c r="S9" s="63">
        <v>3947</v>
      </c>
      <c r="T9" s="63">
        <v>4119</v>
      </c>
      <c r="U9" s="63">
        <v>4288</v>
      </c>
      <c r="V9" s="63">
        <v>4573</v>
      </c>
      <c r="W9" s="63">
        <v>4802</v>
      </c>
      <c r="X9" s="63">
        <v>5074</v>
      </c>
      <c r="Y9" s="51"/>
      <c r="Z9" s="63">
        <v>462901.97671615233</v>
      </c>
      <c r="AA9" s="63">
        <v>535139.43736173736</v>
      </c>
      <c r="AB9" s="63">
        <v>634595.75293131114</v>
      </c>
      <c r="AC9" s="63">
        <v>686681.64805252722</v>
      </c>
      <c r="AD9" s="63">
        <v>731465.08062723943</v>
      </c>
      <c r="AE9" s="63">
        <v>795472.21029049577</v>
      </c>
      <c r="AF9" s="63">
        <v>829499.16383512656</v>
      </c>
      <c r="AG9" s="63">
        <v>871614.49175286782</v>
      </c>
      <c r="AH9" s="63">
        <v>920588.92946886458</v>
      </c>
      <c r="AI9" s="63">
        <v>999238.70308665116</v>
      </c>
      <c r="AJ9" s="63">
        <v>1053574.7009983414</v>
      </c>
      <c r="AK9" s="63">
        <v>1123032.8434231775</v>
      </c>
      <c r="AL9" s="63">
        <v>1189955.7289823603</v>
      </c>
      <c r="AM9" s="63">
        <v>1313370.7750709965</v>
      </c>
      <c r="AN9" s="63">
        <v>1422220.0331301163</v>
      </c>
      <c r="AO9" s="63">
        <v>1519794.5339643706</v>
      </c>
      <c r="AP9" s="63">
        <v>1624230.6973595666</v>
      </c>
      <c r="AQ9" s="63">
        <v>1760582.2665825733</v>
      </c>
      <c r="AR9" s="63">
        <v>1901433.8538636798</v>
      </c>
      <c r="AS9" s="63">
        <v>2064989.695124228</v>
      </c>
      <c r="AT9" s="52"/>
      <c r="AU9" s="63">
        <v>76.642617104714205</v>
      </c>
      <c r="AV9" s="63">
        <v>97.770688407461407</v>
      </c>
      <c r="AW9" s="63">
        <v>124.99030196984874</v>
      </c>
      <c r="AX9" s="63">
        <v>143.75627582269115</v>
      </c>
      <c r="AY9" s="63">
        <v>159.54303168719196</v>
      </c>
      <c r="AZ9" s="63">
        <v>179.38964550623876</v>
      </c>
      <c r="BA9" s="63">
        <v>193.6989920033424</v>
      </c>
      <c r="BB9" s="63">
        <v>211.32625321645708</v>
      </c>
      <c r="BC9" s="63">
        <v>230.90931215181297</v>
      </c>
      <c r="BD9" s="63">
        <v>258.44136441956795</v>
      </c>
      <c r="BE9" s="63">
        <v>280.24847470608768</v>
      </c>
      <c r="BF9" s="63">
        <v>307.61849393108054</v>
      </c>
      <c r="BG9" s="63">
        <v>345.29424935159341</v>
      </c>
      <c r="BH9" s="63">
        <v>386.71438863967074</v>
      </c>
      <c r="BI9" s="63">
        <v>464.59464152377467</v>
      </c>
      <c r="BJ9" s="63">
        <v>511.99595533327977</v>
      </c>
      <c r="BK9" s="63">
        <v>566.26831664276074</v>
      </c>
      <c r="BL9" s="63">
        <v>634.69053374142595</v>
      </c>
      <c r="BM9" s="63">
        <v>714.63745544915321</v>
      </c>
      <c r="BN9" s="63">
        <v>809.94677234838184</v>
      </c>
      <c r="BO9" s="51"/>
      <c r="BP9" s="64">
        <v>181775</v>
      </c>
      <c r="BQ9" s="64">
        <v>220800</v>
      </c>
      <c r="BR9" s="64">
        <v>273945</v>
      </c>
      <c r="BS9" s="64">
        <v>312240</v>
      </c>
      <c r="BT9" s="64">
        <v>343335</v>
      </c>
      <c r="BU9" s="64">
        <v>382105</v>
      </c>
      <c r="BV9" s="64">
        <v>404400</v>
      </c>
      <c r="BW9" s="64">
        <v>429320</v>
      </c>
      <c r="BX9" s="64">
        <v>460215</v>
      </c>
      <c r="BY9" s="64">
        <v>517560</v>
      </c>
      <c r="BZ9" s="64">
        <v>547105</v>
      </c>
      <c r="CA9" s="64">
        <v>583550</v>
      </c>
      <c r="CB9" s="64">
        <v>630720</v>
      </c>
      <c r="CC9" s="64">
        <v>688965</v>
      </c>
      <c r="CD9" s="64">
        <v>799460</v>
      </c>
      <c r="CE9" s="64">
        <v>851455</v>
      </c>
      <c r="CF9" s="64">
        <v>903700</v>
      </c>
      <c r="CG9" s="64">
        <v>973120</v>
      </c>
      <c r="CH9" s="64">
        <v>1053865</v>
      </c>
      <c r="CI9" s="64">
        <v>1146610</v>
      </c>
      <c r="CJ9" s="15"/>
      <c r="CK9" s="65">
        <v>129730</v>
      </c>
      <c r="CL9" s="65">
        <v>154932</v>
      </c>
      <c r="CM9" s="65">
        <v>184816</v>
      </c>
      <c r="CN9" s="65">
        <v>205607</v>
      </c>
      <c r="CO9" s="65">
        <v>223395</v>
      </c>
      <c r="CP9" s="65">
        <v>243807</v>
      </c>
      <c r="CQ9" s="65">
        <v>258927</v>
      </c>
      <c r="CR9" s="65">
        <v>273659</v>
      </c>
      <c r="CS9" s="65">
        <v>288497</v>
      </c>
      <c r="CT9" s="65">
        <v>319408</v>
      </c>
      <c r="CU9" s="65">
        <v>336603</v>
      </c>
      <c r="CV9" s="65">
        <v>354394</v>
      </c>
      <c r="CW9" s="65">
        <v>377620</v>
      </c>
      <c r="CX9" s="65">
        <v>405554</v>
      </c>
      <c r="CY9" s="65">
        <v>456521</v>
      </c>
      <c r="CZ9" s="65">
        <v>480876</v>
      </c>
      <c r="DA9" s="65">
        <v>505106</v>
      </c>
      <c r="DB9" s="65">
        <v>541110</v>
      </c>
      <c r="DC9" s="65">
        <v>576532</v>
      </c>
      <c r="DD9" s="65">
        <v>617781</v>
      </c>
      <c r="DE9" s="55"/>
      <c r="DF9" s="66">
        <v>65450</v>
      </c>
      <c r="DG9" s="66">
        <v>77400</v>
      </c>
      <c r="DH9" s="66">
        <v>90150</v>
      </c>
      <c r="DI9" s="66">
        <v>98750</v>
      </c>
      <c r="DJ9" s="66">
        <v>106450</v>
      </c>
      <c r="DK9" s="66">
        <v>114650</v>
      </c>
      <c r="DL9" s="66">
        <v>122050</v>
      </c>
      <c r="DM9" s="66">
        <v>128600</v>
      </c>
      <c r="DN9" s="66">
        <v>134000</v>
      </c>
      <c r="DO9" s="66">
        <v>146700</v>
      </c>
      <c r="DP9" s="66">
        <v>154250</v>
      </c>
      <c r="DQ9" s="66">
        <v>160850</v>
      </c>
      <c r="DR9" s="66">
        <v>169550</v>
      </c>
      <c r="DS9" s="66">
        <v>179700</v>
      </c>
      <c r="DT9" s="66">
        <v>197350</v>
      </c>
      <c r="DU9" s="66">
        <v>205950</v>
      </c>
      <c r="DV9" s="66">
        <v>214400</v>
      </c>
      <c r="DW9" s="66">
        <v>228650</v>
      </c>
      <c r="DX9" s="66">
        <v>240100</v>
      </c>
      <c r="DY9" s="66">
        <v>253700</v>
      </c>
      <c r="DZ9" s="57"/>
      <c r="EA9" s="66">
        <v>24723</v>
      </c>
      <c r="EB9" s="66">
        <v>29820</v>
      </c>
      <c r="EC9" s="66">
        <v>36410</v>
      </c>
      <c r="ED9" s="66">
        <v>41099</v>
      </c>
      <c r="EE9" s="66">
        <v>44979</v>
      </c>
      <c r="EF9" s="66">
        <v>49676</v>
      </c>
      <c r="EG9" s="66">
        <v>52645</v>
      </c>
      <c r="EH9" s="66">
        <v>55792</v>
      </c>
      <c r="EI9" s="66">
        <v>59422</v>
      </c>
      <c r="EJ9" s="66">
        <v>66426</v>
      </c>
      <c r="EK9" s="66">
        <v>70136</v>
      </c>
      <c r="EL9" s="66">
        <v>74440</v>
      </c>
      <c r="EM9" s="66">
        <v>80027</v>
      </c>
      <c r="EN9" s="66">
        <v>86867</v>
      </c>
      <c r="EO9" s="66">
        <v>99681</v>
      </c>
      <c r="EP9" s="66">
        <v>105741</v>
      </c>
      <c r="EQ9" s="66">
        <v>111810</v>
      </c>
      <c r="ER9" s="66">
        <v>120177</v>
      </c>
      <c r="ES9" s="66">
        <v>129397</v>
      </c>
      <c r="ET9" s="66">
        <v>140031</v>
      </c>
      <c r="EU9" s="58"/>
      <c r="EV9" s="66">
        <v>24723</v>
      </c>
      <c r="EW9" s="66">
        <v>29820</v>
      </c>
      <c r="EX9" s="66">
        <v>36410</v>
      </c>
      <c r="EY9" s="66">
        <v>41099</v>
      </c>
      <c r="EZ9" s="66">
        <v>44979</v>
      </c>
      <c r="FA9" s="66">
        <v>49676</v>
      </c>
      <c r="FB9" s="66">
        <v>52645</v>
      </c>
      <c r="FC9" s="66">
        <v>55792</v>
      </c>
      <c r="FD9" s="66">
        <v>59422</v>
      </c>
      <c r="FE9" s="66">
        <v>66426</v>
      </c>
      <c r="FF9" s="66">
        <v>70136</v>
      </c>
      <c r="FG9" s="66">
        <v>74440</v>
      </c>
      <c r="FH9" s="66">
        <v>80027</v>
      </c>
      <c r="FI9" s="66">
        <v>86867</v>
      </c>
      <c r="FJ9" s="66">
        <v>99681</v>
      </c>
      <c r="FK9" s="66">
        <v>105741</v>
      </c>
      <c r="FL9" s="66">
        <v>111810</v>
      </c>
      <c r="FM9" s="66">
        <v>120177</v>
      </c>
      <c r="FN9" s="66">
        <v>129397</v>
      </c>
      <c r="FO9" s="66">
        <v>140031</v>
      </c>
      <c r="FP9" s="58"/>
      <c r="FQ9" s="66">
        <v>14834</v>
      </c>
      <c r="FR9" s="66">
        <v>17892</v>
      </c>
      <c r="FS9" s="66">
        <v>21846</v>
      </c>
      <c r="FT9" s="66">
        <v>24659</v>
      </c>
      <c r="FU9" s="66">
        <v>26987</v>
      </c>
      <c r="FV9" s="66">
        <v>29805</v>
      </c>
      <c r="FW9" s="66">
        <v>31587</v>
      </c>
      <c r="FX9" s="66">
        <v>33475</v>
      </c>
      <c r="FY9" s="66">
        <v>35653</v>
      </c>
      <c r="FZ9" s="66">
        <v>39856</v>
      </c>
      <c r="GA9" s="66">
        <v>42081</v>
      </c>
      <c r="GB9" s="66">
        <v>44664</v>
      </c>
      <c r="GC9" s="66">
        <v>48016</v>
      </c>
      <c r="GD9" s="66">
        <v>52120</v>
      </c>
      <c r="GE9" s="66">
        <v>59809</v>
      </c>
      <c r="GF9" s="66">
        <v>63444</v>
      </c>
      <c r="GG9" s="66">
        <v>67086</v>
      </c>
      <c r="GH9" s="66">
        <v>72106</v>
      </c>
      <c r="GI9" s="66">
        <v>77638</v>
      </c>
      <c r="GJ9" s="66">
        <v>84019</v>
      </c>
      <c r="GK9" s="40"/>
      <c r="GL9" s="65">
        <v>311505</v>
      </c>
      <c r="GM9" s="65">
        <v>375732</v>
      </c>
      <c r="GN9" s="65">
        <v>458761</v>
      </c>
      <c r="GO9" s="65">
        <v>517847</v>
      </c>
      <c r="GP9" s="65">
        <v>566730</v>
      </c>
      <c r="GQ9" s="65">
        <v>625912</v>
      </c>
      <c r="GR9" s="65">
        <v>663327</v>
      </c>
      <c r="GS9" s="65">
        <v>702979</v>
      </c>
      <c r="GT9" s="65">
        <v>748712</v>
      </c>
      <c r="GU9" s="65">
        <v>836968</v>
      </c>
      <c r="GV9" s="65">
        <v>883708</v>
      </c>
      <c r="GW9" s="65">
        <v>937944</v>
      </c>
      <c r="GX9" s="65">
        <v>1008340</v>
      </c>
      <c r="GY9" s="65">
        <v>1094519</v>
      </c>
      <c r="GZ9" s="65">
        <v>1255981</v>
      </c>
      <c r="HA9" s="65">
        <v>1332331</v>
      </c>
      <c r="HB9" s="65">
        <v>1408806</v>
      </c>
      <c r="HC9" s="65">
        <v>1514230</v>
      </c>
      <c r="HD9" s="65">
        <v>1630397</v>
      </c>
      <c r="HE9" s="65">
        <v>1764391</v>
      </c>
      <c r="HF9" s="110">
        <f t="shared" ref="HF9:HF27" si="1">CN9/GO9</f>
        <v>0.39704198344298608</v>
      </c>
      <c r="HG9" s="87">
        <f t="shared" ref="HG9:HG27" si="2">GO9/AC9</f>
        <v>0.75412966324154285</v>
      </c>
      <c r="HH9" s="87">
        <f t="shared" ref="HH9:HH27" si="3">HF9*HG9</f>
        <v>0.29942113726661335</v>
      </c>
      <c r="HI9" s="69">
        <v>50</v>
      </c>
      <c r="HJ9" s="68">
        <v>0.1</v>
      </c>
      <c r="HK9" s="68">
        <v>0.1</v>
      </c>
      <c r="HL9" s="68">
        <v>0.05</v>
      </c>
      <c r="HM9" s="35"/>
    </row>
    <row r="10" spans="1:221" s="61" customFormat="1" x14ac:dyDescent="0.2">
      <c r="A10" s="48" t="str">
        <f t="shared" si="0"/>
        <v>Appliance Recycling_</v>
      </c>
      <c r="B10" s="49" t="s">
        <v>9</v>
      </c>
      <c r="C10" s="49" t="s">
        <v>8</v>
      </c>
      <c r="D10" s="49"/>
      <c r="E10" s="50">
        <v>2950</v>
      </c>
      <c r="F10" s="50">
        <v>3040</v>
      </c>
      <c r="G10" s="50">
        <v>3140</v>
      </c>
      <c r="H10" s="50">
        <v>3440</v>
      </c>
      <c r="I10" s="50">
        <v>3530</v>
      </c>
      <c r="J10" s="50">
        <v>3610</v>
      </c>
      <c r="K10" s="50">
        <v>3750</v>
      </c>
      <c r="L10" s="50">
        <v>3830</v>
      </c>
      <c r="M10" s="50">
        <v>3930</v>
      </c>
      <c r="N10" s="50">
        <v>4300</v>
      </c>
      <c r="O10" s="50">
        <v>4360</v>
      </c>
      <c r="P10" s="50">
        <v>4430</v>
      </c>
      <c r="Q10" s="50">
        <v>4480</v>
      </c>
      <c r="R10" s="50">
        <v>4550</v>
      </c>
      <c r="S10" s="50">
        <v>4610</v>
      </c>
      <c r="T10" s="50">
        <v>4710</v>
      </c>
      <c r="U10" s="50">
        <v>4970</v>
      </c>
      <c r="V10" s="50">
        <v>5050</v>
      </c>
      <c r="W10" s="50">
        <v>5160</v>
      </c>
      <c r="X10" s="50">
        <v>5220</v>
      </c>
      <c r="Y10" s="51"/>
      <c r="Z10" s="50">
        <v>2176295.7257467699</v>
      </c>
      <c r="AA10" s="50">
        <v>2237319.680037898</v>
      </c>
      <c r="AB10" s="50">
        <v>2305154.8343290268</v>
      </c>
      <c r="AC10" s="50">
        <v>2507505.0514935395</v>
      </c>
      <c r="AD10" s="50">
        <v>2574954.65149354</v>
      </c>
      <c r="AE10" s="50">
        <v>2629167.4057846684</v>
      </c>
      <c r="AF10" s="50">
        <v>2696511.1315314379</v>
      </c>
      <c r="AG10" s="50">
        <v>2756271.1315314383</v>
      </c>
      <c r="AH10" s="50">
        <v>2830531.9315314381</v>
      </c>
      <c r="AI10" s="50">
        <v>3113290.3315314385</v>
      </c>
      <c r="AJ10" s="50">
        <v>3158549.5315314382</v>
      </c>
      <c r="AK10" s="50">
        <v>3205072.6858225665</v>
      </c>
      <c r="AL10" s="50">
        <v>3242642.2858225661</v>
      </c>
      <c r="AM10" s="50">
        <v>3289165.4401136949</v>
      </c>
      <c r="AN10" s="50">
        <v>3334424.6401136946</v>
      </c>
      <c r="AO10" s="50">
        <v>3383861.2572782082</v>
      </c>
      <c r="AP10" s="50">
        <v>3578520.4572782079</v>
      </c>
      <c r="AQ10" s="50">
        <v>3632733.2115693362</v>
      </c>
      <c r="AR10" s="50">
        <v>3689859.4287338494</v>
      </c>
      <c r="AS10" s="50">
        <v>3735118.6287338496</v>
      </c>
      <c r="AT10" s="51"/>
      <c r="AU10" s="50">
        <v>327.28438305208999</v>
      </c>
      <c r="AV10" s="50">
        <v>337.53437141921916</v>
      </c>
      <c r="AW10" s="50">
        <v>348.78444766032089</v>
      </c>
      <c r="AX10" s="50">
        <v>383.65489849322108</v>
      </c>
      <c r="AY10" s="50">
        <v>393.55851710144032</v>
      </c>
      <c r="AZ10" s="50">
        <v>402.80841759459679</v>
      </c>
      <c r="BA10" s="50">
        <v>420.43557108504302</v>
      </c>
      <c r="BB10" s="50">
        <v>429.21012642750878</v>
      </c>
      <c r="BC10" s="50">
        <v>440.11383290970059</v>
      </c>
      <c r="BD10" s="50">
        <v>481.63122295901564</v>
      </c>
      <c r="BE10" s="50">
        <v>488.27662716175541</v>
      </c>
      <c r="BF10" s="50">
        <v>496.39746438915847</v>
      </c>
      <c r="BG10" s="50">
        <v>501.91380532614477</v>
      </c>
      <c r="BH10" s="50">
        <v>510.034642553548</v>
      </c>
      <c r="BI10" s="50">
        <v>516.68004675628765</v>
      </c>
      <c r="BJ10" s="50">
        <v>529.09820766590019</v>
      </c>
      <c r="BK10" s="50">
        <v>557.6800002248043</v>
      </c>
      <c r="BL10" s="50">
        <v>566.92990071796089</v>
      </c>
      <c r="BM10" s="50">
        <v>580.47712489332685</v>
      </c>
      <c r="BN10" s="50">
        <v>587.12252909606661</v>
      </c>
      <c r="BO10" s="51"/>
      <c r="BP10" s="53">
        <v>115600</v>
      </c>
      <c r="BQ10" s="53">
        <v>118800</v>
      </c>
      <c r="BR10" s="53">
        <v>122400</v>
      </c>
      <c r="BS10" s="53">
        <v>132800</v>
      </c>
      <c r="BT10" s="53">
        <v>136400</v>
      </c>
      <c r="BU10" s="53">
        <v>139200</v>
      </c>
      <c r="BV10" s="53">
        <v>142400</v>
      </c>
      <c r="BW10" s="53">
        <v>145600</v>
      </c>
      <c r="BX10" s="53">
        <v>149600</v>
      </c>
      <c r="BY10" s="53">
        <v>164400</v>
      </c>
      <c r="BZ10" s="53">
        <v>166800</v>
      </c>
      <c r="CA10" s="53">
        <v>169200</v>
      </c>
      <c r="CB10" s="53">
        <v>171200</v>
      </c>
      <c r="CC10" s="53">
        <v>173600</v>
      </c>
      <c r="CD10" s="53">
        <v>176000</v>
      </c>
      <c r="CE10" s="53">
        <v>178400</v>
      </c>
      <c r="CF10" s="53">
        <v>188800</v>
      </c>
      <c r="CG10" s="53">
        <v>191600</v>
      </c>
      <c r="CH10" s="53">
        <v>194400</v>
      </c>
      <c r="CI10" s="53">
        <v>196800</v>
      </c>
      <c r="CJ10" s="15"/>
      <c r="CK10" s="54">
        <v>460861</v>
      </c>
      <c r="CL10" s="54">
        <v>474870</v>
      </c>
      <c r="CM10" s="54">
        <v>490443</v>
      </c>
      <c r="CN10" s="54">
        <v>537100</v>
      </c>
      <c r="CO10" s="54">
        <v>551172</v>
      </c>
      <c r="CP10" s="54">
        <v>563618</v>
      </c>
      <c r="CQ10" s="54">
        <v>585135</v>
      </c>
      <c r="CR10" s="54">
        <v>597643</v>
      </c>
      <c r="CS10" s="54">
        <v>613278</v>
      </c>
      <c r="CT10" s="54">
        <v>671127</v>
      </c>
      <c r="CU10" s="54">
        <v>680508</v>
      </c>
      <c r="CV10" s="54">
        <v>691391</v>
      </c>
      <c r="CW10" s="54">
        <v>699208</v>
      </c>
      <c r="CX10" s="54">
        <v>710091</v>
      </c>
      <c r="CY10" s="54">
        <v>719472</v>
      </c>
      <c r="CZ10" s="54">
        <v>734859</v>
      </c>
      <c r="DA10" s="54">
        <v>775510</v>
      </c>
      <c r="DB10" s="54">
        <v>787956</v>
      </c>
      <c r="DC10" s="54">
        <v>804906</v>
      </c>
      <c r="DD10" s="54">
        <v>814287</v>
      </c>
      <c r="DE10" s="55"/>
      <c r="DF10" s="56">
        <v>383500</v>
      </c>
      <c r="DG10" s="56">
        <v>395200</v>
      </c>
      <c r="DH10" s="56">
        <v>408200</v>
      </c>
      <c r="DI10" s="56">
        <v>447200</v>
      </c>
      <c r="DJ10" s="56">
        <v>458900</v>
      </c>
      <c r="DK10" s="56">
        <v>469300</v>
      </c>
      <c r="DL10" s="56">
        <v>487500</v>
      </c>
      <c r="DM10" s="56">
        <v>497900</v>
      </c>
      <c r="DN10" s="56">
        <v>510900</v>
      </c>
      <c r="DO10" s="56">
        <v>559000</v>
      </c>
      <c r="DP10" s="56">
        <v>566800</v>
      </c>
      <c r="DQ10" s="56">
        <v>575900</v>
      </c>
      <c r="DR10" s="56">
        <v>582400</v>
      </c>
      <c r="DS10" s="56">
        <v>591500</v>
      </c>
      <c r="DT10" s="56">
        <v>599300</v>
      </c>
      <c r="DU10" s="56">
        <v>612300</v>
      </c>
      <c r="DV10" s="56">
        <v>646100</v>
      </c>
      <c r="DW10" s="56">
        <v>656500</v>
      </c>
      <c r="DX10" s="56">
        <v>670800</v>
      </c>
      <c r="DY10" s="56">
        <v>678600</v>
      </c>
      <c r="DZ10" s="57"/>
      <c r="EA10" s="56">
        <v>24955</v>
      </c>
      <c r="EB10" s="56">
        <v>25700</v>
      </c>
      <c r="EC10" s="56">
        <v>26530</v>
      </c>
      <c r="ED10" s="56">
        <v>29000</v>
      </c>
      <c r="EE10" s="56">
        <v>29765</v>
      </c>
      <c r="EF10" s="56">
        <v>30425</v>
      </c>
      <c r="EG10" s="56">
        <v>31495</v>
      </c>
      <c r="EH10" s="56">
        <v>32175</v>
      </c>
      <c r="EI10" s="56">
        <v>33025</v>
      </c>
      <c r="EJ10" s="56">
        <v>36170</v>
      </c>
      <c r="EK10" s="56">
        <v>36680</v>
      </c>
      <c r="EL10" s="56">
        <v>37255</v>
      </c>
      <c r="EM10" s="56">
        <v>37680</v>
      </c>
      <c r="EN10" s="56">
        <v>38255</v>
      </c>
      <c r="EO10" s="56">
        <v>38765</v>
      </c>
      <c r="EP10" s="56">
        <v>39535</v>
      </c>
      <c r="EQ10" s="56">
        <v>41745</v>
      </c>
      <c r="ER10" s="56">
        <v>42405</v>
      </c>
      <c r="ES10" s="56">
        <v>43260</v>
      </c>
      <c r="ET10" s="56">
        <v>43770</v>
      </c>
      <c r="EU10" s="58"/>
      <c r="EV10" s="56">
        <v>24955</v>
      </c>
      <c r="EW10" s="56">
        <v>25700</v>
      </c>
      <c r="EX10" s="56">
        <v>26530</v>
      </c>
      <c r="EY10" s="56">
        <v>29000</v>
      </c>
      <c r="EZ10" s="56">
        <v>29765</v>
      </c>
      <c r="FA10" s="56">
        <v>30425</v>
      </c>
      <c r="FB10" s="56">
        <v>31495</v>
      </c>
      <c r="FC10" s="56">
        <v>32175</v>
      </c>
      <c r="FD10" s="56">
        <v>33025</v>
      </c>
      <c r="FE10" s="56">
        <v>36170</v>
      </c>
      <c r="FF10" s="56">
        <v>36680</v>
      </c>
      <c r="FG10" s="56">
        <v>37255</v>
      </c>
      <c r="FH10" s="56">
        <v>37680</v>
      </c>
      <c r="FI10" s="56">
        <v>38255</v>
      </c>
      <c r="FJ10" s="56">
        <v>38765</v>
      </c>
      <c r="FK10" s="56">
        <v>39535</v>
      </c>
      <c r="FL10" s="56">
        <v>41745</v>
      </c>
      <c r="FM10" s="56">
        <v>42405</v>
      </c>
      <c r="FN10" s="56">
        <v>43260</v>
      </c>
      <c r="FO10" s="56">
        <v>43770</v>
      </c>
      <c r="FP10" s="58"/>
      <c r="FQ10" s="56">
        <v>27451</v>
      </c>
      <c r="FR10" s="56">
        <v>28270</v>
      </c>
      <c r="FS10" s="56">
        <v>29183</v>
      </c>
      <c r="FT10" s="56">
        <v>31900</v>
      </c>
      <c r="FU10" s="56">
        <v>32742</v>
      </c>
      <c r="FV10" s="56">
        <v>33468</v>
      </c>
      <c r="FW10" s="56">
        <v>34645</v>
      </c>
      <c r="FX10" s="56">
        <v>35393</v>
      </c>
      <c r="FY10" s="56">
        <v>36328</v>
      </c>
      <c r="FZ10" s="56">
        <v>39787</v>
      </c>
      <c r="GA10" s="56">
        <v>40348</v>
      </c>
      <c r="GB10" s="56">
        <v>40981</v>
      </c>
      <c r="GC10" s="56">
        <v>41448</v>
      </c>
      <c r="GD10" s="56">
        <v>42081</v>
      </c>
      <c r="GE10" s="56">
        <v>42642</v>
      </c>
      <c r="GF10" s="56">
        <v>43489</v>
      </c>
      <c r="GG10" s="56">
        <v>45920</v>
      </c>
      <c r="GH10" s="56">
        <v>46646</v>
      </c>
      <c r="GI10" s="56">
        <v>47586</v>
      </c>
      <c r="GJ10" s="56">
        <v>48147</v>
      </c>
      <c r="GK10" s="58"/>
      <c r="GL10" s="54">
        <v>576461</v>
      </c>
      <c r="GM10" s="54">
        <v>593670</v>
      </c>
      <c r="GN10" s="54">
        <v>612843</v>
      </c>
      <c r="GO10" s="54">
        <v>669900</v>
      </c>
      <c r="GP10" s="54">
        <v>687572</v>
      </c>
      <c r="GQ10" s="54">
        <v>702818</v>
      </c>
      <c r="GR10" s="54">
        <v>727535</v>
      </c>
      <c r="GS10" s="54">
        <v>743243</v>
      </c>
      <c r="GT10" s="54">
        <v>762878</v>
      </c>
      <c r="GU10" s="54">
        <v>835527</v>
      </c>
      <c r="GV10" s="54">
        <v>847308</v>
      </c>
      <c r="GW10" s="54">
        <v>860591</v>
      </c>
      <c r="GX10" s="54">
        <v>870408</v>
      </c>
      <c r="GY10" s="54">
        <v>883691</v>
      </c>
      <c r="GZ10" s="54">
        <v>895472</v>
      </c>
      <c r="HA10" s="54">
        <v>913259</v>
      </c>
      <c r="HB10" s="54">
        <v>964310</v>
      </c>
      <c r="HC10" s="54">
        <v>979556</v>
      </c>
      <c r="HD10" s="54">
        <v>999306</v>
      </c>
      <c r="HE10" s="54">
        <v>1011087</v>
      </c>
      <c r="HF10" s="110">
        <f t="shared" si="1"/>
        <v>0.80176145693387069</v>
      </c>
      <c r="HG10" s="87">
        <f t="shared" si="2"/>
        <v>0.26715798622259562</v>
      </c>
      <c r="HH10" s="87">
        <f t="shared" si="3"/>
        <v>0.21419697626534723</v>
      </c>
      <c r="HI10" s="70">
        <v>130</v>
      </c>
      <c r="HJ10" s="60">
        <v>0.05</v>
      </c>
      <c r="HK10" s="60">
        <v>0.05</v>
      </c>
      <c r="HL10" s="60">
        <v>0.05</v>
      </c>
      <c r="HM10" s="35"/>
    </row>
    <row r="11" spans="1:221" s="61" customFormat="1" x14ac:dyDescent="0.2">
      <c r="A11" s="48" t="str">
        <f t="shared" si="0"/>
        <v>Home Weatherproofing_</v>
      </c>
      <c r="B11" s="49" t="s">
        <v>9</v>
      </c>
      <c r="C11" s="49" t="s">
        <v>10</v>
      </c>
      <c r="D11" s="49"/>
      <c r="E11" s="50">
        <v>480</v>
      </c>
      <c r="F11" s="50">
        <v>504</v>
      </c>
      <c r="G11" s="50">
        <v>528</v>
      </c>
      <c r="H11" s="50">
        <v>552</v>
      </c>
      <c r="I11" s="50">
        <v>576</v>
      </c>
      <c r="J11" s="50">
        <v>600</v>
      </c>
      <c r="K11" s="50">
        <v>636</v>
      </c>
      <c r="L11" s="50">
        <v>672</v>
      </c>
      <c r="M11" s="50">
        <v>708</v>
      </c>
      <c r="N11" s="50">
        <v>744</v>
      </c>
      <c r="O11" s="50">
        <v>780</v>
      </c>
      <c r="P11" s="50">
        <v>816</v>
      </c>
      <c r="Q11" s="50">
        <v>852</v>
      </c>
      <c r="R11" s="50">
        <v>900</v>
      </c>
      <c r="S11" s="50">
        <v>948</v>
      </c>
      <c r="T11" s="50">
        <v>996</v>
      </c>
      <c r="U11" s="50">
        <v>1044</v>
      </c>
      <c r="V11" s="50">
        <v>1092</v>
      </c>
      <c r="W11" s="50">
        <v>1152</v>
      </c>
      <c r="X11" s="50">
        <v>1212</v>
      </c>
      <c r="Y11" s="51"/>
      <c r="Z11" s="50">
        <v>507844.62099556986</v>
      </c>
      <c r="AA11" s="50">
        <v>532424.69952639495</v>
      </c>
      <c r="AB11" s="50">
        <v>560853.26037803898</v>
      </c>
      <c r="AC11" s="50">
        <v>584833.46666385874</v>
      </c>
      <c r="AD11" s="50">
        <v>609413.54519468371</v>
      </c>
      <c r="AE11" s="50">
        <v>633993.62372550892</v>
      </c>
      <c r="AF11" s="50">
        <v>673254.72223853215</v>
      </c>
      <c r="AG11" s="50">
        <v>710982.46939379792</v>
      </c>
      <c r="AH11" s="50">
        <v>750843.44015182625</v>
      </c>
      <c r="AI11" s="50">
        <v>787971.31506208668</v>
      </c>
      <c r="AJ11" s="50">
        <v>827832.28582011524</v>
      </c>
      <c r="AK11" s="50">
        <v>865560.03297538089</v>
      </c>
      <c r="AL11" s="50">
        <v>900972.64916758507</v>
      </c>
      <c r="AM11" s="50">
        <v>953981.28855005419</v>
      </c>
      <c r="AN11" s="50">
        <v>1002541.573366699</v>
      </c>
      <c r="AO11" s="50">
        <v>1055550.212749168</v>
      </c>
      <c r="AP11" s="50">
        <v>1104110.4975658131</v>
      </c>
      <c r="AQ11" s="50">
        <v>1157119.1369482819</v>
      </c>
      <c r="AR11" s="50">
        <v>1218827.0903893674</v>
      </c>
      <c r="AS11" s="50">
        <v>1282668.2674332156</v>
      </c>
      <c r="AT11" s="51"/>
      <c r="AU11" s="50">
        <v>32.305654884519626</v>
      </c>
      <c r="AV11" s="50">
        <v>33.857743201869027</v>
      </c>
      <c r="AW11" s="50">
        <v>35.7477558572389</v>
      </c>
      <c r="AX11" s="50">
        <v>37.214697544074163</v>
      </c>
      <c r="AY11" s="50">
        <v>38.766785861423557</v>
      </c>
      <c r="AZ11" s="50">
        <v>40.318874178772944</v>
      </c>
      <c r="BA11" s="50">
        <v>42.752381554016637</v>
      </c>
      <c r="BB11" s="50">
        <v>45.227916838327488</v>
      </c>
      <c r="BC11" s="50">
        <v>47.746570844085298</v>
      </c>
      <c r="BD11" s="50">
        <v>50.136959497882017</v>
      </c>
      <c r="BE11" s="50">
        <v>52.655613503639827</v>
      </c>
      <c r="BF11" s="50">
        <v>55.131148787950679</v>
      </c>
      <c r="BG11" s="50">
        <v>57.226731825173886</v>
      </c>
      <c r="BH11" s="50">
        <v>60.668832797893153</v>
      </c>
      <c r="BI11" s="50">
        <v>63.687862802077802</v>
      </c>
      <c r="BJ11" s="50">
        <v>67.129963774797076</v>
      </c>
      <c r="BK11" s="50">
        <v>70.148993778981733</v>
      </c>
      <c r="BL11" s="50">
        <v>73.591094751700993</v>
      </c>
      <c r="BM11" s="50">
        <v>77.533571722847114</v>
      </c>
      <c r="BN11" s="50">
        <v>81.51916741544018</v>
      </c>
      <c r="BO11" s="51"/>
      <c r="BP11" s="53">
        <v>122500</v>
      </c>
      <c r="BQ11" s="53">
        <v>127150</v>
      </c>
      <c r="BR11" s="53">
        <v>132700</v>
      </c>
      <c r="BS11" s="53">
        <v>138150</v>
      </c>
      <c r="BT11" s="53">
        <v>144000</v>
      </c>
      <c r="BU11" s="53">
        <v>149850</v>
      </c>
      <c r="BV11" s="53">
        <v>159025</v>
      </c>
      <c r="BW11" s="53">
        <v>168000</v>
      </c>
      <c r="BX11" s="53">
        <v>177575</v>
      </c>
      <c r="BY11" s="53">
        <v>186150</v>
      </c>
      <c r="BZ11" s="53">
        <v>195725</v>
      </c>
      <c r="CA11" s="53">
        <v>204700</v>
      </c>
      <c r="CB11" s="53">
        <v>212875</v>
      </c>
      <c r="CC11" s="53">
        <v>225575</v>
      </c>
      <c r="CD11" s="53">
        <v>236875</v>
      </c>
      <c r="CE11" s="53">
        <v>249575</v>
      </c>
      <c r="CF11" s="53">
        <v>260875</v>
      </c>
      <c r="CG11" s="53">
        <v>273575</v>
      </c>
      <c r="CH11" s="53">
        <v>288000</v>
      </c>
      <c r="CI11" s="53">
        <v>303025</v>
      </c>
      <c r="CJ11" s="15"/>
      <c r="CK11" s="54">
        <v>199746</v>
      </c>
      <c r="CL11" s="54">
        <v>209505</v>
      </c>
      <c r="CM11" s="54">
        <v>219402</v>
      </c>
      <c r="CN11" s="54">
        <v>229285</v>
      </c>
      <c r="CO11" s="54">
        <v>239229</v>
      </c>
      <c r="CP11" s="54">
        <v>249174</v>
      </c>
      <c r="CQ11" s="54">
        <v>264153</v>
      </c>
      <c r="CR11" s="54">
        <v>279101</v>
      </c>
      <c r="CS11" s="54">
        <v>294142</v>
      </c>
      <c r="CT11" s="54">
        <v>309028</v>
      </c>
      <c r="CU11" s="54">
        <v>324069</v>
      </c>
      <c r="CV11" s="54">
        <v>339016</v>
      </c>
      <c r="CW11" s="54">
        <v>353841</v>
      </c>
      <c r="CX11" s="54">
        <v>373885</v>
      </c>
      <c r="CY11" s="54">
        <v>393712</v>
      </c>
      <c r="CZ11" s="54">
        <v>413757</v>
      </c>
      <c r="DA11" s="54">
        <v>433584</v>
      </c>
      <c r="DB11" s="54">
        <v>453628</v>
      </c>
      <c r="DC11" s="54">
        <v>478458</v>
      </c>
      <c r="DD11" s="54">
        <v>503382</v>
      </c>
      <c r="DE11" s="55"/>
      <c r="DF11" s="56"/>
      <c r="DG11" s="56"/>
      <c r="DH11" s="56"/>
      <c r="DI11" s="56"/>
      <c r="DJ11" s="56"/>
      <c r="DK11" s="56"/>
      <c r="DL11" s="56"/>
      <c r="DM11" s="56"/>
      <c r="DN11" s="56"/>
      <c r="DO11" s="56"/>
      <c r="DP11" s="56"/>
      <c r="DQ11" s="56"/>
      <c r="DR11" s="56"/>
      <c r="DS11" s="56"/>
      <c r="DT11" s="56"/>
      <c r="DU11" s="56"/>
      <c r="DV11" s="56"/>
      <c r="DW11" s="56"/>
      <c r="DX11" s="56"/>
      <c r="DY11" s="56"/>
      <c r="DZ11" s="57"/>
      <c r="EA11" s="56"/>
      <c r="EB11" s="56"/>
      <c r="EC11" s="56"/>
      <c r="ED11" s="56"/>
      <c r="EE11" s="56"/>
      <c r="EF11" s="56"/>
      <c r="EG11" s="56"/>
      <c r="EH11" s="56"/>
      <c r="EI11" s="56"/>
      <c r="EJ11" s="56"/>
      <c r="EK11" s="56"/>
      <c r="EL11" s="56"/>
      <c r="EM11" s="56"/>
      <c r="EN11" s="56"/>
      <c r="EO11" s="56"/>
      <c r="EP11" s="56"/>
      <c r="EQ11" s="56"/>
      <c r="ER11" s="56"/>
      <c r="ES11" s="56"/>
      <c r="ET11" s="56"/>
      <c r="EU11" s="58"/>
      <c r="EV11" s="56"/>
      <c r="EW11" s="56"/>
      <c r="EX11" s="56"/>
      <c r="EY11" s="56"/>
      <c r="EZ11" s="56"/>
      <c r="FA11" s="56"/>
      <c r="FB11" s="56"/>
      <c r="FC11" s="56"/>
      <c r="FD11" s="56"/>
      <c r="FE11" s="56"/>
      <c r="FF11" s="56"/>
      <c r="FG11" s="56"/>
      <c r="FH11" s="56"/>
      <c r="FI11" s="56"/>
      <c r="FJ11" s="56"/>
      <c r="FK11" s="56"/>
      <c r="FL11" s="56"/>
      <c r="FM11" s="56"/>
      <c r="FN11" s="56"/>
      <c r="FO11" s="56"/>
      <c r="FP11" s="58"/>
      <c r="FQ11" s="56"/>
      <c r="FR11" s="56"/>
      <c r="FS11" s="56"/>
      <c r="FT11" s="56"/>
      <c r="FU11" s="56"/>
      <c r="FV11" s="56"/>
      <c r="FW11" s="56"/>
      <c r="FX11" s="56"/>
      <c r="FY11" s="56"/>
      <c r="FZ11" s="56"/>
      <c r="GA11" s="56"/>
      <c r="GB11" s="56"/>
      <c r="GC11" s="56"/>
      <c r="GD11" s="56"/>
      <c r="GE11" s="56"/>
      <c r="GF11" s="56"/>
      <c r="GG11" s="56"/>
      <c r="GH11" s="56"/>
      <c r="GI11" s="56"/>
      <c r="GJ11" s="56"/>
      <c r="GK11" s="40"/>
      <c r="GL11" s="54">
        <v>322246</v>
      </c>
      <c r="GM11" s="54">
        <v>336655</v>
      </c>
      <c r="GN11" s="54">
        <v>352102</v>
      </c>
      <c r="GO11" s="54">
        <v>367435</v>
      </c>
      <c r="GP11" s="54">
        <v>383229</v>
      </c>
      <c r="GQ11" s="54">
        <v>399024</v>
      </c>
      <c r="GR11" s="54">
        <v>423178</v>
      </c>
      <c r="GS11" s="54">
        <v>447101</v>
      </c>
      <c r="GT11" s="54">
        <v>471717</v>
      </c>
      <c r="GU11" s="54">
        <v>495178</v>
      </c>
      <c r="GV11" s="54">
        <v>519794</v>
      </c>
      <c r="GW11" s="54">
        <v>543716</v>
      </c>
      <c r="GX11" s="54">
        <v>566716</v>
      </c>
      <c r="GY11" s="54">
        <v>599460</v>
      </c>
      <c r="GZ11" s="54">
        <v>630587</v>
      </c>
      <c r="HA11" s="54">
        <v>663332</v>
      </c>
      <c r="HB11" s="54">
        <v>694459</v>
      </c>
      <c r="HC11" s="54">
        <v>727203</v>
      </c>
      <c r="HD11" s="54">
        <v>766458</v>
      </c>
      <c r="HE11" s="54">
        <v>806407</v>
      </c>
      <c r="HF11" s="110">
        <f>CN11/GO11</f>
        <v>0.6240151319280961</v>
      </c>
      <c r="HG11" s="87">
        <f t="shared" si="2"/>
        <v>0.6282728690203162</v>
      </c>
      <c r="HH11" s="87">
        <f t="shared" si="3"/>
        <v>0.39205177724855605</v>
      </c>
      <c r="HI11" s="71"/>
      <c r="HJ11" s="60"/>
      <c r="HK11" s="60"/>
      <c r="HL11" s="60">
        <v>0.05</v>
      </c>
      <c r="HM11" s="35"/>
    </row>
    <row r="12" spans="1:221" s="61" customFormat="1" x14ac:dyDescent="0.2">
      <c r="A12" s="48" t="str">
        <f t="shared" si="0"/>
        <v>Home Weatherproofing_Direct Install</v>
      </c>
      <c r="B12" s="62" t="s">
        <v>9</v>
      </c>
      <c r="C12" s="62" t="s">
        <v>10</v>
      </c>
      <c r="D12" s="62" t="s">
        <v>11</v>
      </c>
      <c r="E12" s="63">
        <v>400</v>
      </c>
      <c r="F12" s="63">
        <v>420</v>
      </c>
      <c r="G12" s="63">
        <v>440</v>
      </c>
      <c r="H12" s="63">
        <v>460</v>
      </c>
      <c r="I12" s="63">
        <v>480</v>
      </c>
      <c r="J12" s="63">
        <v>500</v>
      </c>
      <c r="K12" s="63">
        <v>530</v>
      </c>
      <c r="L12" s="63">
        <v>560</v>
      </c>
      <c r="M12" s="63">
        <v>590</v>
      </c>
      <c r="N12" s="63">
        <v>620</v>
      </c>
      <c r="O12" s="63">
        <v>650</v>
      </c>
      <c r="P12" s="63">
        <v>680</v>
      </c>
      <c r="Q12" s="63">
        <v>710</v>
      </c>
      <c r="R12" s="63">
        <v>750</v>
      </c>
      <c r="S12" s="63">
        <v>790</v>
      </c>
      <c r="T12" s="63">
        <v>830</v>
      </c>
      <c r="U12" s="63">
        <v>870</v>
      </c>
      <c r="V12" s="63">
        <v>910</v>
      </c>
      <c r="W12" s="63">
        <v>960</v>
      </c>
      <c r="X12" s="63">
        <v>1010</v>
      </c>
      <c r="Y12" s="51"/>
      <c r="Z12" s="63">
        <v>195666.46892402228</v>
      </c>
      <c r="AA12" s="63">
        <v>205449.79237022341</v>
      </c>
      <c r="AB12" s="63">
        <v>215233.11581642448</v>
      </c>
      <c r="AC12" s="63">
        <v>225016.43926262559</v>
      </c>
      <c r="AD12" s="63">
        <v>234799.76270882672</v>
      </c>
      <c r="AE12" s="63">
        <v>244583.08615502785</v>
      </c>
      <c r="AF12" s="63">
        <v>259337.72366625149</v>
      </c>
      <c r="AG12" s="63">
        <v>273933.05649363121</v>
      </c>
      <c r="AH12" s="63">
        <v>288687.69400485483</v>
      </c>
      <c r="AI12" s="63">
        <v>303283.02683223452</v>
      </c>
      <c r="AJ12" s="63">
        <v>318037.66434345813</v>
      </c>
      <c r="AK12" s="63">
        <v>332632.99717083783</v>
      </c>
      <c r="AL12" s="63">
        <v>347387.63468206144</v>
      </c>
      <c r="AM12" s="63">
        <v>366954.2815744637</v>
      </c>
      <c r="AN12" s="63">
        <v>386520.92846686597</v>
      </c>
      <c r="AO12" s="63">
        <v>406087.57535926811</v>
      </c>
      <c r="AP12" s="63">
        <v>425654.22225167038</v>
      </c>
      <c r="AQ12" s="63">
        <v>445220.86914407252</v>
      </c>
      <c r="AR12" s="63">
        <v>469599.52541765344</v>
      </c>
      <c r="AS12" s="63">
        <v>494137.48637507815</v>
      </c>
      <c r="AT12" s="52"/>
      <c r="AU12" s="63">
        <v>12.97641401031273</v>
      </c>
      <c r="AV12" s="63">
        <v>13.625234710828366</v>
      </c>
      <c r="AW12" s="63">
        <v>14.274055411344001</v>
      </c>
      <c r="AX12" s="63">
        <v>14.92287611185964</v>
      </c>
      <c r="AY12" s="63">
        <v>15.571696812375279</v>
      </c>
      <c r="AZ12" s="63">
        <v>16.220517512890915</v>
      </c>
      <c r="BA12" s="63">
        <v>17.199253870333795</v>
      </c>
      <c r="BB12" s="63">
        <v>18.166979614437825</v>
      </c>
      <c r="BC12" s="63">
        <v>19.145715971880705</v>
      </c>
      <c r="BD12" s="63">
        <v>20.113441715984735</v>
      </c>
      <c r="BE12" s="63">
        <v>21.092178073427611</v>
      </c>
      <c r="BF12" s="63">
        <v>22.059903817531637</v>
      </c>
      <c r="BG12" s="63">
        <v>23.038640174974528</v>
      </c>
      <c r="BH12" s="63">
        <v>24.336281576005799</v>
      </c>
      <c r="BI12" s="63">
        <v>25.63392297703707</v>
      </c>
      <c r="BJ12" s="63">
        <v>26.931564378068344</v>
      </c>
      <c r="BK12" s="63">
        <v>28.229205779099619</v>
      </c>
      <c r="BL12" s="63">
        <v>29.526847180130886</v>
      </c>
      <c r="BM12" s="63">
        <v>31.143393624750559</v>
      </c>
      <c r="BN12" s="63">
        <v>32.770950682709071</v>
      </c>
      <c r="BO12" s="51"/>
      <c r="BP12" s="64">
        <v>5000</v>
      </c>
      <c r="BQ12" s="64">
        <v>5250</v>
      </c>
      <c r="BR12" s="64">
        <v>5500</v>
      </c>
      <c r="BS12" s="64">
        <v>5750</v>
      </c>
      <c r="BT12" s="64">
        <v>6000</v>
      </c>
      <c r="BU12" s="64">
        <v>6250</v>
      </c>
      <c r="BV12" s="64">
        <v>6625</v>
      </c>
      <c r="BW12" s="64">
        <v>7000</v>
      </c>
      <c r="BX12" s="64">
        <v>7375</v>
      </c>
      <c r="BY12" s="64">
        <v>7750</v>
      </c>
      <c r="BZ12" s="64">
        <v>8125</v>
      </c>
      <c r="CA12" s="64">
        <v>8500</v>
      </c>
      <c r="CB12" s="64">
        <v>8875</v>
      </c>
      <c r="CC12" s="64">
        <v>9375</v>
      </c>
      <c r="CD12" s="64">
        <v>9875</v>
      </c>
      <c r="CE12" s="64">
        <v>10375</v>
      </c>
      <c r="CF12" s="64">
        <v>10875</v>
      </c>
      <c r="CG12" s="64">
        <v>11375</v>
      </c>
      <c r="CH12" s="64">
        <v>12000</v>
      </c>
      <c r="CI12" s="64">
        <v>12625</v>
      </c>
      <c r="CJ12" s="15"/>
      <c r="CK12" s="65">
        <v>176913</v>
      </c>
      <c r="CL12" s="65">
        <v>185759</v>
      </c>
      <c r="CM12" s="65">
        <v>194604</v>
      </c>
      <c r="CN12" s="65">
        <v>203450</v>
      </c>
      <c r="CO12" s="65">
        <v>212295</v>
      </c>
      <c r="CP12" s="65">
        <v>221141</v>
      </c>
      <c r="CQ12" s="65">
        <v>234409</v>
      </c>
      <c r="CR12" s="65">
        <v>247678</v>
      </c>
      <c r="CS12" s="65">
        <v>260946</v>
      </c>
      <c r="CT12" s="65">
        <v>274215</v>
      </c>
      <c r="CU12" s="65">
        <v>287483</v>
      </c>
      <c r="CV12" s="65">
        <v>300751</v>
      </c>
      <c r="CW12" s="65">
        <v>314020</v>
      </c>
      <c r="CX12" s="65">
        <v>331711</v>
      </c>
      <c r="CY12" s="65">
        <v>349402</v>
      </c>
      <c r="CZ12" s="65">
        <v>367094</v>
      </c>
      <c r="DA12" s="65">
        <v>384785</v>
      </c>
      <c r="DB12" s="65">
        <v>402476</v>
      </c>
      <c r="DC12" s="65">
        <v>424590</v>
      </c>
      <c r="DD12" s="65">
        <v>446704</v>
      </c>
      <c r="DE12" s="55"/>
      <c r="DF12" s="66">
        <v>160000</v>
      </c>
      <c r="DG12" s="66">
        <v>168000</v>
      </c>
      <c r="DH12" s="66">
        <v>176000</v>
      </c>
      <c r="DI12" s="66">
        <v>184000</v>
      </c>
      <c r="DJ12" s="66">
        <v>192000</v>
      </c>
      <c r="DK12" s="66">
        <v>200000</v>
      </c>
      <c r="DL12" s="66">
        <v>212000</v>
      </c>
      <c r="DM12" s="66">
        <v>224000</v>
      </c>
      <c r="DN12" s="66">
        <v>236000</v>
      </c>
      <c r="DO12" s="66">
        <v>248000</v>
      </c>
      <c r="DP12" s="66">
        <v>260000</v>
      </c>
      <c r="DQ12" s="66">
        <v>272000</v>
      </c>
      <c r="DR12" s="66">
        <v>284000</v>
      </c>
      <c r="DS12" s="66">
        <v>300000</v>
      </c>
      <c r="DT12" s="66">
        <v>316000</v>
      </c>
      <c r="DU12" s="66">
        <v>332000</v>
      </c>
      <c r="DV12" s="66">
        <v>348000</v>
      </c>
      <c r="DW12" s="66">
        <v>364000</v>
      </c>
      <c r="DX12" s="66">
        <v>384000</v>
      </c>
      <c r="DY12" s="66">
        <v>404000</v>
      </c>
      <c r="DZ12" s="57"/>
      <c r="EA12" s="66">
        <v>8250</v>
      </c>
      <c r="EB12" s="66">
        <v>8663</v>
      </c>
      <c r="EC12" s="66">
        <v>9075</v>
      </c>
      <c r="ED12" s="66">
        <v>9488</v>
      </c>
      <c r="EE12" s="66">
        <v>9900</v>
      </c>
      <c r="EF12" s="66">
        <v>10313</v>
      </c>
      <c r="EG12" s="66">
        <v>10931</v>
      </c>
      <c r="EH12" s="66">
        <v>11550</v>
      </c>
      <c r="EI12" s="66">
        <v>12169</v>
      </c>
      <c r="EJ12" s="66">
        <v>12788</v>
      </c>
      <c r="EK12" s="66">
        <v>13406</v>
      </c>
      <c r="EL12" s="66">
        <v>14025</v>
      </c>
      <c r="EM12" s="66">
        <v>14644</v>
      </c>
      <c r="EN12" s="66">
        <v>15469</v>
      </c>
      <c r="EO12" s="66">
        <v>16294</v>
      </c>
      <c r="EP12" s="66">
        <v>17119</v>
      </c>
      <c r="EQ12" s="66">
        <v>17944</v>
      </c>
      <c r="ER12" s="66">
        <v>18769</v>
      </c>
      <c r="ES12" s="66">
        <v>19800</v>
      </c>
      <c r="ET12" s="66">
        <v>20831</v>
      </c>
      <c r="EU12" s="58"/>
      <c r="EV12" s="66">
        <v>0</v>
      </c>
      <c r="EW12" s="66">
        <v>0</v>
      </c>
      <c r="EX12" s="66">
        <v>0</v>
      </c>
      <c r="EY12" s="66">
        <v>0</v>
      </c>
      <c r="EZ12" s="66">
        <v>0</v>
      </c>
      <c r="FA12" s="66">
        <v>0</v>
      </c>
      <c r="FB12" s="66">
        <v>0</v>
      </c>
      <c r="FC12" s="66">
        <v>0</v>
      </c>
      <c r="FD12" s="66">
        <v>0</v>
      </c>
      <c r="FE12" s="66">
        <v>0</v>
      </c>
      <c r="FF12" s="66">
        <v>0</v>
      </c>
      <c r="FG12" s="66">
        <v>0</v>
      </c>
      <c r="FH12" s="66">
        <v>0</v>
      </c>
      <c r="FI12" s="66">
        <v>0</v>
      </c>
      <c r="FJ12" s="66">
        <v>0</v>
      </c>
      <c r="FK12" s="66">
        <v>0</v>
      </c>
      <c r="FL12" s="66">
        <v>0</v>
      </c>
      <c r="FM12" s="66">
        <v>0</v>
      </c>
      <c r="FN12" s="66">
        <v>0</v>
      </c>
      <c r="FO12" s="66">
        <v>0</v>
      </c>
      <c r="FP12" s="58"/>
      <c r="FQ12" s="66">
        <v>8663</v>
      </c>
      <c r="FR12" s="66">
        <v>9096</v>
      </c>
      <c r="FS12" s="66">
        <v>9529</v>
      </c>
      <c r="FT12" s="66">
        <v>9962</v>
      </c>
      <c r="FU12" s="66">
        <v>10395</v>
      </c>
      <c r="FV12" s="66">
        <v>10828</v>
      </c>
      <c r="FW12" s="66">
        <v>11478</v>
      </c>
      <c r="FX12" s="66">
        <v>12128</v>
      </c>
      <c r="FY12" s="66">
        <v>12777</v>
      </c>
      <c r="FZ12" s="66">
        <v>13427</v>
      </c>
      <c r="GA12" s="66">
        <v>14077</v>
      </c>
      <c r="GB12" s="66">
        <v>14726</v>
      </c>
      <c r="GC12" s="66">
        <v>15376</v>
      </c>
      <c r="GD12" s="66">
        <v>16242</v>
      </c>
      <c r="GE12" s="66">
        <v>17108</v>
      </c>
      <c r="GF12" s="66">
        <v>17975</v>
      </c>
      <c r="GG12" s="66">
        <v>18841</v>
      </c>
      <c r="GH12" s="66">
        <v>19707</v>
      </c>
      <c r="GI12" s="66">
        <v>20790</v>
      </c>
      <c r="GJ12" s="66">
        <v>21873</v>
      </c>
      <c r="GK12" s="40"/>
      <c r="GL12" s="65">
        <v>181913</v>
      </c>
      <c r="GM12" s="65">
        <v>191009</v>
      </c>
      <c r="GN12" s="65">
        <v>200104</v>
      </c>
      <c r="GO12" s="65">
        <v>209200</v>
      </c>
      <c r="GP12" s="65">
        <v>218295</v>
      </c>
      <c r="GQ12" s="65">
        <v>227391</v>
      </c>
      <c r="GR12" s="65">
        <v>241034</v>
      </c>
      <c r="GS12" s="65">
        <v>254678</v>
      </c>
      <c r="GT12" s="65">
        <v>268321</v>
      </c>
      <c r="GU12" s="65">
        <v>281965</v>
      </c>
      <c r="GV12" s="65">
        <v>295608</v>
      </c>
      <c r="GW12" s="65">
        <v>309251</v>
      </c>
      <c r="GX12" s="65">
        <v>322895</v>
      </c>
      <c r="GY12" s="65">
        <v>341086</v>
      </c>
      <c r="GZ12" s="65">
        <v>359277</v>
      </c>
      <c r="HA12" s="65">
        <v>377469</v>
      </c>
      <c r="HB12" s="65">
        <v>395660</v>
      </c>
      <c r="HC12" s="65">
        <v>413851</v>
      </c>
      <c r="HD12" s="65">
        <v>436590</v>
      </c>
      <c r="HE12" s="65">
        <v>459329</v>
      </c>
      <c r="HF12" s="110">
        <f t="shared" si="1"/>
        <v>0.97251434034416828</v>
      </c>
      <c r="HG12" s="87">
        <f>GO12/AC12</f>
        <v>0.92970985002493267</v>
      </c>
      <c r="HH12" s="87">
        <f t="shared" si="3"/>
        <v>0.904156161508473</v>
      </c>
      <c r="HI12" s="115">
        <v>400</v>
      </c>
      <c r="HJ12" s="116">
        <v>0.05</v>
      </c>
      <c r="HK12" s="68"/>
      <c r="HL12" s="68">
        <v>0.05</v>
      </c>
      <c r="HM12" s="35"/>
    </row>
    <row r="13" spans="1:221" s="61" customFormat="1" x14ac:dyDescent="0.2">
      <c r="A13" s="48" t="str">
        <f t="shared" si="0"/>
        <v>Home Weatherproofing_Incentive</v>
      </c>
      <c r="B13" s="62" t="s">
        <v>9</v>
      </c>
      <c r="C13" s="62" t="s">
        <v>10</v>
      </c>
      <c r="D13" s="62" t="s">
        <v>7</v>
      </c>
      <c r="E13" s="63">
        <v>80</v>
      </c>
      <c r="F13" s="63">
        <v>84</v>
      </c>
      <c r="G13" s="63">
        <v>88</v>
      </c>
      <c r="H13" s="63">
        <v>92</v>
      </c>
      <c r="I13" s="63">
        <v>96</v>
      </c>
      <c r="J13" s="63">
        <v>100</v>
      </c>
      <c r="K13" s="63">
        <v>106</v>
      </c>
      <c r="L13" s="63">
        <v>112</v>
      </c>
      <c r="M13" s="63">
        <v>118</v>
      </c>
      <c r="N13" s="63">
        <v>124</v>
      </c>
      <c r="O13" s="63">
        <v>130</v>
      </c>
      <c r="P13" s="63">
        <v>136</v>
      </c>
      <c r="Q13" s="63">
        <v>142</v>
      </c>
      <c r="R13" s="63">
        <v>150</v>
      </c>
      <c r="S13" s="63">
        <v>158</v>
      </c>
      <c r="T13" s="63">
        <v>166</v>
      </c>
      <c r="U13" s="63">
        <v>174</v>
      </c>
      <c r="V13" s="63">
        <v>182</v>
      </c>
      <c r="W13" s="63">
        <v>192</v>
      </c>
      <c r="X13" s="63">
        <v>202</v>
      </c>
      <c r="Y13" s="51"/>
      <c r="Z13" s="63">
        <v>312178.15207154764</v>
      </c>
      <c r="AA13" s="63">
        <v>326974.90715617145</v>
      </c>
      <c r="AB13" s="63">
        <v>345620.14456161449</v>
      </c>
      <c r="AC13" s="63">
        <v>359817.02740123315</v>
      </c>
      <c r="AD13" s="63">
        <v>374613.78248585708</v>
      </c>
      <c r="AE13" s="63">
        <v>389410.53757048096</v>
      </c>
      <c r="AF13" s="63">
        <v>413916.99857228069</v>
      </c>
      <c r="AG13" s="63">
        <v>437049.41290016659</v>
      </c>
      <c r="AH13" s="63">
        <v>462155.74614697148</v>
      </c>
      <c r="AI13" s="63">
        <v>484688.28822985222</v>
      </c>
      <c r="AJ13" s="63">
        <v>509794.62147665711</v>
      </c>
      <c r="AK13" s="63">
        <v>532927.03580454306</v>
      </c>
      <c r="AL13" s="63">
        <v>553585.01448552357</v>
      </c>
      <c r="AM13" s="63">
        <v>587027.0069755906</v>
      </c>
      <c r="AN13" s="63">
        <v>616020.64489983302</v>
      </c>
      <c r="AO13" s="63">
        <v>649462.63738990005</v>
      </c>
      <c r="AP13" s="63">
        <v>678456.27531414258</v>
      </c>
      <c r="AQ13" s="63">
        <v>711898.26780420961</v>
      </c>
      <c r="AR13" s="63">
        <v>749227.56497171416</v>
      </c>
      <c r="AS13" s="63">
        <v>788530.78105813777</v>
      </c>
      <c r="AT13" s="52"/>
      <c r="AU13" s="63">
        <v>19.329240874206899</v>
      </c>
      <c r="AV13" s="63">
        <v>20.232508491040658</v>
      </c>
      <c r="AW13" s="63">
        <v>21.473700445894895</v>
      </c>
      <c r="AX13" s="63">
        <v>22.291821432214519</v>
      </c>
      <c r="AY13" s="63">
        <v>23.195089049048278</v>
      </c>
      <c r="AZ13" s="63">
        <v>24.098356665882037</v>
      </c>
      <c r="BA13" s="63">
        <v>25.553127683682838</v>
      </c>
      <c r="BB13" s="63">
        <v>27.06093722388966</v>
      </c>
      <c r="BC13" s="63">
        <v>28.600854872204593</v>
      </c>
      <c r="BD13" s="63">
        <v>30.023517781897283</v>
      </c>
      <c r="BE13" s="63">
        <v>31.563435430212213</v>
      </c>
      <c r="BF13" s="63">
        <v>33.071244970419031</v>
      </c>
      <c r="BG13" s="63">
        <v>34.188091650199354</v>
      </c>
      <c r="BH13" s="63">
        <v>36.33255122188735</v>
      </c>
      <c r="BI13" s="63">
        <v>38.053939825040729</v>
      </c>
      <c r="BJ13" s="63">
        <v>40.198399396728732</v>
      </c>
      <c r="BK13" s="63">
        <v>41.919787999882118</v>
      </c>
      <c r="BL13" s="63">
        <v>44.064247571570114</v>
      </c>
      <c r="BM13" s="63">
        <v>46.390178098096555</v>
      </c>
      <c r="BN13" s="63">
        <v>48.748216732731123</v>
      </c>
      <c r="BO13" s="51"/>
      <c r="BP13" s="64">
        <v>117500</v>
      </c>
      <c r="BQ13" s="64">
        <v>121900</v>
      </c>
      <c r="BR13" s="64">
        <v>127200</v>
      </c>
      <c r="BS13" s="64">
        <v>132400</v>
      </c>
      <c r="BT13" s="64">
        <v>138000</v>
      </c>
      <c r="BU13" s="64">
        <v>143600</v>
      </c>
      <c r="BV13" s="64">
        <v>152400</v>
      </c>
      <c r="BW13" s="64">
        <v>161000</v>
      </c>
      <c r="BX13" s="64">
        <v>170200</v>
      </c>
      <c r="BY13" s="64">
        <v>178400</v>
      </c>
      <c r="BZ13" s="64">
        <v>187600</v>
      </c>
      <c r="CA13" s="64">
        <v>196200</v>
      </c>
      <c r="CB13" s="64">
        <v>204000</v>
      </c>
      <c r="CC13" s="64">
        <v>216200</v>
      </c>
      <c r="CD13" s="64">
        <v>227000</v>
      </c>
      <c r="CE13" s="64">
        <v>239200</v>
      </c>
      <c r="CF13" s="64">
        <v>250000</v>
      </c>
      <c r="CG13" s="64">
        <v>262200</v>
      </c>
      <c r="CH13" s="64">
        <v>276000</v>
      </c>
      <c r="CI13" s="64">
        <v>290400</v>
      </c>
      <c r="CJ13" s="15"/>
      <c r="CK13" s="65">
        <v>22833</v>
      </c>
      <c r="CL13" s="65">
        <v>23746</v>
      </c>
      <c r="CM13" s="65">
        <v>24798</v>
      </c>
      <c r="CN13" s="65">
        <v>25835</v>
      </c>
      <c r="CO13" s="65">
        <v>26934</v>
      </c>
      <c r="CP13" s="65">
        <v>28033</v>
      </c>
      <c r="CQ13" s="65">
        <v>29744</v>
      </c>
      <c r="CR13" s="65">
        <v>31423</v>
      </c>
      <c r="CS13" s="65">
        <v>33196</v>
      </c>
      <c r="CT13" s="65">
        <v>34813</v>
      </c>
      <c r="CU13" s="65">
        <v>36586</v>
      </c>
      <c r="CV13" s="65">
        <v>38265</v>
      </c>
      <c r="CW13" s="65">
        <v>39821</v>
      </c>
      <c r="CX13" s="65">
        <v>42174</v>
      </c>
      <c r="CY13" s="65">
        <v>44310</v>
      </c>
      <c r="CZ13" s="65">
        <v>46663</v>
      </c>
      <c r="DA13" s="65">
        <v>48799</v>
      </c>
      <c r="DB13" s="65">
        <v>51152</v>
      </c>
      <c r="DC13" s="65">
        <v>53868</v>
      </c>
      <c r="DD13" s="65">
        <v>56678</v>
      </c>
      <c r="DE13" s="55"/>
      <c r="DF13" s="66">
        <v>4000</v>
      </c>
      <c r="DG13" s="66">
        <v>4200</v>
      </c>
      <c r="DH13" s="66">
        <v>4400</v>
      </c>
      <c r="DI13" s="66">
        <v>4600</v>
      </c>
      <c r="DJ13" s="66">
        <v>4800</v>
      </c>
      <c r="DK13" s="66">
        <v>5000</v>
      </c>
      <c r="DL13" s="66">
        <v>5300</v>
      </c>
      <c r="DM13" s="66">
        <v>5600</v>
      </c>
      <c r="DN13" s="66">
        <v>5900</v>
      </c>
      <c r="DO13" s="66">
        <v>6200</v>
      </c>
      <c r="DP13" s="66">
        <v>6500</v>
      </c>
      <c r="DQ13" s="66">
        <v>6800</v>
      </c>
      <c r="DR13" s="66">
        <v>7100</v>
      </c>
      <c r="DS13" s="66">
        <v>7500</v>
      </c>
      <c r="DT13" s="66">
        <v>7900</v>
      </c>
      <c r="DU13" s="66">
        <v>8300</v>
      </c>
      <c r="DV13" s="66">
        <v>8700</v>
      </c>
      <c r="DW13" s="66">
        <v>9100</v>
      </c>
      <c r="DX13" s="66">
        <v>9600</v>
      </c>
      <c r="DY13" s="66">
        <v>10100</v>
      </c>
      <c r="DZ13" s="57"/>
      <c r="EA13" s="66">
        <v>6075</v>
      </c>
      <c r="EB13" s="66">
        <v>6305</v>
      </c>
      <c r="EC13" s="66">
        <v>6580</v>
      </c>
      <c r="ED13" s="66">
        <v>6850</v>
      </c>
      <c r="EE13" s="66">
        <v>7140</v>
      </c>
      <c r="EF13" s="66">
        <v>7430</v>
      </c>
      <c r="EG13" s="66">
        <v>7885</v>
      </c>
      <c r="EH13" s="66">
        <v>8330</v>
      </c>
      <c r="EI13" s="66">
        <v>8805</v>
      </c>
      <c r="EJ13" s="66">
        <v>9230</v>
      </c>
      <c r="EK13" s="66">
        <v>9705</v>
      </c>
      <c r="EL13" s="66">
        <v>10150</v>
      </c>
      <c r="EM13" s="66">
        <v>10555</v>
      </c>
      <c r="EN13" s="66">
        <v>11185</v>
      </c>
      <c r="EO13" s="66">
        <v>11745</v>
      </c>
      <c r="EP13" s="66">
        <v>12375</v>
      </c>
      <c r="EQ13" s="66">
        <v>12935</v>
      </c>
      <c r="ER13" s="66">
        <v>13565</v>
      </c>
      <c r="ES13" s="66">
        <v>14280</v>
      </c>
      <c r="ET13" s="66">
        <v>15025</v>
      </c>
      <c r="EU13" s="58"/>
      <c r="EV13" s="66">
        <v>6075</v>
      </c>
      <c r="EW13" s="66">
        <v>6305</v>
      </c>
      <c r="EX13" s="66">
        <v>6580</v>
      </c>
      <c r="EY13" s="66">
        <v>6850</v>
      </c>
      <c r="EZ13" s="66">
        <v>7140</v>
      </c>
      <c r="FA13" s="66">
        <v>7430</v>
      </c>
      <c r="FB13" s="66">
        <v>7885</v>
      </c>
      <c r="FC13" s="66">
        <v>8330</v>
      </c>
      <c r="FD13" s="66">
        <v>8805</v>
      </c>
      <c r="FE13" s="66">
        <v>9230</v>
      </c>
      <c r="FF13" s="66">
        <v>9705</v>
      </c>
      <c r="FG13" s="66">
        <v>10150</v>
      </c>
      <c r="FH13" s="66">
        <v>10555</v>
      </c>
      <c r="FI13" s="66">
        <v>11185</v>
      </c>
      <c r="FJ13" s="66">
        <v>11745</v>
      </c>
      <c r="FK13" s="66">
        <v>12375</v>
      </c>
      <c r="FL13" s="66">
        <v>12935</v>
      </c>
      <c r="FM13" s="66">
        <v>13565</v>
      </c>
      <c r="FN13" s="66">
        <v>14280</v>
      </c>
      <c r="FO13" s="66">
        <v>15025</v>
      </c>
      <c r="FP13" s="58"/>
      <c r="FQ13" s="66">
        <v>6683</v>
      </c>
      <c r="FR13" s="66">
        <v>6936</v>
      </c>
      <c r="FS13" s="66">
        <v>7238</v>
      </c>
      <c r="FT13" s="66">
        <v>7535</v>
      </c>
      <c r="FU13" s="66">
        <v>7854</v>
      </c>
      <c r="FV13" s="66">
        <v>8173</v>
      </c>
      <c r="FW13" s="66">
        <v>8674</v>
      </c>
      <c r="FX13" s="66">
        <v>9163</v>
      </c>
      <c r="FY13" s="66">
        <v>9686</v>
      </c>
      <c r="FZ13" s="66">
        <v>10153</v>
      </c>
      <c r="GA13" s="66">
        <v>10676</v>
      </c>
      <c r="GB13" s="66">
        <v>11165</v>
      </c>
      <c r="GC13" s="66">
        <v>11611</v>
      </c>
      <c r="GD13" s="66">
        <v>12304</v>
      </c>
      <c r="GE13" s="66">
        <v>12920</v>
      </c>
      <c r="GF13" s="66">
        <v>13613</v>
      </c>
      <c r="GG13" s="66">
        <v>14229</v>
      </c>
      <c r="GH13" s="66">
        <v>14922</v>
      </c>
      <c r="GI13" s="66">
        <v>15708</v>
      </c>
      <c r="GJ13" s="66">
        <v>16528</v>
      </c>
      <c r="GK13" s="40"/>
      <c r="GL13" s="65">
        <v>140333</v>
      </c>
      <c r="GM13" s="65">
        <v>145646</v>
      </c>
      <c r="GN13" s="65">
        <v>151998</v>
      </c>
      <c r="GO13" s="65">
        <v>158235</v>
      </c>
      <c r="GP13" s="65">
        <v>164934</v>
      </c>
      <c r="GQ13" s="65">
        <v>171633</v>
      </c>
      <c r="GR13" s="65">
        <v>182144</v>
      </c>
      <c r="GS13" s="65">
        <v>192423</v>
      </c>
      <c r="GT13" s="65">
        <v>203396</v>
      </c>
      <c r="GU13" s="65">
        <v>213213</v>
      </c>
      <c r="GV13" s="65">
        <v>224186</v>
      </c>
      <c r="GW13" s="65">
        <v>234465</v>
      </c>
      <c r="GX13" s="65">
        <v>243821</v>
      </c>
      <c r="GY13" s="65">
        <v>258374</v>
      </c>
      <c r="GZ13" s="65">
        <v>271310</v>
      </c>
      <c r="HA13" s="65">
        <v>285863</v>
      </c>
      <c r="HB13" s="65">
        <v>298799</v>
      </c>
      <c r="HC13" s="65">
        <v>313352</v>
      </c>
      <c r="HD13" s="65">
        <v>329868</v>
      </c>
      <c r="HE13" s="65">
        <v>347078</v>
      </c>
      <c r="HF13" s="110">
        <f t="shared" si="1"/>
        <v>0.16326982020412678</v>
      </c>
      <c r="HG13" s="87">
        <f t="shared" si="2"/>
        <v>0.43976518049422836</v>
      </c>
      <c r="HH13" s="87">
        <f t="shared" si="3"/>
        <v>7.1800381951328027E-2</v>
      </c>
      <c r="HI13" s="115">
        <v>50</v>
      </c>
      <c r="HJ13" s="116">
        <v>0.05</v>
      </c>
      <c r="HK13" s="68">
        <v>0.05</v>
      </c>
      <c r="HL13" s="68">
        <v>0.05</v>
      </c>
      <c r="HM13" s="35"/>
    </row>
    <row r="14" spans="1:221" s="61" customFormat="1" x14ac:dyDescent="0.2">
      <c r="A14" s="48" t="str">
        <f t="shared" si="0"/>
        <v>Income Qualified Weatherproofing_</v>
      </c>
      <c r="B14" s="49" t="s">
        <v>9</v>
      </c>
      <c r="C14" s="49" t="s">
        <v>13</v>
      </c>
      <c r="D14" s="49"/>
      <c r="E14" s="50">
        <v>394</v>
      </c>
      <c r="F14" s="50">
        <v>420</v>
      </c>
      <c r="G14" s="50">
        <v>438</v>
      </c>
      <c r="H14" s="50">
        <v>455</v>
      </c>
      <c r="I14" s="50">
        <v>473</v>
      </c>
      <c r="J14" s="50">
        <v>490</v>
      </c>
      <c r="K14" s="50">
        <v>508</v>
      </c>
      <c r="L14" s="50">
        <v>525</v>
      </c>
      <c r="M14" s="50">
        <v>560</v>
      </c>
      <c r="N14" s="50">
        <v>595</v>
      </c>
      <c r="O14" s="50">
        <v>630</v>
      </c>
      <c r="P14" s="50">
        <v>665</v>
      </c>
      <c r="Q14" s="50">
        <v>700</v>
      </c>
      <c r="R14" s="50">
        <v>735</v>
      </c>
      <c r="S14" s="50">
        <v>770</v>
      </c>
      <c r="T14" s="50">
        <v>805</v>
      </c>
      <c r="U14" s="50">
        <v>840</v>
      </c>
      <c r="V14" s="50">
        <v>875</v>
      </c>
      <c r="W14" s="50">
        <v>928</v>
      </c>
      <c r="X14" s="50">
        <v>980</v>
      </c>
      <c r="Y14" s="51"/>
      <c r="Z14" s="50">
        <v>775925.61665560503</v>
      </c>
      <c r="AA14" s="50">
        <v>832780.52104899602</v>
      </c>
      <c r="AB14" s="50">
        <v>877539.57200790208</v>
      </c>
      <c r="AC14" s="50">
        <v>927834.01633012563</v>
      </c>
      <c r="AD14" s="50">
        <v>934729.14781547699</v>
      </c>
      <c r="AE14" s="50">
        <v>985023.5921377003</v>
      </c>
      <c r="AF14" s="50">
        <v>1014504.4872007659</v>
      </c>
      <c r="AG14" s="50">
        <v>1041039.5242412195</v>
      </c>
      <c r="AH14" s="50">
        <v>1102571.6203832654</v>
      </c>
      <c r="AI14" s="50">
        <v>1192449.4394340832</v>
      </c>
      <c r="AJ14" s="50">
        <v>1254814.6914719699</v>
      </c>
      <c r="AK14" s="50">
        <v>1334345.5497815583</v>
      </c>
      <c r="AL14" s="50">
        <v>1429050.8560726771</v>
      </c>
      <c r="AM14" s="50">
        <v>1462725.5056741817</v>
      </c>
      <c r="AN14" s="50">
        <v>1542256.3639837706</v>
      </c>
      <c r="AO14" s="50">
        <v>1604621.6160216571</v>
      </c>
      <c r="AP14" s="50">
        <v>1694499.4350724753</v>
      </c>
      <c r="AQ14" s="50">
        <v>1760129.5704732919</v>
      </c>
      <c r="AR14" s="50">
        <v>1862563.1641456026</v>
      </c>
      <c r="AS14" s="50">
        <v>1964775.5013125744</v>
      </c>
      <c r="AT14" s="15"/>
      <c r="AU14" s="50">
        <v>69.274854542767798</v>
      </c>
      <c r="AV14" s="50">
        <v>74.799983160199702</v>
      </c>
      <c r="AW14" s="50">
        <v>78.381025460642277</v>
      </c>
      <c r="AX14" s="50">
        <v>82.478600435510529</v>
      </c>
      <c r="AY14" s="50">
        <v>82.929127847857515</v>
      </c>
      <c r="AZ14" s="50">
        <v>87.026702822725767</v>
      </c>
      <c r="BA14" s="50">
        <v>88.731245914120933</v>
      </c>
      <c r="BB14" s="50">
        <v>93.642225011508316</v>
      </c>
      <c r="BC14" s="50">
        <v>98.552451185879846</v>
      </c>
      <c r="BD14" s="50">
        <v>105.75068546498699</v>
      </c>
      <c r="BE14" s="50">
        <v>110.7791708484059</v>
      </c>
      <c r="BF14" s="50">
        <v>117.54712362477264</v>
      </c>
      <c r="BG14" s="50">
        <v>126.37876818829565</v>
      </c>
      <c r="BH14" s="50">
        <v>130.77443998792671</v>
      </c>
      <c r="BI14" s="50">
        <v>137.54239276429348</v>
      </c>
      <c r="BJ14" s="50">
        <v>142.57087814771239</v>
      </c>
      <c r="BK14" s="50">
        <v>149.76911242681953</v>
      </c>
      <c r="BL14" s="50">
        <v>156.00729709845066</v>
      </c>
      <c r="BM14" s="50">
        <v>165.40772828336807</v>
      </c>
      <c r="BN14" s="50">
        <v>174.79286694975926</v>
      </c>
      <c r="BO14" s="15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15"/>
      <c r="CK14" s="54">
        <v>489316.88000000006</v>
      </c>
      <c r="CL14" s="54">
        <v>524927.84</v>
      </c>
      <c r="CM14" s="54">
        <v>555032.99</v>
      </c>
      <c r="CN14" s="54">
        <v>585755.14</v>
      </c>
      <c r="CO14" s="54">
        <v>591233.14</v>
      </c>
      <c r="CP14" s="54">
        <v>621955.29</v>
      </c>
      <c r="CQ14" s="54">
        <v>632407.29</v>
      </c>
      <c r="CR14" s="54">
        <v>660755.69999999995</v>
      </c>
      <c r="CS14" s="54">
        <v>697568.85000000009</v>
      </c>
      <c r="CT14" s="54">
        <v>757699.70000000007</v>
      </c>
      <c r="CU14" s="54">
        <v>794594.3</v>
      </c>
      <c r="CV14" s="54">
        <v>837287.71</v>
      </c>
      <c r="CW14" s="54">
        <v>898568.56000000017</v>
      </c>
      <c r="CX14" s="54">
        <v>931077.7100000002</v>
      </c>
      <c r="CY14" s="54">
        <v>973771.12</v>
      </c>
      <c r="CZ14" s="54">
        <v>1010665.72</v>
      </c>
      <c r="DA14" s="54">
        <v>1070594.57</v>
      </c>
      <c r="DB14" s="54">
        <v>1109942.98</v>
      </c>
      <c r="DC14" s="54">
        <v>1176988.28</v>
      </c>
      <c r="DD14" s="54">
        <v>1243974.58</v>
      </c>
      <c r="DE14" s="55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57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58"/>
      <c r="EV14" s="72"/>
      <c r="EW14" s="72"/>
      <c r="EX14" s="72"/>
      <c r="EY14" s="72"/>
      <c r="EZ14" s="72"/>
      <c r="FA14" s="72"/>
      <c r="FB14" s="72"/>
      <c r="FC14" s="72"/>
      <c r="FD14" s="72"/>
      <c r="FE14" s="72"/>
      <c r="FF14" s="72"/>
      <c r="FG14" s="72"/>
      <c r="FH14" s="72"/>
      <c r="FI14" s="72"/>
      <c r="FJ14" s="72"/>
      <c r="FK14" s="72"/>
      <c r="FL14" s="72"/>
      <c r="FM14" s="72"/>
      <c r="FN14" s="72"/>
      <c r="FO14" s="72"/>
      <c r="FP14" s="58"/>
      <c r="FQ14" s="56"/>
      <c r="FR14" s="56"/>
      <c r="FS14" s="56"/>
      <c r="FT14" s="56"/>
      <c r="FU14" s="56"/>
      <c r="FV14" s="56"/>
      <c r="FW14" s="56"/>
      <c r="FX14" s="56"/>
      <c r="FY14" s="56"/>
      <c r="FZ14" s="56"/>
      <c r="GA14" s="56"/>
      <c r="GB14" s="56"/>
      <c r="GC14" s="56"/>
      <c r="GD14" s="56"/>
      <c r="GE14" s="56"/>
      <c r="GF14" s="56"/>
      <c r="GG14" s="56"/>
      <c r="GH14" s="56"/>
      <c r="GI14" s="56"/>
      <c r="GJ14" s="56"/>
      <c r="GK14" s="40"/>
      <c r="GL14" s="54">
        <v>489316.88000000006</v>
      </c>
      <c r="GM14" s="54">
        <v>524927.84</v>
      </c>
      <c r="GN14" s="54">
        <v>555032.99</v>
      </c>
      <c r="GO14" s="54">
        <v>585755.14</v>
      </c>
      <c r="GP14" s="54">
        <v>591233.14</v>
      </c>
      <c r="GQ14" s="54">
        <v>621955.29</v>
      </c>
      <c r="GR14" s="54">
        <v>632407.29</v>
      </c>
      <c r="GS14" s="54">
        <v>660755.69999999995</v>
      </c>
      <c r="GT14" s="54">
        <v>697568.85000000009</v>
      </c>
      <c r="GU14" s="54">
        <v>757699.70000000007</v>
      </c>
      <c r="GV14" s="54">
        <v>794594.3</v>
      </c>
      <c r="GW14" s="54">
        <v>837287.71</v>
      </c>
      <c r="GX14" s="54">
        <v>898568.56000000017</v>
      </c>
      <c r="GY14" s="54">
        <v>931077.7100000002</v>
      </c>
      <c r="GZ14" s="54">
        <v>973771.12</v>
      </c>
      <c r="HA14" s="54">
        <v>1010665.72</v>
      </c>
      <c r="HB14" s="54">
        <v>1070594.57</v>
      </c>
      <c r="HC14" s="54">
        <v>1109942.98</v>
      </c>
      <c r="HD14" s="54">
        <v>1176988.28</v>
      </c>
      <c r="HE14" s="54">
        <v>1243974.58</v>
      </c>
      <c r="HF14" s="110">
        <f t="shared" si="1"/>
        <v>1</v>
      </c>
      <c r="HG14" s="87">
        <f t="shared" si="2"/>
        <v>0.63131457748967346</v>
      </c>
      <c r="HH14" s="87">
        <f t="shared" si="3"/>
        <v>0.63131457748967346</v>
      </c>
      <c r="HI14" s="60"/>
      <c r="HJ14" s="60"/>
      <c r="HK14" s="60"/>
      <c r="HL14" s="60">
        <v>0.05</v>
      </c>
      <c r="HM14" s="35"/>
    </row>
    <row r="15" spans="1:221" s="61" customFormat="1" x14ac:dyDescent="0.2">
      <c r="A15" s="48" t="str">
        <f t="shared" si="0"/>
        <v>Income Qualified Weatherproofing_Direct Install</v>
      </c>
      <c r="B15" s="62" t="s">
        <v>9</v>
      </c>
      <c r="C15" s="62" t="s">
        <v>13</v>
      </c>
      <c r="D15" s="62" t="s">
        <v>11</v>
      </c>
      <c r="E15" s="63">
        <v>225</v>
      </c>
      <c r="F15" s="63">
        <v>240</v>
      </c>
      <c r="G15" s="63">
        <v>250</v>
      </c>
      <c r="H15" s="63">
        <v>260</v>
      </c>
      <c r="I15" s="63">
        <v>270</v>
      </c>
      <c r="J15" s="63">
        <v>280</v>
      </c>
      <c r="K15" s="63">
        <v>290</v>
      </c>
      <c r="L15" s="63">
        <v>300</v>
      </c>
      <c r="M15" s="63">
        <v>320</v>
      </c>
      <c r="N15" s="63">
        <v>340</v>
      </c>
      <c r="O15" s="63">
        <v>360</v>
      </c>
      <c r="P15" s="63">
        <v>380</v>
      </c>
      <c r="Q15" s="63">
        <v>400</v>
      </c>
      <c r="R15" s="63">
        <v>420</v>
      </c>
      <c r="S15" s="63">
        <v>440</v>
      </c>
      <c r="T15" s="63">
        <v>460</v>
      </c>
      <c r="U15" s="63">
        <v>480</v>
      </c>
      <c r="V15" s="63">
        <v>500</v>
      </c>
      <c r="W15" s="63">
        <v>530</v>
      </c>
      <c r="X15" s="63">
        <v>560</v>
      </c>
      <c r="Y15" s="51"/>
      <c r="Z15" s="63">
        <v>152858.62589611782</v>
      </c>
      <c r="AA15" s="63">
        <v>162828.07758436786</v>
      </c>
      <c r="AB15" s="63">
        <v>169723.20906971919</v>
      </c>
      <c r="AC15" s="63">
        <v>176397.08404973187</v>
      </c>
      <c r="AD15" s="63">
        <v>183292.21553508323</v>
      </c>
      <c r="AE15" s="63">
        <v>189966.09051509583</v>
      </c>
      <c r="AF15" s="63">
        <v>196861.22200044719</v>
      </c>
      <c r="AG15" s="63">
        <v>203535.09698045981</v>
      </c>
      <c r="AH15" s="63">
        <v>217104.10344582383</v>
      </c>
      <c r="AI15" s="63">
        <v>230673.10991118778</v>
      </c>
      <c r="AJ15" s="63">
        <v>244242.1163765518</v>
      </c>
      <c r="AK15" s="63">
        <v>257811.12284191579</v>
      </c>
      <c r="AL15" s="63">
        <v>271380.12930727977</v>
      </c>
      <c r="AM15" s="63">
        <v>284949.13577264373</v>
      </c>
      <c r="AN15" s="63">
        <v>298518.14223800774</v>
      </c>
      <c r="AO15" s="63">
        <v>312087.14870337176</v>
      </c>
      <c r="AP15" s="63">
        <v>325656.15516873571</v>
      </c>
      <c r="AQ15" s="63">
        <v>339225.16163409973</v>
      </c>
      <c r="AR15" s="63">
        <v>359689.29958481505</v>
      </c>
      <c r="AS15" s="63">
        <v>379932.18103019166</v>
      </c>
      <c r="AT15" s="52"/>
      <c r="AU15" s="63">
        <v>9.9760584258410585</v>
      </c>
      <c r="AV15" s="63">
        <v>10.629147674013312</v>
      </c>
      <c r="AW15" s="63">
        <v>11.07967508636029</v>
      </c>
      <c r="AX15" s="63">
        <v>11.514909980181086</v>
      </c>
      <c r="AY15" s="63">
        <v>11.965437392528067</v>
      </c>
      <c r="AZ15" s="63">
        <v>12.400672286348863</v>
      </c>
      <c r="BA15" s="63">
        <v>12.851199698695842</v>
      </c>
      <c r="BB15" s="63">
        <v>13.28643459251664</v>
      </c>
      <c r="BC15" s="63">
        <v>14.172196898684417</v>
      </c>
      <c r="BD15" s="63">
        <v>15.057959204852192</v>
      </c>
      <c r="BE15" s="63">
        <v>15.943721511019966</v>
      </c>
      <c r="BF15" s="63">
        <v>16.829483817187743</v>
      </c>
      <c r="BG15" s="63">
        <v>17.715246123355517</v>
      </c>
      <c r="BH15" s="63">
        <v>18.601008429523294</v>
      </c>
      <c r="BI15" s="63">
        <v>19.486770735691071</v>
      </c>
      <c r="BJ15" s="63">
        <v>20.372533041858844</v>
      </c>
      <c r="BK15" s="63">
        <v>21.258295348026625</v>
      </c>
      <c r="BL15" s="63">
        <v>22.144057654194398</v>
      </c>
      <c r="BM15" s="63">
        <v>23.480347372709154</v>
      </c>
      <c r="BN15" s="63">
        <v>24.801344572697726</v>
      </c>
      <c r="BO15" s="51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4"/>
      <c r="CA15" s="64"/>
      <c r="CB15" s="64"/>
      <c r="CC15" s="64"/>
      <c r="CD15" s="64"/>
      <c r="CE15" s="64"/>
      <c r="CF15" s="64"/>
      <c r="CG15" s="64"/>
      <c r="CH15" s="64"/>
      <c r="CI15" s="64"/>
      <c r="CJ15" s="15"/>
      <c r="CK15" s="65">
        <v>99225</v>
      </c>
      <c r="CL15" s="65">
        <v>105840</v>
      </c>
      <c r="CM15" s="65">
        <v>110250</v>
      </c>
      <c r="CN15" s="65">
        <v>114660</v>
      </c>
      <c r="CO15" s="65">
        <v>119070</v>
      </c>
      <c r="CP15" s="65">
        <v>123480</v>
      </c>
      <c r="CQ15" s="65">
        <v>127890</v>
      </c>
      <c r="CR15" s="65">
        <v>132300</v>
      </c>
      <c r="CS15" s="65">
        <v>141120</v>
      </c>
      <c r="CT15" s="65">
        <v>149940</v>
      </c>
      <c r="CU15" s="65">
        <v>158760</v>
      </c>
      <c r="CV15" s="65">
        <v>167580</v>
      </c>
      <c r="CW15" s="65">
        <v>176400</v>
      </c>
      <c r="CX15" s="65">
        <v>185220</v>
      </c>
      <c r="CY15" s="65">
        <v>194040</v>
      </c>
      <c r="CZ15" s="65">
        <v>202860</v>
      </c>
      <c r="DA15" s="65">
        <v>211680</v>
      </c>
      <c r="DB15" s="65">
        <v>220500</v>
      </c>
      <c r="DC15" s="65">
        <v>233730</v>
      </c>
      <c r="DD15" s="65">
        <v>246960</v>
      </c>
      <c r="DE15" s="55"/>
      <c r="DF15" s="66">
        <v>90000</v>
      </c>
      <c r="DG15" s="66">
        <v>96000</v>
      </c>
      <c r="DH15" s="66">
        <v>100000</v>
      </c>
      <c r="DI15" s="66">
        <v>104000</v>
      </c>
      <c r="DJ15" s="66">
        <v>108000</v>
      </c>
      <c r="DK15" s="66">
        <v>112000</v>
      </c>
      <c r="DL15" s="66">
        <v>116000</v>
      </c>
      <c r="DM15" s="66">
        <v>120000</v>
      </c>
      <c r="DN15" s="66">
        <v>128000</v>
      </c>
      <c r="DO15" s="66">
        <v>136000</v>
      </c>
      <c r="DP15" s="66">
        <v>144000</v>
      </c>
      <c r="DQ15" s="66">
        <v>152000</v>
      </c>
      <c r="DR15" s="66">
        <v>160000</v>
      </c>
      <c r="DS15" s="66">
        <v>168000</v>
      </c>
      <c r="DT15" s="66">
        <v>176000</v>
      </c>
      <c r="DU15" s="66">
        <v>184000</v>
      </c>
      <c r="DV15" s="66">
        <v>192000</v>
      </c>
      <c r="DW15" s="66">
        <v>200000</v>
      </c>
      <c r="DX15" s="66">
        <v>212000</v>
      </c>
      <c r="DY15" s="66">
        <v>224000</v>
      </c>
      <c r="DZ15" s="57"/>
      <c r="EA15" s="66">
        <v>4500</v>
      </c>
      <c r="EB15" s="66">
        <v>4800</v>
      </c>
      <c r="EC15" s="66">
        <v>5000</v>
      </c>
      <c r="ED15" s="66">
        <v>5200</v>
      </c>
      <c r="EE15" s="66">
        <v>5400</v>
      </c>
      <c r="EF15" s="66">
        <v>5600</v>
      </c>
      <c r="EG15" s="66">
        <v>5800</v>
      </c>
      <c r="EH15" s="66">
        <v>6000</v>
      </c>
      <c r="EI15" s="66">
        <v>6400</v>
      </c>
      <c r="EJ15" s="66">
        <v>6800</v>
      </c>
      <c r="EK15" s="66">
        <v>7200</v>
      </c>
      <c r="EL15" s="66">
        <v>7600</v>
      </c>
      <c r="EM15" s="66">
        <v>8000</v>
      </c>
      <c r="EN15" s="66">
        <v>8400</v>
      </c>
      <c r="EO15" s="66">
        <v>8800</v>
      </c>
      <c r="EP15" s="66">
        <v>9200</v>
      </c>
      <c r="EQ15" s="66">
        <v>9600</v>
      </c>
      <c r="ER15" s="66">
        <v>10000</v>
      </c>
      <c r="ES15" s="66">
        <v>10600</v>
      </c>
      <c r="ET15" s="66">
        <v>11200</v>
      </c>
      <c r="EU15" s="58"/>
      <c r="EV15" s="66">
        <v>0</v>
      </c>
      <c r="EW15" s="66">
        <v>0</v>
      </c>
      <c r="EX15" s="66">
        <v>0</v>
      </c>
      <c r="EY15" s="66">
        <v>0</v>
      </c>
      <c r="EZ15" s="66">
        <v>0</v>
      </c>
      <c r="FA15" s="66">
        <v>0</v>
      </c>
      <c r="FB15" s="66">
        <v>0</v>
      </c>
      <c r="FC15" s="66">
        <v>0</v>
      </c>
      <c r="FD15" s="66">
        <v>0</v>
      </c>
      <c r="FE15" s="66">
        <v>0</v>
      </c>
      <c r="FF15" s="66">
        <v>0</v>
      </c>
      <c r="FG15" s="66">
        <v>0</v>
      </c>
      <c r="FH15" s="66">
        <v>0</v>
      </c>
      <c r="FI15" s="66">
        <v>0</v>
      </c>
      <c r="FJ15" s="66">
        <v>0</v>
      </c>
      <c r="FK15" s="66">
        <v>0</v>
      </c>
      <c r="FL15" s="66">
        <v>0</v>
      </c>
      <c r="FM15" s="66">
        <v>0</v>
      </c>
      <c r="FN15" s="66">
        <v>0</v>
      </c>
      <c r="FO15" s="66">
        <v>0</v>
      </c>
      <c r="FP15" s="58"/>
      <c r="FQ15" s="66">
        <v>4725</v>
      </c>
      <c r="FR15" s="66">
        <v>5040</v>
      </c>
      <c r="FS15" s="66">
        <v>5250</v>
      </c>
      <c r="FT15" s="66">
        <v>5460</v>
      </c>
      <c r="FU15" s="66">
        <v>5670</v>
      </c>
      <c r="FV15" s="66">
        <v>5880</v>
      </c>
      <c r="FW15" s="66">
        <v>6090</v>
      </c>
      <c r="FX15" s="66">
        <v>6300</v>
      </c>
      <c r="FY15" s="66">
        <v>6720</v>
      </c>
      <c r="FZ15" s="66">
        <v>7140</v>
      </c>
      <c r="GA15" s="66">
        <v>7560</v>
      </c>
      <c r="GB15" s="66">
        <v>7980</v>
      </c>
      <c r="GC15" s="66">
        <v>8400</v>
      </c>
      <c r="GD15" s="66">
        <v>8820</v>
      </c>
      <c r="GE15" s="66">
        <v>9240</v>
      </c>
      <c r="GF15" s="66">
        <v>9660</v>
      </c>
      <c r="GG15" s="66">
        <v>10080</v>
      </c>
      <c r="GH15" s="66">
        <v>10500</v>
      </c>
      <c r="GI15" s="66">
        <v>11130</v>
      </c>
      <c r="GJ15" s="66">
        <v>11760</v>
      </c>
      <c r="GK15" s="40"/>
      <c r="GL15" s="65">
        <v>99225</v>
      </c>
      <c r="GM15" s="65">
        <v>105840</v>
      </c>
      <c r="GN15" s="65">
        <v>110250</v>
      </c>
      <c r="GO15" s="65">
        <v>114660</v>
      </c>
      <c r="GP15" s="65">
        <v>119070</v>
      </c>
      <c r="GQ15" s="65">
        <v>123480</v>
      </c>
      <c r="GR15" s="65">
        <v>127890</v>
      </c>
      <c r="GS15" s="65">
        <v>132300</v>
      </c>
      <c r="GT15" s="65">
        <v>141120</v>
      </c>
      <c r="GU15" s="65">
        <v>149940</v>
      </c>
      <c r="GV15" s="65">
        <v>158760</v>
      </c>
      <c r="GW15" s="65">
        <v>167580</v>
      </c>
      <c r="GX15" s="65">
        <v>176400</v>
      </c>
      <c r="GY15" s="65">
        <v>185220</v>
      </c>
      <c r="GZ15" s="65">
        <v>194040</v>
      </c>
      <c r="HA15" s="65">
        <v>202860</v>
      </c>
      <c r="HB15" s="65">
        <v>211680</v>
      </c>
      <c r="HC15" s="65">
        <v>220500</v>
      </c>
      <c r="HD15" s="65">
        <v>233730</v>
      </c>
      <c r="HE15" s="65">
        <v>246960</v>
      </c>
      <c r="HF15" s="110">
        <f t="shared" si="1"/>
        <v>1</v>
      </c>
      <c r="HG15" s="87">
        <f t="shared" si="2"/>
        <v>0.65001074489232347</v>
      </c>
      <c r="HH15" s="87">
        <f t="shared" si="3"/>
        <v>0.65001074489232347</v>
      </c>
      <c r="HI15" s="115">
        <v>400</v>
      </c>
      <c r="HJ15" s="116">
        <v>0.05</v>
      </c>
      <c r="HK15" s="68"/>
      <c r="HL15" s="68">
        <v>0.05</v>
      </c>
      <c r="HM15" s="35"/>
    </row>
    <row r="16" spans="1:221" s="61" customFormat="1" x14ac:dyDescent="0.2">
      <c r="A16" s="48" t="str">
        <f t="shared" si="0"/>
        <v>Income Qualified Weatherproofing_Incentive</v>
      </c>
      <c r="B16" s="62" t="s">
        <v>9</v>
      </c>
      <c r="C16" s="62" t="s">
        <v>13</v>
      </c>
      <c r="D16" s="62" t="s">
        <v>7</v>
      </c>
      <c r="E16" s="63">
        <v>169</v>
      </c>
      <c r="F16" s="63">
        <v>180</v>
      </c>
      <c r="G16" s="63">
        <v>188</v>
      </c>
      <c r="H16" s="63">
        <v>195</v>
      </c>
      <c r="I16" s="63">
        <v>203</v>
      </c>
      <c r="J16" s="63">
        <v>210</v>
      </c>
      <c r="K16" s="63">
        <v>218</v>
      </c>
      <c r="L16" s="63">
        <v>225</v>
      </c>
      <c r="M16" s="63">
        <v>240</v>
      </c>
      <c r="N16" s="63">
        <v>255</v>
      </c>
      <c r="O16" s="63">
        <v>270</v>
      </c>
      <c r="P16" s="63">
        <v>285</v>
      </c>
      <c r="Q16" s="63">
        <v>300</v>
      </c>
      <c r="R16" s="63">
        <v>315</v>
      </c>
      <c r="S16" s="63">
        <v>330</v>
      </c>
      <c r="T16" s="63">
        <v>345</v>
      </c>
      <c r="U16" s="63">
        <v>360</v>
      </c>
      <c r="V16" s="63">
        <v>375</v>
      </c>
      <c r="W16" s="63">
        <v>398</v>
      </c>
      <c r="X16" s="63">
        <v>420</v>
      </c>
      <c r="Y16" s="51"/>
      <c r="Z16" s="63">
        <v>623066.99075948715</v>
      </c>
      <c r="AA16" s="63">
        <v>669952.44346462819</v>
      </c>
      <c r="AB16" s="63">
        <v>707816.36293818289</v>
      </c>
      <c r="AC16" s="63">
        <v>751436.93228039378</v>
      </c>
      <c r="AD16" s="63">
        <v>751436.93228039378</v>
      </c>
      <c r="AE16" s="63">
        <v>795057.50162260444</v>
      </c>
      <c r="AF16" s="63">
        <v>817643.26520031877</v>
      </c>
      <c r="AG16" s="63">
        <v>837504.42726075975</v>
      </c>
      <c r="AH16" s="63">
        <v>885467.51693744143</v>
      </c>
      <c r="AI16" s="63">
        <v>961776.32952289539</v>
      </c>
      <c r="AJ16" s="63">
        <v>1010572.5750954179</v>
      </c>
      <c r="AK16" s="63">
        <v>1076534.4269396425</v>
      </c>
      <c r="AL16" s="63">
        <v>1157670.726765397</v>
      </c>
      <c r="AM16" s="63">
        <v>1177776.3699015381</v>
      </c>
      <c r="AN16" s="63">
        <v>1243738.2217457627</v>
      </c>
      <c r="AO16" s="63">
        <v>1292534.4673182855</v>
      </c>
      <c r="AP16" s="63">
        <v>1368843.2799037395</v>
      </c>
      <c r="AQ16" s="63">
        <v>1420904.4088391922</v>
      </c>
      <c r="AR16" s="63">
        <v>1502873.8645607876</v>
      </c>
      <c r="AS16" s="63">
        <v>1584843.3202823827</v>
      </c>
      <c r="AT16" s="52"/>
      <c r="AU16" s="63">
        <v>59.298796116926731</v>
      </c>
      <c r="AV16" s="63">
        <v>64.170835486186391</v>
      </c>
      <c r="AW16" s="63">
        <v>67.301350374281981</v>
      </c>
      <c r="AX16" s="63">
        <v>70.963690455329456</v>
      </c>
      <c r="AY16" s="63">
        <v>70.963690455329456</v>
      </c>
      <c r="AZ16" s="63">
        <v>74.626030536376902</v>
      </c>
      <c r="BA16" s="63">
        <v>75.880046215425097</v>
      </c>
      <c r="BB16" s="63">
        <v>80.355790418991688</v>
      </c>
      <c r="BC16" s="63">
        <v>84.380254287195442</v>
      </c>
      <c r="BD16" s="63">
        <v>90.692726260134805</v>
      </c>
      <c r="BE16" s="63">
        <v>94.835449337385967</v>
      </c>
      <c r="BF16" s="63">
        <v>100.7176398075849</v>
      </c>
      <c r="BG16" s="63">
        <v>108.66352206494015</v>
      </c>
      <c r="BH16" s="63">
        <v>112.17343155840342</v>
      </c>
      <c r="BI16" s="63">
        <v>118.05562202860237</v>
      </c>
      <c r="BJ16" s="63">
        <v>122.19834510585353</v>
      </c>
      <c r="BK16" s="63">
        <v>128.51081707879291</v>
      </c>
      <c r="BL16" s="63">
        <v>133.86323944425624</v>
      </c>
      <c r="BM16" s="63">
        <v>141.92738091065891</v>
      </c>
      <c r="BN16" s="63">
        <v>149.99152237706153</v>
      </c>
      <c r="BO16" s="51"/>
      <c r="BP16" s="64"/>
      <c r="BQ16" s="64"/>
      <c r="BR16" s="64"/>
      <c r="BS16" s="64"/>
      <c r="BT16" s="64"/>
      <c r="BU16" s="64"/>
      <c r="BV16" s="64"/>
      <c r="BW16" s="64"/>
      <c r="BX16" s="64"/>
      <c r="BY16" s="64"/>
      <c r="BZ16" s="64"/>
      <c r="CA16" s="64"/>
      <c r="CB16" s="64"/>
      <c r="CC16" s="64"/>
      <c r="CD16" s="64"/>
      <c r="CE16" s="64"/>
      <c r="CF16" s="64"/>
      <c r="CG16" s="64"/>
      <c r="CH16" s="64"/>
      <c r="CI16" s="64"/>
      <c r="CJ16" s="15"/>
      <c r="CK16" s="65">
        <v>390091.88000000006</v>
      </c>
      <c r="CL16" s="65">
        <v>419087.83999999997</v>
      </c>
      <c r="CM16" s="65">
        <v>444782.99000000005</v>
      </c>
      <c r="CN16" s="65">
        <v>471095.14</v>
      </c>
      <c r="CO16" s="65">
        <v>472163.14</v>
      </c>
      <c r="CP16" s="65">
        <v>498475.29000000004</v>
      </c>
      <c r="CQ16" s="65">
        <v>504517.29000000004</v>
      </c>
      <c r="CR16" s="65">
        <v>528455.69999999995</v>
      </c>
      <c r="CS16" s="65">
        <v>556448.85000000009</v>
      </c>
      <c r="CT16" s="65">
        <v>607759.70000000007</v>
      </c>
      <c r="CU16" s="65">
        <v>635834.30000000005</v>
      </c>
      <c r="CV16" s="65">
        <v>669707.71</v>
      </c>
      <c r="CW16" s="65">
        <v>722168.56000000017</v>
      </c>
      <c r="CX16" s="65">
        <v>745857.7100000002</v>
      </c>
      <c r="CY16" s="65">
        <v>779731.12</v>
      </c>
      <c r="CZ16" s="65">
        <v>807805.72</v>
      </c>
      <c r="DA16" s="65">
        <v>858914.57000000007</v>
      </c>
      <c r="DB16" s="65">
        <v>889442.9800000001</v>
      </c>
      <c r="DC16" s="65">
        <v>943258.28</v>
      </c>
      <c r="DD16" s="65">
        <v>997014.58000000007</v>
      </c>
      <c r="DE16" s="55"/>
      <c r="DF16" s="66">
        <v>337741.88000000006</v>
      </c>
      <c r="DG16" s="66">
        <v>362846.83999999997</v>
      </c>
      <c r="DH16" s="66">
        <v>385092.99000000005</v>
      </c>
      <c r="DI16" s="66">
        <v>407874.14</v>
      </c>
      <c r="DJ16" s="66">
        <v>408799.14</v>
      </c>
      <c r="DK16" s="66">
        <v>431580.29000000004</v>
      </c>
      <c r="DL16" s="66">
        <v>436810.29000000004</v>
      </c>
      <c r="DM16" s="66">
        <v>457536.7</v>
      </c>
      <c r="DN16" s="66">
        <v>481772.85000000003</v>
      </c>
      <c r="DO16" s="66">
        <v>526198.70000000007</v>
      </c>
      <c r="DP16" s="66">
        <v>550506.30000000005</v>
      </c>
      <c r="DQ16" s="66">
        <v>579832.71</v>
      </c>
      <c r="DR16" s="66">
        <v>625253.56000000017</v>
      </c>
      <c r="DS16" s="66">
        <v>645764.7100000002</v>
      </c>
      <c r="DT16" s="66">
        <v>675091.12</v>
      </c>
      <c r="DU16" s="66">
        <v>699398.72</v>
      </c>
      <c r="DV16" s="66">
        <v>743649.57000000007</v>
      </c>
      <c r="DW16" s="66">
        <v>770080.9800000001</v>
      </c>
      <c r="DX16" s="66">
        <v>816673.28000000003</v>
      </c>
      <c r="DY16" s="66">
        <v>863215.58000000007</v>
      </c>
      <c r="DZ16" s="57"/>
      <c r="EA16" s="66">
        <v>16887</v>
      </c>
      <c r="EB16" s="66">
        <v>18142</v>
      </c>
      <c r="EC16" s="66">
        <v>19255</v>
      </c>
      <c r="ED16" s="66">
        <v>20394</v>
      </c>
      <c r="EE16" s="66">
        <v>20440</v>
      </c>
      <c r="EF16" s="66">
        <v>21579</v>
      </c>
      <c r="EG16" s="66">
        <v>21841</v>
      </c>
      <c r="EH16" s="66">
        <v>22877</v>
      </c>
      <c r="EI16" s="66">
        <v>24089</v>
      </c>
      <c r="EJ16" s="66">
        <v>26310</v>
      </c>
      <c r="EK16" s="66">
        <v>27525</v>
      </c>
      <c r="EL16" s="66">
        <v>28992</v>
      </c>
      <c r="EM16" s="66">
        <v>31263</v>
      </c>
      <c r="EN16" s="66">
        <v>32288</v>
      </c>
      <c r="EO16" s="66">
        <v>33755</v>
      </c>
      <c r="EP16" s="66">
        <v>34970</v>
      </c>
      <c r="EQ16" s="66">
        <v>37182</v>
      </c>
      <c r="ER16" s="66">
        <v>38504</v>
      </c>
      <c r="ES16" s="66">
        <v>40834</v>
      </c>
      <c r="ET16" s="66">
        <v>43161</v>
      </c>
      <c r="EU16" s="58"/>
      <c r="EV16" s="66">
        <v>16887</v>
      </c>
      <c r="EW16" s="66">
        <v>18142</v>
      </c>
      <c r="EX16" s="66">
        <v>19255</v>
      </c>
      <c r="EY16" s="66">
        <v>20394</v>
      </c>
      <c r="EZ16" s="66">
        <v>20440</v>
      </c>
      <c r="FA16" s="66">
        <v>21579</v>
      </c>
      <c r="FB16" s="66">
        <v>21841</v>
      </c>
      <c r="FC16" s="66">
        <v>22877</v>
      </c>
      <c r="FD16" s="66">
        <v>24089</v>
      </c>
      <c r="FE16" s="66">
        <v>26310</v>
      </c>
      <c r="FF16" s="66">
        <v>27525</v>
      </c>
      <c r="FG16" s="66">
        <v>28992</v>
      </c>
      <c r="FH16" s="66">
        <v>31263</v>
      </c>
      <c r="FI16" s="66">
        <v>32288</v>
      </c>
      <c r="FJ16" s="66">
        <v>33755</v>
      </c>
      <c r="FK16" s="66">
        <v>34970</v>
      </c>
      <c r="FL16" s="66">
        <v>37182</v>
      </c>
      <c r="FM16" s="66">
        <v>38504</v>
      </c>
      <c r="FN16" s="66">
        <v>40834</v>
      </c>
      <c r="FO16" s="66">
        <v>43161</v>
      </c>
      <c r="FP16" s="58"/>
      <c r="FQ16" s="66">
        <v>18576</v>
      </c>
      <c r="FR16" s="66">
        <v>19957</v>
      </c>
      <c r="FS16" s="66">
        <v>21180</v>
      </c>
      <c r="FT16" s="66">
        <v>22433</v>
      </c>
      <c r="FU16" s="66">
        <v>22484</v>
      </c>
      <c r="FV16" s="66">
        <v>23737</v>
      </c>
      <c r="FW16" s="66">
        <v>24025</v>
      </c>
      <c r="FX16" s="66">
        <v>25165</v>
      </c>
      <c r="FY16" s="66">
        <v>26498</v>
      </c>
      <c r="FZ16" s="66">
        <v>28941</v>
      </c>
      <c r="GA16" s="66">
        <v>30278</v>
      </c>
      <c r="GB16" s="66">
        <v>31891</v>
      </c>
      <c r="GC16" s="66">
        <v>34389</v>
      </c>
      <c r="GD16" s="66">
        <v>35517</v>
      </c>
      <c r="GE16" s="66">
        <v>37130</v>
      </c>
      <c r="GF16" s="66">
        <v>38467</v>
      </c>
      <c r="GG16" s="66">
        <v>40901</v>
      </c>
      <c r="GH16" s="66">
        <v>42354</v>
      </c>
      <c r="GI16" s="66">
        <v>44917</v>
      </c>
      <c r="GJ16" s="66">
        <v>47477</v>
      </c>
      <c r="GK16" s="40"/>
      <c r="GL16" s="65">
        <v>390091.88000000006</v>
      </c>
      <c r="GM16" s="65">
        <v>419087.83999999997</v>
      </c>
      <c r="GN16" s="65">
        <v>444782.99000000005</v>
      </c>
      <c r="GO16" s="65">
        <v>471095.14</v>
      </c>
      <c r="GP16" s="65">
        <v>472163.14</v>
      </c>
      <c r="GQ16" s="65">
        <v>498475.29000000004</v>
      </c>
      <c r="GR16" s="65">
        <v>504517.29000000004</v>
      </c>
      <c r="GS16" s="65">
        <v>528455.69999999995</v>
      </c>
      <c r="GT16" s="65">
        <v>556448.85000000009</v>
      </c>
      <c r="GU16" s="65">
        <v>607759.70000000007</v>
      </c>
      <c r="GV16" s="65">
        <v>635834.30000000005</v>
      </c>
      <c r="GW16" s="65">
        <v>669707.71</v>
      </c>
      <c r="GX16" s="65">
        <v>722168.56000000017</v>
      </c>
      <c r="GY16" s="65">
        <v>745857.7100000002</v>
      </c>
      <c r="GZ16" s="65">
        <v>779731.12</v>
      </c>
      <c r="HA16" s="65">
        <v>807805.72</v>
      </c>
      <c r="HB16" s="65">
        <v>858914.57000000007</v>
      </c>
      <c r="HC16" s="65">
        <v>889442.9800000001</v>
      </c>
      <c r="HD16" s="65">
        <v>943258.28</v>
      </c>
      <c r="HE16" s="65">
        <v>997014.58000000007</v>
      </c>
      <c r="HF16" s="110">
        <f t="shared" si="1"/>
        <v>1</v>
      </c>
      <c r="HG16" s="87">
        <f t="shared" si="2"/>
        <v>0.62692572026019866</v>
      </c>
      <c r="HH16" s="87">
        <f t="shared" si="3"/>
        <v>0.62692572026019866</v>
      </c>
      <c r="HI16" s="115">
        <v>50</v>
      </c>
      <c r="HJ16" s="116">
        <v>0.05</v>
      </c>
      <c r="HK16" s="68">
        <v>0.05</v>
      </c>
      <c r="HL16" s="68">
        <v>0.05</v>
      </c>
      <c r="HM16" s="35"/>
    </row>
    <row r="17" spans="1:221" s="61" customFormat="1" x14ac:dyDescent="0.2">
      <c r="A17" s="48" t="str">
        <f t="shared" si="0"/>
        <v>Home Online Energy Checkup_</v>
      </c>
      <c r="B17" s="49" t="s">
        <v>9</v>
      </c>
      <c r="C17" s="49" t="s">
        <v>14</v>
      </c>
      <c r="D17" s="49"/>
      <c r="E17" s="50">
        <v>8800</v>
      </c>
      <c r="F17" s="50">
        <v>8980</v>
      </c>
      <c r="G17" s="50">
        <v>9160</v>
      </c>
      <c r="H17" s="50">
        <v>9340</v>
      </c>
      <c r="I17" s="50">
        <v>9530</v>
      </c>
      <c r="J17" s="50">
        <v>9720</v>
      </c>
      <c r="K17" s="50">
        <v>9910</v>
      </c>
      <c r="L17" s="50">
        <v>10110</v>
      </c>
      <c r="M17" s="50">
        <v>10310</v>
      </c>
      <c r="N17" s="50">
        <v>10520</v>
      </c>
      <c r="O17" s="50">
        <v>10730</v>
      </c>
      <c r="P17" s="50">
        <v>10950</v>
      </c>
      <c r="Q17" s="50">
        <v>11170</v>
      </c>
      <c r="R17" s="50">
        <v>11390</v>
      </c>
      <c r="S17" s="50">
        <v>11620</v>
      </c>
      <c r="T17" s="50">
        <v>11850</v>
      </c>
      <c r="U17" s="50">
        <v>12090</v>
      </c>
      <c r="V17" s="50">
        <v>12330</v>
      </c>
      <c r="W17" s="50">
        <v>12580</v>
      </c>
      <c r="X17" s="50">
        <v>12830</v>
      </c>
      <c r="Y17" s="51"/>
      <c r="Z17" s="50">
        <v>1074529.5222026173</v>
      </c>
      <c r="AA17" s="50">
        <v>1097164.1087075304</v>
      </c>
      <c r="AB17" s="50">
        <v>1119798.6952124436</v>
      </c>
      <c r="AC17" s="50">
        <v>1142433.2817173568</v>
      </c>
      <c r="AD17" s="50">
        <v>1165524.0886882702</v>
      </c>
      <c r="AE17" s="50">
        <v>1188614.8956591834</v>
      </c>
      <c r="AF17" s="50">
        <v>1211705.7026300963</v>
      </c>
      <c r="AG17" s="50">
        <v>1235252.7300670098</v>
      </c>
      <c r="AH17" s="50">
        <v>1253997.8803715729</v>
      </c>
      <c r="AI17" s="50">
        <v>1272986.7253003337</v>
      </c>
      <c r="AJ17" s="50">
        <v>1292154.8243830949</v>
      </c>
      <c r="AK17" s="50">
        <v>1311438.8328658557</v>
      </c>
      <c r="AL17" s="50">
        <v>1330849.530856617</v>
      </c>
      <c r="AM17" s="50">
        <v>1350323.5736013779</v>
      </c>
      <c r="AN17" s="50">
        <v>1370058.3833245032</v>
      </c>
      <c r="AO17" s="50">
        <v>1389856.5378016287</v>
      </c>
      <c r="AP17" s="50">
        <v>1409781.3817867544</v>
      </c>
      <c r="AQ17" s="50">
        <v>1431643.1290527089</v>
      </c>
      <c r="AR17" s="50">
        <v>1453568.2210726638</v>
      </c>
      <c r="AS17" s="50">
        <v>1475620.0026006186</v>
      </c>
      <c r="AT17" s="15"/>
      <c r="AU17" s="50">
        <v>71.147469652152054</v>
      </c>
      <c r="AV17" s="50">
        <v>72.642110504698167</v>
      </c>
      <c r="AW17" s="50">
        <v>74.136751357244293</v>
      </c>
      <c r="AX17" s="50">
        <v>75.631392209790391</v>
      </c>
      <c r="AY17" s="50">
        <v>77.160972142336519</v>
      </c>
      <c r="AZ17" s="50">
        <v>78.690552074882646</v>
      </c>
      <c r="BA17" s="50">
        <v>80.220132007428759</v>
      </c>
      <c r="BB17" s="50">
        <v>81.784651019974874</v>
      </c>
      <c r="BC17" s="50">
        <v>83.023060413424759</v>
      </c>
      <c r="BD17" s="50">
        <v>84.286063997213191</v>
      </c>
      <c r="BE17" s="50">
        <v>85.557802351001627</v>
      </c>
      <c r="BF17" s="50">
        <v>86.829540704790048</v>
      </c>
      <c r="BG17" s="50">
        <v>88.118748598578492</v>
      </c>
      <c r="BH17" s="50">
        <v>89.416691262366911</v>
      </c>
      <c r="BI17" s="50">
        <v>90.728444040802799</v>
      </c>
      <c r="BJ17" s="50">
        <v>92.048931589238691</v>
      </c>
      <c r="BK17" s="50">
        <v>93.386888677674591</v>
      </c>
      <c r="BL17" s="50">
        <v>94.820141154557604</v>
      </c>
      <c r="BM17" s="50">
        <v>96.262128401440648</v>
      </c>
      <c r="BN17" s="50">
        <v>97.721585188323687</v>
      </c>
      <c r="BO17" s="15"/>
      <c r="BP17" s="53">
        <v>0</v>
      </c>
      <c r="BQ17" s="53">
        <v>0</v>
      </c>
      <c r="BR17" s="53">
        <v>0</v>
      </c>
      <c r="BS17" s="53">
        <v>0</v>
      </c>
      <c r="BT17" s="53">
        <v>0</v>
      </c>
      <c r="BU17" s="53">
        <v>0</v>
      </c>
      <c r="BV17" s="53">
        <v>0</v>
      </c>
      <c r="BW17" s="53">
        <v>0</v>
      </c>
      <c r="BX17" s="53">
        <v>0</v>
      </c>
      <c r="BY17" s="53">
        <v>0</v>
      </c>
      <c r="BZ17" s="53">
        <v>0</v>
      </c>
      <c r="CA17" s="53">
        <v>0</v>
      </c>
      <c r="CB17" s="53">
        <v>0</v>
      </c>
      <c r="CC17" s="53">
        <v>0</v>
      </c>
      <c r="CD17" s="53">
        <v>0</v>
      </c>
      <c r="CE17" s="53">
        <v>0</v>
      </c>
      <c r="CF17" s="53">
        <v>0</v>
      </c>
      <c r="CG17" s="53">
        <v>0</v>
      </c>
      <c r="CH17" s="53">
        <v>0</v>
      </c>
      <c r="CI17" s="53">
        <v>0</v>
      </c>
      <c r="CJ17" s="15"/>
      <c r="CK17" s="54">
        <v>597198</v>
      </c>
      <c r="CL17" s="54">
        <v>609464</v>
      </c>
      <c r="CM17" s="54">
        <v>621730</v>
      </c>
      <c r="CN17" s="54">
        <v>633996</v>
      </c>
      <c r="CO17" s="54">
        <v>646882</v>
      </c>
      <c r="CP17" s="54">
        <v>659768</v>
      </c>
      <c r="CQ17" s="54">
        <v>672654</v>
      </c>
      <c r="CR17" s="54">
        <v>686159</v>
      </c>
      <c r="CS17" s="54">
        <v>699664</v>
      </c>
      <c r="CT17" s="54">
        <v>713974</v>
      </c>
      <c r="CU17" s="54">
        <v>728285</v>
      </c>
      <c r="CV17" s="54">
        <v>743214</v>
      </c>
      <c r="CW17" s="54">
        <v>758145</v>
      </c>
      <c r="CX17" s="54">
        <v>773074</v>
      </c>
      <c r="CY17" s="54">
        <v>788624</v>
      </c>
      <c r="CZ17" s="54">
        <v>804173</v>
      </c>
      <c r="DA17" s="54">
        <v>820528</v>
      </c>
      <c r="DB17" s="54">
        <v>836883</v>
      </c>
      <c r="DC17" s="54">
        <v>853857</v>
      </c>
      <c r="DD17" s="54">
        <v>870831</v>
      </c>
      <c r="DE17" s="55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57"/>
      <c r="EA17" s="72"/>
      <c r="EB17" s="72"/>
      <c r="EC17" s="72"/>
      <c r="ED17" s="72"/>
      <c r="EE17" s="72"/>
      <c r="EF17" s="72"/>
      <c r="EG17" s="72"/>
      <c r="EH17" s="72"/>
      <c r="EI17" s="72"/>
      <c r="EJ17" s="72"/>
      <c r="EK17" s="72"/>
      <c r="EL17" s="72"/>
      <c r="EM17" s="72"/>
      <c r="EN17" s="72"/>
      <c r="EO17" s="72"/>
      <c r="EP17" s="72"/>
      <c r="EQ17" s="72"/>
      <c r="ER17" s="72"/>
      <c r="ES17" s="72"/>
      <c r="ET17" s="72"/>
      <c r="EU17" s="58"/>
      <c r="EV17" s="72"/>
      <c r="EW17" s="72"/>
      <c r="EX17" s="72"/>
      <c r="EY17" s="72"/>
      <c r="EZ17" s="72"/>
      <c r="FA17" s="72"/>
      <c r="FB17" s="72"/>
      <c r="FC17" s="72"/>
      <c r="FD17" s="72"/>
      <c r="FE17" s="72"/>
      <c r="FF17" s="72"/>
      <c r="FG17" s="72"/>
      <c r="FH17" s="72"/>
      <c r="FI17" s="72"/>
      <c r="FJ17" s="72"/>
      <c r="FK17" s="72"/>
      <c r="FL17" s="72"/>
      <c r="FM17" s="72"/>
      <c r="FN17" s="72"/>
      <c r="FO17" s="72"/>
      <c r="FP17" s="58"/>
      <c r="FQ17" s="56"/>
      <c r="FR17" s="56"/>
      <c r="FS17" s="56"/>
      <c r="FT17" s="56"/>
      <c r="FU17" s="56"/>
      <c r="FV17" s="56"/>
      <c r="FW17" s="56"/>
      <c r="FX17" s="56"/>
      <c r="FY17" s="56"/>
      <c r="FZ17" s="56"/>
      <c r="GA17" s="56"/>
      <c r="GB17" s="56"/>
      <c r="GC17" s="56"/>
      <c r="GD17" s="56"/>
      <c r="GE17" s="56"/>
      <c r="GF17" s="56"/>
      <c r="GG17" s="56"/>
      <c r="GH17" s="56"/>
      <c r="GI17" s="56"/>
      <c r="GJ17" s="56"/>
      <c r="GK17" s="40"/>
      <c r="GL17" s="54">
        <v>597198</v>
      </c>
      <c r="GM17" s="54">
        <v>609464</v>
      </c>
      <c r="GN17" s="54">
        <v>621730</v>
      </c>
      <c r="GO17" s="54">
        <v>633996</v>
      </c>
      <c r="GP17" s="54">
        <v>646882</v>
      </c>
      <c r="GQ17" s="54">
        <v>659768</v>
      </c>
      <c r="GR17" s="54">
        <v>672654</v>
      </c>
      <c r="GS17" s="54">
        <v>686159</v>
      </c>
      <c r="GT17" s="54">
        <v>699664</v>
      </c>
      <c r="GU17" s="54">
        <v>713974</v>
      </c>
      <c r="GV17" s="54">
        <v>728285</v>
      </c>
      <c r="GW17" s="54">
        <v>743214</v>
      </c>
      <c r="GX17" s="54">
        <v>758145</v>
      </c>
      <c r="GY17" s="54">
        <v>773074</v>
      </c>
      <c r="GZ17" s="54">
        <v>788624</v>
      </c>
      <c r="HA17" s="54">
        <v>804173</v>
      </c>
      <c r="HB17" s="54">
        <v>820528</v>
      </c>
      <c r="HC17" s="54">
        <v>836883</v>
      </c>
      <c r="HD17" s="54">
        <v>853857</v>
      </c>
      <c r="HE17" s="54">
        <v>870831</v>
      </c>
      <c r="HF17" s="110">
        <f t="shared" si="1"/>
        <v>1</v>
      </c>
      <c r="HG17" s="87">
        <f t="shared" si="2"/>
        <v>0.55495231988247828</v>
      </c>
      <c r="HH17" s="87">
        <f t="shared" si="3"/>
        <v>0.55495231988247828</v>
      </c>
      <c r="HI17" s="73"/>
      <c r="HJ17" s="73"/>
      <c r="HK17" s="70"/>
      <c r="HL17" s="60">
        <v>0.05</v>
      </c>
      <c r="HM17" s="35"/>
    </row>
    <row r="18" spans="1:221" s="61" customFormat="1" x14ac:dyDescent="0.2">
      <c r="A18" s="48" t="str">
        <f t="shared" si="0"/>
        <v>Home Online Energy Checkup_Electric DHW Kit</v>
      </c>
      <c r="B18" s="62" t="s">
        <v>9</v>
      </c>
      <c r="C18" s="62" t="s">
        <v>14</v>
      </c>
      <c r="D18" s="62" t="s">
        <v>15</v>
      </c>
      <c r="E18" s="63">
        <v>2800</v>
      </c>
      <c r="F18" s="63">
        <v>2860</v>
      </c>
      <c r="G18" s="63">
        <v>2920</v>
      </c>
      <c r="H18" s="63">
        <v>2980</v>
      </c>
      <c r="I18" s="63">
        <v>3040</v>
      </c>
      <c r="J18" s="63">
        <v>3100</v>
      </c>
      <c r="K18" s="63">
        <v>3160</v>
      </c>
      <c r="L18" s="63">
        <v>3220</v>
      </c>
      <c r="M18" s="63">
        <v>3280</v>
      </c>
      <c r="N18" s="63">
        <v>3350</v>
      </c>
      <c r="O18" s="63">
        <v>3420</v>
      </c>
      <c r="P18" s="63">
        <v>3490</v>
      </c>
      <c r="Q18" s="63">
        <v>3560</v>
      </c>
      <c r="R18" s="63">
        <v>3630</v>
      </c>
      <c r="S18" s="63">
        <v>3700</v>
      </c>
      <c r="T18" s="63">
        <v>3770</v>
      </c>
      <c r="U18" s="63">
        <v>3850</v>
      </c>
      <c r="V18" s="63">
        <v>3930</v>
      </c>
      <c r="W18" s="63">
        <v>4010</v>
      </c>
      <c r="X18" s="63">
        <v>4090</v>
      </c>
      <c r="Y18" s="51"/>
      <c r="Z18" s="63">
        <v>800797.24260261725</v>
      </c>
      <c r="AA18" s="63">
        <v>817957.18351553043</v>
      </c>
      <c r="AB18" s="63">
        <v>835117.12442844373</v>
      </c>
      <c r="AC18" s="63">
        <v>852277.06534135691</v>
      </c>
      <c r="AD18" s="63">
        <v>869437.00625427021</v>
      </c>
      <c r="AE18" s="63">
        <v>886596.94716718339</v>
      </c>
      <c r="AF18" s="63">
        <v>903756.88808009645</v>
      </c>
      <c r="AG18" s="63">
        <v>920916.82899300987</v>
      </c>
      <c r="AH18" s="63">
        <v>934949.49783357291</v>
      </c>
      <c r="AI18" s="63">
        <v>949191.49389433372</v>
      </c>
      <c r="AJ18" s="63">
        <v>963433.48995509488</v>
      </c>
      <c r="AK18" s="63">
        <v>977791.3954158558</v>
      </c>
      <c r="AL18" s="63">
        <v>992212.64563061704</v>
      </c>
      <c r="AM18" s="63">
        <v>1006633.8958453778</v>
      </c>
      <c r="AN18" s="63">
        <v>1021200.0036385034</v>
      </c>
      <c r="AO18" s="63">
        <v>1035766.1114316288</v>
      </c>
      <c r="AP18" s="63">
        <v>1050395.5639787542</v>
      </c>
      <c r="AQ18" s="63">
        <v>1066846.010406709</v>
      </c>
      <c r="AR18" s="63">
        <v>1083296.4568346639</v>
      </c>
      <c r="AS18" s="63">
        <v>1099810.2480166189</v>
      </c>
      <c r="AT18" s="52"/>
      <c r="AU18" s="63">
        <v>50.184021652152062</v>
      </c>
      <c r="AV18" s="63">
        <v>51.25939354469817</v>
      </c>
      <c r="AW18" s="63">
        <v>52.334765437244293</v>
      </c>
      <c r="AX18" s="63">
        <v>53.410137329790402</v>
      </c>
      <c r="AY18" s="63">
        <v>54.485509222336518</v>
      </c>
      <c r="AZ18" s="63">
        <v>55.560881114882648</v>
      </c>
      <c r="BA18" s="63">
        <v>56.636253007428756</v>
      </c>
      <c r="BB18" s="63">
        <v>57.711624899974879</v>
      </c>
      <c r="BC18" s="63">
        <v>58.591908723424766</v>
      </c>
      <c r="BD18" s="63">
        <v>59.488051967213195</v>
      </c>
      <c r="BE18" s="63">
        <v>60.384195211001625</v>
      </c>
      <c r="BF18" s="63">
        <v>61.280338454790048</v>
      </c>
      <c r="BG18" s="63">
        <v>62.185216468578489</v>
      </c>
      <c r="BH18" s="63">
        <v>63.090094482366908</v>
      </c>
      <c r="BI18" s="63">
        <v>64.008782610802797</v>
      </c>
      <c r="BJ18" s="63">
        <v>64.9274707392387</v>
      </c>
      <c r="BK18" s="63">
        <v>65.854893637674593</v>
      </c>
      <c r="BL18" s="63">
        <v>66.877611924557613</v>
      </c>
      <c r="BM18" s="63">
        <v>67.900330211440647</v>
      </c>
      <c r="BN18" s="63">
        <v>68.931783268323684</v>
      </c>
      <c r="BO18" s="51"/>
      <c r="BP18" s="64">
        <v>0</v>
      </c>
      <c r="BQ18" s="64">
        <v>0</v>
      </c>
      <c r="BR18" s="64">
        <v>0</v>
      </c>
      <c r="BS18" s="64">
        <v>0</v>
      </c>
      <c r="BT18" s="64">
        <v>0</v>
      </c>
      <c r="BU18" s="64">
        <v>0</v>
      </c>
      <c r="BV18" s="64">
        <v>0</v>
      </c>
      <c r="BW18" s="64">
        <v>0</v>
      </c>
      <c r="BX18" s="64">
        <v>0</v>
      </c>
      <c r="BY18" s="64">
        <v>0</v>
      </c>
      <c r="BZ18" s="64">
        <v>0</v>
      </c>
      <c r="CA18" s="64">
        <v>0</v>
      </c>
      <c r="CB18" s="64">
        <v>0</v>
      </c>
      <c r="CC18" s="64">
        <v>0</v>
      </c>
      <c r="CD18" s="64">
        <v>0</v>
      </c>
      <c r="CE18" s="64">
        <v>0</v>
      </c>
      <c r="CF18" s="64">
        <v>0</v>
      </c>
      <c r="CG18" s="64">
        <v>0</v>
      </c>
      <c r="CH18" s="64">
        <v>0</v>
      </c>
      <c r="CI18" s="64">
        <v>0</v>
      </c>
      <c r="CJ18" s="15"/>
      <c r="CK18" s="65">
        <v>225498</v>
      </c>
      <c r="CL18" s="65">
        <v>230330</v>
      </c>
      <c r="CM18" s="65">
        <v>235162</v>
      </c>
      <c r="CN18" s="65">
        <v>239994</v>
      </c>
      <c r="CO18" s="65">
        <v>244826</v>
      </c>
      <c r="CP18" s="65">
        <v>249659</v>
      </c>
      <c r="CQ18" s="65">
        <v>254491</v>
      </c>
      <c r="CR18" s="65">
        <v>259323</v>
      </c>
      <c r="CS18" s="65">
        <v>264155</v>
      </c>
      <c r="CT18" s="65">
        <v>269792</v>
      </c>
      <c r="CU18" s="65">
        <v>275430</v>
      </c>
      <c r="CV18" s="65">
        <v>281067</v>
      </c>
      <c r="CW18" s="65">
        <v>286705</v>
      </c>
      <c r="CX18" s="65">
        <v>292342</v>
      </c>
      <c r="CY18" s="65">
        <v>297980</v>
      </c>
      <c r="CZ18" s="65">
        <v>303617</v>
      </c>
      <c r="DA18" s="65">
        <v>310060</v>
      </c>
      <c r="DB18" s="65">
        <v>316503</v>
      </c>
      <c r="DC18" s="65">
        <v>322945</v>
      </c>
      <c r="DD18" s="65">
        <v>329388</v>
      </c>
      <c r="DE18" s="55"/>
      <c r="DF18" s="66">
        <v>182000</v>
      </c>
      <c r="DG18" s="66">
        <v>185900</v>
      </c>
      <c r="DH18" s="66">
        <v>189800</v>
      </c>
      <c r="DI18" s="66">
        <v>193700</v>
      </c>
      <c r="DJ18" s="66">
        <v>197600</v>
      </c>
      <c r="DK18" s="66">
        <v>201500</v>
      </c>
      <c r="DL18" s="66">
        <v>205400</v>
      </c>
      <c r="DM18" s="66">
        <v>209300</v>
      </c>
      <c r="DN18" s="66">
        <v>213200</v>
      </c>
      <c r="DO18" s="66">
        <v>217750</v>
      </c>
      <c r="DP18" s="66">
        <v>222300</v>
      </c>
      <c r="DQ18" s="66">
        <v>226850</v>
      </c>
      <c r="DR18" s="66">
        <v>231400</v>
      </c>
      <c r="DS18" s="66">
        <v>235950</v>
      </c>
      <c r="DT18" s="66">
        <v>240500</v>
      </c>
      <c r="DU18" s="66">
        <v>245050</v>
      </c>
      <c r="DV18" s="66">
        <v>250250</v>
      </c>
      <c r="DW18" s="66">
        <v>255450</v>
      </c>
      <c r="DX18" s="66">
        <v>260650</v>
      </c>
      <c r="DY18" s="66">
        <v>265850</v>
      </c>
      <c r="DZ18" s="57"/>
      <c r="EA18" s="66">
        <v>14560</v>
      </c>
      <c r="EB18" s="66">
        <v>14872</v>
      </c>
      <c r="EC18" s="66">
        <v>15184</v>
      </c>
      <c r="ED18" s="66">
        <v>15496</v>
      </c>
      <c r="EE18" s="66">
        <v>15808</v>
      </c>
      <c r="EF18" s="66">
        <v>16120</v>
      </c>
      <c r="EG18" s="66">
        <v>16432</v>
      </c>
      <c r="EH18" s="66">
        <v>16744</v>
      </c>
      <c r="EI18" s="66">
        <v>17056</v>
      </c>
      <c r="EJ18" s="66">
        <v>17420</v>
      </c>
      <c r="EK18" s="66">
        <v>17784</v>
      </c>
      <c r="EL18" s="66">
        <v>18148</v>
      </c>
      <c r="EM18" s="66">
        <v>18512</v>
      </c>
      <c r="EN18" s="66">
        <v>18876</v>
      </c>
      <c r="EO18" s="66">
        <v>19240</v>
      </c>
      <c r="EP18" s="66">
        <v>19604</v>
      </c>
      <c r="EQ18" s="66">
        <v>20020</v>
      </c>
      <c r="ER18" s="66">
        <v>20436</v>
      </c>
      <c r="ES18" s="66">
        <v>20852</v>
      </c>
      <c r="ET18" s="66">
        <v>21268</v>
      </c>
      <c r="EU18" s="58"/>
      <c r="EV18" s="66">
        <v>18200</v>
      </c>
      <c r="EW18" s="66">
        <v>18590</v>
      </c>
      <c r="EX18" s="66">
        <v>18980</v>
      </c>
      <c r="EY18" s="66">
        <v>19370</v>
      </c>
      <c r="EZ18" s="66">
        <v>19760</v>
      </c>
      <c r="FA18" s="66">
        <v>20150</v>
      </c>
      <c r="FB18" s="66">
        <v>20540</v>
      </c>
      <c r="FC18" s="66">
        <v>20930</v>
      </c>
      <c r="FD18" s="66">
        <v>21320</v>
      </c>
      <c r="FE18" s="66">
        <v>21775</v>
      </c>
      <c r="FF18" s="66">
        <v>22230</v>
      </c>
      <c r="FG18" s="66">
        <v>22685</v>
      </c>
      <c r="FH18" s="66">
        <v>23140</v>
      </c>
      <c r="FI18" s="66">
        <v>23595</v>
      </c>
      <c r="FJ18" s="66">
        <v>24050</v>
      </c>
      <c r="FK18" s="66">
        <v>24505</v>
      </c>
      <c r="FL18" s="66">
        <v>25025</v>
      </c>
      <c r="FM18" s="66">
        <v>25545</v>
      </c>
      <c r="FN18" s="66">
        <v>26065</v>
      </c>
      <c r="FO18" s="66">
        <v>26585</v>
      </c>
      <c r="FP18" s="58"/>
      <c r="FQ18" s="66">
        <v>10738</v>
      </c>
      <c r="FR18" s="66">
        <v>10968</v>
      </c>
      <c r="FS18" s="66">
        <v>11198</v>
      </c>
      <c r="FT18" s="66">
        <v>11428</v>
      </c>
      <c r="FU18" s="66">
        <v>11658</v>
      </c>
      <c r="FV18" s="66">
        <v>11889</v>
      </c>
      <c r="FW18" s="66">
        <v>12119</v>
      </c>
      <c r="FX18" s="66">
        <v>12349</v>
      </c>
      <c r="FY18" s="66">
        <v>12579</v>
      </c>
      <c r="FZ18" s="66">
        <v>12847</v>
      </c>
      <c r="GA18" s="66">
        <v>13116</v>
      </c>
      <c r="GB18" s="66">
        <v>13384</v>
      </c>
      <c r="GC18" s="66">
        <v>13653</v>
      </c>
      <c r="GD18" s="66">
        <v>13921</v>
      </c>
      <c r="GE18" s="66">
        <v>14190</v>
      </c>
      <c r="GF18" s="66">
        <v>14458</v>
      </c>
      <c r="GG18" s="66">
        <v>14765</v>
      </c>
      <c r="GH18" s="66">
        <v>15072</v>
      </c>
      <c r="GI18" s="66">
        <v>15378</v>
      </c>
      <c r="GJ18" s="66">
        <v>15685</v>
      </c>
      <c r="GK18" s="40"/>
      <c r="GL18" s="65">
        <v>225498</v>
      </c>
      <c r="GM18" s="65">
        <v>230330</v>
      </c>
      <c r="GN18" s="65">
        <v>235162</v>
      </c>
      <c r="GO18" s="65">
        <v>239994</v>
      </c>
      <c r="GP18" s="65">
        <v>244826</v>
      </c>
      <c r="GQ18" s="65">
        <v>249659</v>
      </c>
      <c r="GR18" s="65">
        <v>254491</v>
      </c>
      <c r="GS18" s="65">
        <v>259323</v>
      </c>
      <c r="GT18" s="65">
        <v>264155</v>
      </c>
      <c r="GU18" s="65">
        <v>269792</v>
      </c>
      <c r="GV18" s="65">
        <v>275430</v>
      </c>
      <c r="GW18" s="65">
        <v>281067</v>
      </c>
      <c r="GX18" s="65">
        <v>286705</v>
      </c>
      <c r="GY18" s="65">
        <v>292342</v>
      </c>
      <c r="GZ18" s="65">
        <v>297980</v>
      </c>
      <c r="HA18" s="65">
        <v>303617</v>
      </c>
      <c r="HB18" s="65">
        <v>310060</v>
      </c>
      <c r="HC18" s="65">
        <v>316503</v>
      </c>
      <c r="HD18" s="65">
        <v>322945</v>
      </c>
      <c r="HE18" s="65">
        <v>329388</v>
      </c>
      <c r="HF18" s="110">
        <f t="shared" si="1"/>
        <v>1</v>
      </c>
      <c r="HG18" s="87">
        <f t="shared" si="2"/>
        <v>0.28159152669898113</v>
      </c>
      <c r="HH18" s="87">
        <f t="shared" si="3"/>
        <v>0.28159152669898113</v>
      </c>
      <c r="HI18" s="69">
        <v>65</v>
      </c>
      <c r="HJ18" s="68">
        <v>0.08</v>
      </c>
      <c r="HK18" s="68">
        <v>0.1</v>
      </c>
      <c r="HL18" s="68">
        <v>0.05</v>
      </c>
      <c r="HM18" s="35"/>
    </row>
    <row r="19" spans="1:221" s="61" customFormat="1" x14ac:dyDescent="0.2">
      <c r="A19" s="48" t="str">
        <f t="shared" si="0"/>
        <v>Home Online Energy Checkup_Gas DHW Kit</v>
      </c>
      <c r="B19" s="62" t="s">
        <v>9</v>
      </c>
      <c r="C19" s="62" t="s">
        <v>14</v>
      </c>
      <c r="D19" s="62" t="s">
        <v>16</v>
      </c>
      <c r="E19" s="63">
        <v>6000</v>
      </c>
      <c r="F19" s="63">
        <v>6120</v>
      </c>
      <c r="G19" s="63">
        <v>6240</v>
      </c>
      <c r="H19" s="63">
        <v>6360</v>
      </c>
      <c r="I19" s="63">
        <v>6490</v>
      </c>
      <c r="J19" s="63">
        <v>6620</v>
      </c>
      <c r="K19" s="63">
        <v>6750</v>
      </c>
      <c r="L19" s="63">
        <v>6890</v>
      </c>
      <c r="M19" s="63">
        <v>7030</v>
      </c>
      <c r="N19" s="63">
        <v>7170</v>
      </c>
      <c r="O19" s="63">
        <v>7310</v>
      </c>
      <c r="P19" s="63">
        <v>7460</v>
      </c>
      <c r="Q19" s="63">
        <v>7610</v>
      </c>
      <c r="R19" s="63">
        <v>7760</v>
      </c>
      <c r="S19" s="63">
        <v>7920</v>
      </c>
      <c r="T19" s="63">
        <v>8080</v>
      </c>
      <c r="U19" s="63">
        <v>8240</v>
      </c>
      <c r="V19" s="63">
        <v>8400</v>
      </c>
      <c r="W19" s="63">
        <v>8570</v>
      </c>
      <c r="X19" s="63">
        <v>8740</v>
      </c>
      <c r="Y19" s="51"/>
      <c r="Z19" s="63">
        <v>273732.27959999995</v>
      </c>
      <c r="AA19" s="63">
        <v>279206.92519199994</v>
      </c>
      <c r="AB19" s="63">
        <v>284681.57078399992</v>
      </c>
      <c r="AC19" s="63">
        <v>290156.21637599997</v>
      </c>
      <c r="AD19" s="63">
        <v>296087.08243399998</v>
      </c>
      <c r="AE19" s="63">
        <v>302017.94849199994</v>
      </c>
      <c r="AF19" s="63">
        <v>307948.81454999995</v>
      </c>
      <c r="AG19" s="63">
        <v>314335.90107399994</v>
      </c>
      <c r="AH19" s="63">
        <v>319048.38253800001</v>
      </c>
      <c r="AI19" s="63">
        <v>323795.23140599998</v>
      </c>
      <c r="AJ19" s="63">
        <v>328721.33442799997</v>
      </c>
      <c r="AK19" s="63">
        <v>333647.43744999997</v>
      </c>
      <c r="AL19" s="63">
        <v>338636.88522599993</v>
      </c>
      <c r="AM19" s="63">
        <v>343689.67775599996</v>
      </c>
      <c r="AN19" s="63">
        <v>348858.37968599994</v>
      </c>
      <c r="AO19" s="63">
        <v>354090.42637</v>
      </c>
      <c r="AP19" s="63">
        <v>359385.81780799991</v>
      </c>
      <c r="AQ19" s="63">
        <v>364797.11864599993</v>
      </c>
      <c r="AR19" s="63">
        <v>370271.76423799992</v>
      </c>
      <c r="AS19" s="63">
        <v>375809.75458399998</v>
      </c>
      <c r="AT19" s="52"/>
      <c r="AU19" s="63">
        <v>20.963447999999996</v>
      </c>
      <c r="AV19" s="63">
        <v>21.382716959999996</v>
      </c>
      <c r="AW19" s="63">
        <v>21.801985919999996</v>
      </c>
      <c r="AX19" s="63">
        <v>22.221254879999996</v>
      </c>
      <c r="AY19" s="63">
        <v>22.675462919999998</v>
      </c>
      <c r="AZ19" s="63">
        <v>23.129670959999999</v>
      </c>
      <c r="BA19" s="63">
        <v>23.583878999999996</v>
      </c>
      <c r="BB19" s="63">
        <v>24.073026119999998</v>
      </c>
      <c r="BC19" s="63">
        <v>24.431151689999997</v>
      </c>
      <c r="BD19" s="63">
        <v>24.798012029999999</v>
      </c>
      <c r="BE19" s="63">
        <v>25.173607139999998</v>
      </c>
      <c r="BF19" s="63">
        <v>25.549202249999997</v>
      </c>
      <c r="BG19" s="63">
        <v>25.93353213</v>
      </c>
      <c r="BH19" s="63">
        <v>26.326596779999999</v>
      </c>
      <c r="BI19" s="63">
        <v>26.719661429999995</v>
      </c>
      <c r="BJ19" s="63">
        <v>27.121460849999995</v>
      </c>
      <c r="BK19" s="63">
        <v>27.531995039999998</v>
      </c>
      <c r="BL19" s="63">
        <v>27.942529229999998</v>
      </c>
      <c r="BM19" s="63">
        <v>28.361798189999998</v>
      </c>
      <c r="BN19" s="63">
        <v>28.789801919999999</v>
      </c>
      <c r="BO19" s="51"/>
      <c r="BP19" s="64">
        <v>0</v>
      </c>
      <c r="BQ19" s="64">
        <v>0</v>
      </c>
      <c r="BR19" s="64">
        <v>0</v>
      </c>
      <c r="BS19" s="64">
        <v>0</v>
      </c>
      <c r="BT19" s="64">
        <v>0</v>
      </c>
      <c r="BU19" s="64">
        <v>0</v>
      </c>
      <c r="BV19" s="64">
        <v>0</v>
      </c>
      <c r="BW19" s="64">
        <v>0</v>
      </c>
      <c r="BX19" s="64">
        <v>0</v>
      </c>
      <c r="BY19" s="64">
        <v>0</v>
      </c>
      <c r="BZ19" s="64">
        <v>0</v>
      </c>
      <c r="CA19" s="64">
        <v>0</v>
      </c>
      <c r="CB19" s="64">
        <v>0</v>
      </c>
      <c r="CC19" s="64">
        <v>0</v>
      </c>
      <c r="CD19" s="64">
        <v>0</v>
      </c>
      <c r="CE19" s="64">
        <v>0</v>
      </c>
      <c r="CF19" s="64">
        <v>0</v>
      </c>
      <c r="CG19" s="64">
        <v>0</v>
      </c>
      <c r="CH19" s="64">
        <v>0</v>
      </c>
      <c r="CI19" s="64">
        <v>0</v>
      </c>
      <c r="CJ19" s="15"/>
      <c r="CK19" s="65">
        <v>371700</v>
      </c>
      <c r="CL19" s="65">
        <v>379134</v>
      </c>
      <c r="CM19" s="65">
        <v>386568</v>
      </c>
      <c r="CN19" s="65">
        <v>394002</v>
      </c>
      <c r="CO19" s="65">
        <v>402056</v>
      </c>
      <c r="CP19" s="65">
        <v>410109</v>
      </c>
      <c r="CQ19" s="65">
        <v>418163</v>
      </c>
      <c r="CR19" s="65">
        <v>426836</v>
      </c>
      <c r="CS19" s="65">
        <v>435509</v>
      </c>
      <c r="CT19" s="65">
        <v>444182</v>
      </c>
      <c r="CU19" s="65">
        <v>452855</v>
      </c>
      <c r="CV19" s="65">
        <v>462147</v>
      </c>
      <c r="CW19" s="65">
        <v>471440</v>
      </c>
      <c r="CX19" s="65">
        <v>480732</v>
      </c>
      <c r="CY19" s="65">
        <v>490644</v>
      </c>
      <c r="CZ19" s="65">
        <v>500556</v>
      </c>
      <c r="DA19" s="65">
        <v>510468</v>
      </c>
      <c r="DB19" s="65">
        <v>520380</v>
      </c>
      <c r="DC19" s="65">
        <v>530912</v>
      </c>
      <c r="DD19" s="65">
        <v>541443</v>
      </c>
      <c r="DE19" s="55"/>
      <c r="DF19" s="66">
        <v>300000</v>
      </c>
      <c r="DG19" s="66">
        <v>306000</v>
      </c>
      <c r="DH19" s="66">
        <v>312000</v>
      </c>
      <c r="DI19" s="66">
        <v>318000</v>
      </c>
      <c r="DJ19" s="66">
        <v>324500</v>
      </c>
      <c r="DK19" s="66">
        <v>331000</v>
      </c>
      <c r="DL19" s="66">
        <v>337500</v>
      </c>
      <c r="DM19" s="66">
        <v>344500</v>
      </c>
      <c r="DN19" s="66">
        <v>351500</v>
      </c>
      <c r="DO19" s="66">
        <v>358500</v>
      </c>
      <c r="DP19" s="66">
        <v>365500</v>
      </c>
      <c r="DQ19" s="66">
        <v>373000</v>
      </c>
      <c r="DR19" s="66">
        <v>380500</v>
      </c>
      <c r="DS19" s="66">
        <v>388000</v>
      </c>
      <c r="DT19" s="66">
        <v>396000</v>
      </c>
      <c r="DU19" s="66">
        <v>404000</v>
      </c>
      <c r="DV19" s="66">
        <v>412000</v>
      </c>
      <c r="DW19" s="66">
        <v>420000</v>
      </c>
      <c r="DX19" s="66">
        <v>428500</v>
      </c>
      <c r="DY19" s="66">
        <v>437000</v>
      </c>
      <c r="DZ19" s="57"/>
      <c r="EA19" s="66">
        <v>24000</v>
      </c>
      <c r="EB19" s="66">
        <v>24480</v>
      </c>
      <c r="EC19" s="66">
        <v>24960</v>
      </c>
      <c r="ED19" s="66">
        <v>25440</v>
      </c>
      <c r="EE19" s="66">
        <v>25960</v>
      </c>
      <c r="EF19" s="66">
        <v>26480</v>
      </c>
      <c r="EG19" s="66">
        <v>27000</v>
      </c>
      <c r="EH19" s="66">
        <v>27560</v>
      </c>
      <c r="EI19" s="66">
        <v>28120</v>
      </c>
      <c r="EJ19" s="66">
        <v>28680</v>
      </c>
      <c r="EK19" s="66">
        <v>29240</v>
      </c>
      <c r="EL19" s="66">
        <v>29840</v>
      </c>
      <c r="EM19" s="66">
        <v>30440</v>
      </c>
      <c r="EN19" s="66">
        <v>31040</v>
      </c>
      <c r="EO19" s="66">
        <v>31680</v>
      </c>
      <c r="EP19" s="66">
        <v>32320</v>
      </c>
      <c r="EQ19" s="66">
        <v>32960</v>
      </c>
      <c r="ER19" s="66">
        <v>33600</v>
      </c>
      <c r="ES19" s="66">
        <v>34280</v>
      </c>
      <c r="ET19" s="66">
        <v>34960</v>
      </c>
      <c r="EU19" s="58"/>
      <c r="EV19" s="66">
        <v>30000</v>
      </c>
      <c r="EW19" s="66">
        <v>30600</v>
      </c>
      <c r="EX19" s="66">
        <v>31200</v>
      </c>
      <c r="EY19" s="66">
        <v>31800</v>
      </c>
      <c r="EZ19" s="66">
        <v>32450</v>
      </c>
      <c r="FA19" s="66">
        <v>33100</v>
      </c>
      <c r="FB19" s="66">
        <v>33750</v>
      </c>
      <c r="FC19" s="66">
        <v>34450</v>
      </c>
      <c r="FD19" s="66">
        <v>35150</v>
      </c>
      <c r="FE19" s="66">
        <v>35850</v>
      </c>
      <c r="FF19" s="66">
        <v>36550</v>
      </c>
      <c r="FG19" s="66">
        <v>37300</v>
      </c>
      <c r="FH19" s="66">
        <v>38050</v>
      </c>
      <c r="FI19" s="66">
        <v>38800</v>
      </c>
      <c r="FJ19" s="66">
        <v>39600</v>
      </c>
      <c r="FK19" s="66">
        <v>40400</v>
      </c>
      <c r="FL19" s="66">
        <v>41200</v>
      </c>
      <c r="FM19" s="66">
        <v>42000</v>
      </c>
      <c r="FN19" s="66">
        <v>42850</v>
      </c>
      <c r="FO19" s="66">
        <v>43700</v>
      </c>
      <c r="FP19" s="58"/>
      <c r="FQ19" s="66">
        <v>17700</v>
      </c>
      <c r="FR19" s="66">
        <v>18054</v>
      </c>
      <c r="FS19" s="66">
        <v>18408</v>
      </c>
      <c r="FT19" s="66">
        <v>18762</v>
      </c>
      <c r="FU19" s="66">
        <v>19146</v>
      </c>
      <c r="FV19" s="66">
        <v>19529</v>
      </c>
      <c r="FW19" s="66">
        <v>19913</v>
      </c>
      <c r="FX19" s="66">
        <v>20326</v>
      </c>
      <c r="FY19" s="66">
        <v>20739</v>
      </c>
      <c r="FZ19" s="66">
        <v>21152</v>
      </c>
      <c r="GA19" s="66">
        <v>21565</v>
      </c>
      <c r="GB19" s="66">
        <v>22007</v>
      </c>
      <c r="GC19" s="66">
        <v>22450</v>
      </c>
      <c r="GD19" s="66">
        <v>22892</v>
      </c>
      <c r="GE19" s="66">
        <v>23364</v>
      </c>
      <c r="GF19" s="66">
        <v>23836</v>
      </c>
      <c r="GG19" s="66">
        <v>24308</v>
      </c>
      <c r="GH19" s="66">
        <v>24780</v>
      </c>
      <c r="GI19" s="66">
        <v>25282</v>
      </c>
      <c r="GJ19" s="66">
        <v>25783</v>
      </c>
      <c r="GK19" s="40"/>
      <c r="GL19" s="65">
        <v>371700</v>
      </c>
      <c r="GM19" s="65">
        <v>379134</v>
      </c>
      <c r="GN19" s="65">
        <v>386568</v>
      </c>
      <c r="GO19" s="65">
        <v>394002</v>
      </c>
      <c r="GP19" s="65">
        <v>402056</v>
      </c>
      <c r="GQ19" s="65">
        <v>410109</v>
      </c>
      <c r="GR19" s="65">
        <v>418163</v>
      </c>
      <c r="GS19" s="65">
        <v>426836</v>
      </c>
      <c r="GT19" s="65">
        <v>435509</v>
      </c>
      <c r="GU19" s="65">
        <v>444182</v>
      </c>
      <c r="GV19" s="65">
        <v>452855</v>
      </c>
      <c r="GW19" s="65">
        <v>462147</v>
      </c>
      <c r="GX19" s="65">
        <v>471440</v>
      </c>
      <c r="GY19" s="65">
        <v>480732</v>
      </c>
      <c r="GZ19" s="65">
        <v>490644</v>
      </c>
      <c r="HA19" s="65">
        <v>500556</v>
      </c>
      <c r="HB19" s="65">
        <v>510468</v>
      </c>
      <c r="HC19" s="65">
        <v>520380</v>
      </c>
      <c r="HD19" s="65">
        <v>530912</v>
      </c>
      <c r="HE19" s="65">
        <v>541443</v>
      </c>
      <c r="HF19" s="110">
        <f t="shared" si="1"/>
        <v>1</v>
      </c>
      <c r="HG19" s="87">
        <f t="shared" si="2"/>
        <v>1.3578961185840357</v>
      </c>
      <c r="HH19" s="87">
        <f t="shared" si="3"/>
        <v>1.3578961185840357</v>
      </c>
      <c r="HI19" s="69">
        <v>50</v>
      </c>
      <c r="HJ19" s="68">
        <v>0.08</v>
      </c>
      <c r="HK19" s="68">
        <v>0.1</v>
      </c>
      <c r="HL19" s="68">
        <v>0.05</v>
      </c>
      <c r="HM19" s="35"/>
    </row>
    <row r="20" spans="1:221" s="61" customFormat="1" x14ac:dyDescent="0.2">
      <c r="A20" s="48" t="str">
        <f t="shared" si="0"/>
        <v>Schools Education Program _</v>
      </c>
      <c r="B20" s="49" t="s">
        <v>9</v>
      </c>
      <c r="C20" s="49" t="s">
        <v>17</v>
      </c>
      <c r="D20" s="49"/>
      <c r="E20" s="50">
        <v>10000</v>
      </c>
      <c r="F20" s="50">
        <v>10500</v>
      </c>
      <c r="G20" s="50">
        <v>11025</v>
      </c>
      <c r="H20" s="50">
        <v>11576</v>
      </c>
      <c r="I20" s="50">
        <v>12155</v>
      </c>
      <c r="J20" s="50">
        <v>12763</v>
      </c>
      <c r="K20" s="50">
        <v>13401</v>
      </c>
      <c r="L20" s="50">
        <v>14071</v>
      </c>
      <c r="M20" s="50">
        <v>14280</v>
      </c>
      <c r="N20" s="50">
        <v>14490</v>
      </c>
      <c r="O20" s="50">
        <v>14710</v>
      </c>
      <c r="P20" s="50">
        <v>14930</v>
      </c>
      <c r="Q20" s="50">
        <v>15150</v>
      </c>
      <c r="R20" s="50">
        <v>15380</v>
      </c>
      <c r="S20" s="50">
        <v>15610</v>
      </c>
      <c r="T20" s="50">
        <v>15840</v>
      </c>
      <c r="U20" s="50">
        <v>16080</v>
      </c>
      <c r="V20" s="50">
        <v>16320</v>
      </c>
      <c r="W20" s="50">
        <v>16560</v>
      </c>
      <c r="X20" s="50">
        <v>16810</v>
      </c>
      <c r="Y20" s="51"/>
      <c r="Z20" s="50">
        <v>3489692.125042771</v>
      </c>
      <c r="AA20" s="50">
        <v>3664176.731294909</v>
      </c>
      <c r="AB20" s="50">
        <v>3847385.5678596552</v>
      </c>
      <c r="AC20" s="50">
        <v>4039667.6039495114</v>
      </c>
      <c r="AD20" s="50">
        <v>4241720.7779894881</v>
      </c>
      <c r="AE20" s="50">
        <v>4453894.0591920884</v>
      </c>
      <c r="AF20" s="50">
        <v>4676536.4167698175</v>
      </c>
      <c r="AG20" s="50">
        <v>4910345.7891476825</v>
      </c>
      <c r="AH20" s="50">
        <v>4983280.3545610765</v>
      </c>
      <c r="AI20" s="50">
        <v>5056638.1888572546</v>
      </c>
      <c r="AJ20" s="50">
        <v>5133337.1159379156</v>
      </c>
      <c r="AK20" s="50">
        <v>5210110.3426888566</v>
      </c>
      <c r="AL20" s="50">
        <v>5286957.8691100776</v>
      </c>
      <c r="AM20" s="50">
        <v>5367146.4883157816</v>
      </c>
      <c r="AN20" s="50">
        <v>5447409.4071917655</v>
      </c>
      <c r="AO20" s="50">
        <v>5527746.6257380294</v>
      </c>
      <c r="AP20" s="50">
        <v>5611499.2367390553</v>
      </c>
      <c r="AQ20" s="50">
        <v>5695251.8477400821</v>
      </c>
      <c r="AR20" s="50">
        <v>5779078.7584113888</v>
      </c>
      <c r="AS20" s="50">
        <v>5866321.0615374576</v>
      </c>
      <c r="AT20" s="15"/>
      <c r="AU20" s="50">
        <v>203.43205501355655</v>
      </c>
      <c r="AV20" s="50">
        <v>213.60365776423436</v>
      </c>
      <c r="AW20" s="50">
        <v>224.28384065244609</v>
      </c>
      <c r="AX20" s="50">
        <v>235.49294688369304</v>
      </c>
      <c r="AY20" s="50">
        <v>247.27166286897796</v>
      </c>
      <c r="AZ20" s="50">
        <v>259.64033181380222</v>
      </c>
      <c r="BA20" s="50">
        <v>272.61929692366709</v>
      </c>
      <c r="BB20" s="50">
        <v>286.24924460957538</v>
      </c>
      <c r="BC20" s="50">
        <v>290.50097455935872</v>
      </c>
      <c r="BD20" s="50">
        <v>294.78329308604344</v>
      </c>
      <c r="BE20" s="50">
        <v>299.24855292494169</v>
      </c>
      <c r="BF20" s="50">
        <v>303.72405813523989</v>
      </c>
      <c r="BG20" s="50">
        <v>308.20980871693814</v>
      </c>
      <c r="BH20" s="50">
        <v>312.87850061084993</v>
      </c>
      <c r="BI20" s="50">
        <v>317.55743787616177</v>
      </c>
      <c r="BJ20" s="50">
        <v>322.24662051287356</v>
      </c>
      <c r="BK20" s="50">
        <v>327.12898983319889</v>
      </c>
      <c r="BL20" s="50">
        <v>332.01135915352427</v>
      </c>
      <c r="BM20" s="50">
        <v>336.9039738452496</v>
      </c>
      <c r="BN20" s="50">
        <v>341.98977522058851</v>
      </c>
      <c r="BO20" s="15"/>
      <c r="BP20" s="53">
        <v>0</v>
      </c>
      <c r="BQ20" s="53">
        <v>0</v>
      </c>
      <c r="BR20" s="53">
        <v>0</v>
      </c>
      <c r="BS20" s="53">
        <v>0</v>
      </c>
      <c r="BT20" s="53">
        <v>0</v>
      </c>
      <c r="BU20" s="53">
        <v>0</v>
      </c>
      <c r="BV20" s="53">
        <v>0</v>
      </c>
      <c r="BW20" s="53">
        <v>0</v>
      </c>
      <c r="BX20" s="53">
        <v>0</v>
      </c>
      <c r="BY20" s="53">
        <v>0</v>
      </c>
      <c r="BZ20" s="53">
        <v>0</v>
      </c>
      <c r="CA20" s="53">
        <v>0</v>
      </c>
      <c r="CB20" s="53">
        <v>0</v>
      </c>
      <c r="CC20" s="53">
        <v>0</v>
      </c>
      <c r="CD20" s="53">
        <v>0</v>
      </c>
      <c r="CE20" s="53">
        <v>0</v>
      </c>
      <c r="CF20" s="53">
        <v>0</v>
      </c>
      <c r="CG20" s="53">
        <v>0</v>
      </c>
      <c r="CH20" s="53">
        <v>0</v>
      </c>
      <c r="CI20" s="53">
        <v>0</v>
      </c>
      <c r="CJ20" s="15"/>
      <c r="CK20" s="54">
        <v>771225</v>
      </c>
      <c r="CL20" s="54">
        <v>809786</v>
      </c>
      <c r="CM20" s="54">
        <v>850275</v>
      </c>
      <c r="CN20" s="54">
        <v>892770</v>
      </c>
      <c r="CO20" s="54">
        <v>937424</v>
      </c>
      <c r="CP20" s="54">
        <v>984315</v>
      </c>
      <c r="CQ20" s="54">
        <v>1033518</v>
      </c>
      <c r="CR20" s="54">
        <v>1085191</v>
      </c>
      <c r="CS20" s="54">
        <v>1101309</v>
      </c>
      <c r="CT20" s="54">
        <v>1117506</v>
      </c>
      <c r="CU20" s="54">
        <v>1134473</v>
      </c>
      <c r="CV20" s="54">
        <v>1151439</v>
      </c>
      <c r="CW20" s="54">
        <v>1168406</v>
      </c>
      <c r="CX20" s="54">
        <v>1186144</v>
      </c>
      <c r="CY20" s="54">
        <v>1203883</v>
      </c>
      <c r="CZ20" s="54">
        <v>1221620</v>
      </c>
      <c r="DA20" s="54">
        <v>1240130</v>
      </c>
      <c r="DB20" s="54">
        <v>1258639</v>
      </c>
      <c r="DC20" s="54">
        <v>1277149</v>
      </c>
      <c r="DD20" s="54">
        <v>1296430</v>
      </c>
      <c r="DE20" s="55"/>
      <c r="DF20" s="56">
        <v>650000</v>
      </c>
      <c r="DG20" s="56">
        <v>682500</v>
      </c>
      <c r="DH20" s="56">
        <v>716625</v>
      </c>
      <c r="DI20" s="56">
        <v>752440</v>
      </c>
      <c r="DJ20" s="56">
        <v>790075</v>
      </c>
      <c r="DK20" s="56">
        <v>829595</v>
      </c>
      <c r="DL20" s="56">
        <v>871065</v>
      </c>
      <c r="DM20" s="56">
        <v>914615</v>
      </c>
      <c r="DN20" s="56">
        <v>928200</v>
      </c>
      <c r="DO20" s="56">
        <v>941850</v>
      </c>
      <c r="DP20" s="56">
        <v>956150</v>
      </c>
      <c r="DQ20" s="56">
        <v>970450</v>
      </c>
      <c r="DR20" s="56">
        <v>984750</v>
      </c>
      <c r="DS20" s="56">
        <v>999700</v>
      </c>
      <c r="DT20" s="56">
        <v>1014650</v>
      </c>
      <c r="DU20" s="56">
        <v>1029600</v>
      </c>
      <c r="DV20" s="56">
        <v>1045200</v>
      </c>
      <c r="DW20" s="56">
        <v>1060800</v>
      </c>
      <c r="DX20" s="56">
        <v>1076400</v>
      </c>
      <c r="DY20" s="56">
        <v>1092650</v>
      </c>
      <c r="DZ20" s="57"/>
      <c r="EA20" s="56">
        <v>52000</v>
      </c>
      <c r="EB20" s="56">
        <v>54600</v>
      </c>
      <c r="EC20" s="56">
        <v>57330</v>
      </c>
      <c r="ED20" s="56">
        <v>60195</v>
      </c>
      <c r="EE20" s="56">
        <v>63206</v>
      </c>
      <c r="EF20" s="56">
        <v>66368</v>
      </c>
      <c r="EG20" s="56">
        <v>69685</v>
      </c>
      <c r="EH20" s="56">
        <v>73169</v>
      </c>
      <c r="EI20" s="56">
        <v>74256</v>
      </c>
      <c r="EJ20" s="56">
        <v>75348</v>
      </c>
      <c r="EK20" s="56">
        <v>76492</v>
      </c>
      <c r="EL20" s="56">
        <v>77636</v>
      </c>
      <c r="EM20" s="56">
        <v>78780</v>
      </c>
      <c r="EN20" s="56">
        <v>79976</v>
      </c>
      <c r="EO20" s="56">
        <v>81172</v>
      </c>
      <c r="EP20" s="56">
        <v>82368</v>
      </c>
      <c r="EQ20" s="56">
        <v>83616</v>
      </c>
      <c r="ER20" s="56">
        <v>84864</v>
      </c>
      <c r="ES20" s="56">
        <v>86112</v>
      </c>
      <c r="ET20" s="56">
        <v>87412</v>
      </c>
      <c r="EU20" s="58"/>
      <c r="EV20" s="56">
        <v>32500</v>
      </c>
      <c r="EW20" s="56">
        <v>34125</v>
      </c>
      <c r="EX20" s="56">
        <v>35831</v>
      </c>
      <c r="EY20" s="56">
        <v>37622</v>
      </c>
      <c r="EZ20" s="56">
        <v>39504</v>
      </c>
      <c r="FA20" s="56">
        <v>41480</v>
      </c>
      <c r="FB20" s="56">
        <v>43553</v>
      </c>
      <c r="FC20" s="56">
        <v>45731</v>
      </c>
      <c r="FD20" s="56">
        <v>46410</v>
      </c>
      <c r="FE20" s="56">
        <v>47093</v>
      </c>
      <c r="FF20" s="56">
        <v>47808</v>
      </c>
      <c r="FG20" s="56">
        <v>48523</v>
      </c>
      <c r="FH20" s="56">
        <v>49238</v>
      </c>
      <c r="FI20" s="56">
        <v>49985</v>
      </c>
      <c r="FJ20" s="56">
        <v>50733</v>
      </c>
      <c r="FK20" s="56">
        <v>51480</v>
      </c>
      <c r="FL20" s="56">
        <v>52260</v>
      </c>
      <c r="FM20" s="56">
        <v>53040</v>
      </c>
      <c r="FN20" s="56">
        <v>53820</v>
      </c>
      <c r="FO20" s="56">
        <v>54633</v>
      </c>
      <c r="FP20" s="58"/>
      <c r="FQ20" s="56">
        <v>36725</v>
      </c>
      <c r="FR20" s="56">
        <v>38561</v>
      </c>
      <c r="FS20" s="56">
        <v>40489</v>
      </c>
      <c r="FT20" s="56">
        <v>42513</v>
      </c>
      <c r="FU20" s="56">
        <v>44639</v>
      </c>
      <c r="FV20" s="56">
        <v>46872</v>
      </c>
      <c r="FW20" s="56">
        <v>49215</v>
      </c>
      <c r="FX20" s="56">
        <v>51676</v>
      </c>
      <c r="FY20" s="56">
        <v>52443</v>
      </c>
      <c r="FZ20" s="56">
        <v>53215</v>
      </c>
      <c r="GA20" s="56">
        <v>54023</v>
      </c>
      <c r="GB20" s="56">
        <v>54830</v>
      </c>
      <c r="GC20" s="56">
        <v>55638</v>
      </c>
      <c r="GD20" s="56">
        <v>56483</v>
      </c>
      <c r="GE20" s="56">
        <v>57328</v>
      </c>
      <c r="GF20" s="56">
        <v>58172</v>
      </c>
      <c r="GG20" s="56">
        <v>59054</v>
      </c>
      <c r="GH20" s="56">
        <v>59935</v>
      </c>
      <c r="GI20" s="56">
        <v>60817</v>
      </c>
      <c r="GJ20" s="56">
        <v>61735</v>
      </c>
      <c r="GK20" s="40"/>
      <c r="GL20" s="54">
        <v>771225</v>
      </c>
      <c r="GM20" s="54">
        <v>809786</v>
      </c>
      <c r="GN20" s="54">
        <v>850275</v>
      </c>
      <c r="GO20" s="54">
        <v>892770</v>
      </c>
      <c r="GP20" s="54">
        <v>937424</v>
      </c>
      <c r="GQ20" s="54">
        <v>984315</v>
      </c>
      <c r="GR20" s="54">
        <v>1033518</v>
      </c>
      <c r="GS20" s="54">
        <v>1085191</v>
      </c>
      <c r="GT20" s="54">
        <v>1101309</v>
      </c>
      <c r="GU20" s="54">
        <v>1117506</v>
      </c>
      <c r="GV20" s="54">
        <v>1134473</v>
      </c>
      <c r="GW20" s="54">
        <v>1151439</v>
      </c>
      <c r="GX20" s="54">
        <v>1168406</v>
      </c>
      <c r="GY20" s="54">
        <v>1186144</v>
      </c>
      <c r="GZ20" s="54">
        <v>1203883</v>
      </c>
      <c r="HA20" s="54">
        <v>1221620</v>
      </c>
      <c r="HB20" s="54">
        <v>1240130</v>
      </c>
      <c r="HC20" s="54">
        <v>1258639</v>
      </c>
      <c r="HD20" s="54">
        <v>1277149</v>
      </c>
      <c r="HE20" s="54">
        <v>1296430</v>
      </c>
      <c r="HF20" s="110">
        <f t="shared" si="1"/>
        <v>1</v>
      </c>
      <c r="HG20" s="87">
        <f t="shared" si="2"/>
        <v>0.22100085638906394</v>
      </c>
      <c r="HH20" s="87">
        <f t="shared" si="3"/>
        <v>0.22100085638906394</v>
      </c>
      <c r="HI20" s="117">
        <v>65</v>
      </c>
      <c r="HJ20" s="118">
        <v>0.08</v>
      </c>
      <c r="HK20" s="60">
        <v>0.05</v>
      </c>
      <c r="HL20" s="60">
        <v>0.05</v>
      </c>
      <c r="HM20" s="35"/>
    </row>
    <row r="21" spans="1:221" s="61" customFormat="1" x14ac:dyDescent="0.2">
      <c r="A21" s="48" t="str">
        <f t="shared" si="0"/>
        <v>New Construction_</v>
      </c>
      <c r="B21" s="49" t="s">
        <v>9</v>
      </c>
      <c r="C21" s="49" t="s">
        <v>18</v>
      </c>
      <c r="D21" s="49"/>
      <c r="E21" s="50">
        <v>337</v>
      </c>
      <c r="F21" s="50">
        <v>360</v>
      </c>
      <c r="G21" s="50">
        <v>378</v>
      </c>
      <c r="H21" s="50">
        <v>398</v>
      </c>
      <c r="I21" s="50">
        <v>420</v>
      </c>
      <c r="J21" s="50">
        <v>443</v>
      </c>
      <c r="K21" s="50">
        <v>467</v>
      </c>
      <c r="L21" s="50">
        <v>489</v>
      </c>
      <c r="M21" s="50">
        <v>510</v>
      </c>
      <c r="N21" s="50">
        <v>527</v>
      </c>
      <c r="O21" s="50">
        <v>548</v>
      </c>
      <c r="P21" s="50">
        <v>569</v>
      </c>
      <c r="Q21" s="50">
        <v>588</v>
      </c>
      <c r="R21" s="50">
        <v>609</v>
      </c>
      <c r="S21" s="50">
        <v>633</v>
      </c>
      <c r="T21" s="50">
        <v>659</v>
      </c>
      <c r="U21" s="50">
        <v>685</v>
      </c>
      <c r="V21" s="50">
        <v>712</v>
      </c>
      <c r="W21" s="50">
        <v>740</v>
      </c>
      <c r="X21" s="50">
        <v>769</v>
      </c>
      <c r="Y21" s="51"/>
      <c r="Z21" s="50">
        <v>480833.6</v>
      </c>
      <c r="AA21" s="50">
        <v>531937.6</v>
      </c>
      <c r="AB21" s="50">
        <v>554341.60000000009</v>
      </c>
      <c r="AC21" s="50">
        <v>589272.79999999993</v>
      </c>
      <c r="AD21" s="50">
        <v>631953.56800000009</v>
      </c>
      <c r="AE21" s="50">
        <v>665447.16799999995</v>
      </c>
      <c r="AF21" s="50">
        <v>710487.96799999999</v>
      </c>
      <c r="AG21" s="50">
        <v>742795.96799999999</v>
      </c>
      <c r="AH21" s="50">
        <v>774097.56799999997</v>
      </c>
      <c r="AI21" s="50">
        <v>800939.16799999995</v>
      </c>
      <c r="AJ21" s="50">
        <v>832799.16800000006</v>
      </c>
      <c r="AK21" s="50">
        <v>880035.96799999999</v>
      </c>
      <c r="AL21" s="50">
        <v>909469.56799999997</v>
      </c>
      <c r="AM21" s="50">
        <v>943899.96799999999</v>
      </c>
      <c r="AN21" s="50">
        <v>982107.96799999999</v>
      </c>
      <c r="AO21" s="50">
        <v>1033103.968</v>
      </c>
      <c r="AP21" s="50">
        <v>1079029.568</v>
      </c>
      <c r="AQ21" s="50">
        <v>1126251.1680000001</v>
      </c>
      <c r="AR21" s="50">
        <v>1174768.7680000002</v>
      </c>
      <c r="AS21" s="50">
        <v>1224582.3680000002</v>
      </c>
      <c r="AT21" s="15"/>
      <c r="AU21" s="50">
        <v>296.96318000000002</v>
      </c>
      <c r="AV21" s="50">
        <v>317.11728000000005</v>
      </c>
      <c r="AW21" s="50">
        <v>333.28982400000007</v>
      </c>
      <c r="AX21" s="50">
        <v>351.05804799999999</v>
      </c>
      <c r="AY21" s="50">
        <v>370.93601600000005</v>
      </c>
      <c r="AZ21" s="50">
        <v>391.348704</v>
      </c>
      <c r="BA21" s="50">
        <v>412.91563600000001</v>
      </c>
      <c r="BB21" s="50">
        <v>432.26580800000005</v>
      </c>
      <c r="BC21" s="50">
        <v>451.24214400000005</v>
      </c>
      <c r="BD21" s="50">
        <v>467.78184399999998</v>
      </c>
      <c r="BE21" s="50">
        <v>488.41872800000004</v>
      </c>
      <c r="BF21" s="50">
        <v>509.28493200000003</v>
      </c>
      <c r="BG21" s="50">
        <v>527.82736000000011</v>
      </c>
      <c r="BH21" s="50">
        <v>548.13077200000009</v>
      </c>
      <c r="BI21" s="50">
        <v>571.49942799999997</v>
      </c>
      <c r="BJ21" s="50">
        <v>597.05426800000009</v>
      </c>
      <c r="BK21" s="50">
        <v>622.50209200000006</v>
      </c>
      <c r="BL21" s="50">
        <v>648.95128000000011</v>
      </c>
      <c r="BM21" s="50">
        <v>676.40183200000024</v>
      </c>
      <c r="BN21" s="50">
        <v>704.85374800000011</v>
      </c>
      <c r="BO21" s="15"/>
      <c r="BP21" s="53">
        <v>163800</v>
      </c>
      <c r="BQ21" s="53">
        <v>176160</v>
      </c>
      <c r="BR21" s="53">
        <v>184860</v>
      </c>
      <c r="BS21" s="53">
        <v>195060</v>
      </c>
      <c r="BT21" s="53">
        <v>206900</v>
      </c>
      <c r="BU21" s="53">
        <v>218300</v>
      </c>
      <c r="BV21" s="53">
        <v>230840</v>
      </c>
      <c r="BW21" s="53">
        <v>241580</v>
      </c>
      <c r="BX21" s="53">
        <v>252140</v>
      </c>
      <c r="BY21" s="53">
        <v>261440</v>
      </c>
      <c r="BZ21" s="53">
        <v>273080</v>
      </c>
      <c r="CA21" s="53">
        <v>285620</v>
      </c>
      <c r="CB21" s="53">
        <v>296000</v>
      </c>
      <c r="CC21" s="53">
        <v>307520</v>
      </c>
      <c r="CD21" s="53">
        <v>320780</v>
      </c>
      <c r="CE21" s="53">
        <v>335780</v>
      </c>
      <c r="CF21" s="53">
        <v>350420</v>
      </c>
      <c r="CG21" s="53">
        <v>365600</v>
      </c>
      <c r="CH21" s="53">
        <v>381320</v>
      </c>
      <c r="CI21" s="53">
        <v>397580</v>
      </c>
      <c r="CJ21" s="15"/>
      <c r="CK21" s="54">
        <v>324681</v>
      </c>
      <c r="CL21" s="54">
        <v>347395</v>
      </c>
      <c r="CM21" s="54">
        <v>364714</v>
      </c>
      <c r="CN21" s="54">
        <v>384208</v>
      </c>
      <c r="CO21" s="54">
        <v>405943</v>
      </c>
      <c r="CP21" s="54">
        <v>428206</v>
      </c>
      <c r="CQ21" s="54">
        <v>451740</v>
      </c>
      <c r="CR21" s="54">
        <v>472958</v>
      </c>
      <c r="CS21" s="54">
        <v>493356</v>
      </c>
      <c r="CT21" s="54">
        <v>510222</v>
      </c>
      <c r="CU21" s="54">
        <v>531128</v>
      </c>
      <c r="CV21" s="54">
        <v>552456</v>
      </c>
      <c r="CW21" s="54">
        <v>571300</v>
      </c>
      <c r="CX21" s="54">
        <v>592149</v>
      </c>
      <c r="CY21" s="54">
        <v>616022</v>
      </c>
      <c r="CZ21" s="54">
        <v>642182</v>
      </c>
      <c r="DA21" s="54">
        <v>668172</v>
      </c>
      <c r="DB21" s="54">
        <v>695152</v>
      </c>
      <c r="DC21" s="54">
        <v>723120</v>
      </c>
      <c r="DD21" s="54">
        <v>752078</v>
      </c>
      <c r="DE21" s="55"/>
      <c r="DF21" s="56">
        <v>168500</v>
      </c>
      <c r="DG21" s="56">
        <v>180000</v>
      </c>
      <c r="DH21" s="56">
        <v>189000</v>
      </c>
      <c r="DI21" s="56">
        <v>199000</v>
      </c>
      <c r="DJ21" s="56">
        <v>210000</v>
      </c>
      <c r="DK21" s="56">
        <v>221500</v>
      </c>
      <c r="DL21" s="56">
        <v>233500</v>
      </c>
      <c r="DM21" s="56">
        <v>244500</v>
      </c>
      <c r="DN21" s="56">
        <v>255000</v>
      </c>
      <c r="DO21" s="56">
        <v>263500</v>
      </c>
      <c r="DP21" s="56">
        <v>274000</v>
      </c>
      <c r="DQ21" s="56">
        <v>284500</v>
      </c>
      <c r="DR21" s="56">
        <v>294000</v>
      </c>
      <c r="DS21" s="56">
        <v>304500</v>
      </c>
      <c r="DT21" s="56">
        <v>316500</v>
      </c>
      <c r="DU21" s="56">
        <v>329500</v>
      </c>
      <c r="DV21" s="56">
        <v>342500</v>
      </c>
      <c r="DW21" s="56">
        <v>356000</v>
      </c>
      <c r="DX21" s="56">
        <v>370000</v>
      </c>
      <c r="DY21" s="56">
        <v>384500</v>
      </c>
      <c r="DZ21" s="57"/>
      <c r="EA21" s="56">
        <v>66460</v>
      </c>
      <c r="EB21" s="56">
        <v>71232</v>
      </c>
      <c r="EC21" s="56">
        <v>74772</v>
      </c>
      <c r="ED21" s="56">
        <v>78812</v>
      </c>
      <c r="EE21" s="56">
        <v>83380</v>
      </c>
      <c r="EF21" s="56">
        <v>87960</v>
      </c>
      <c r="EG21" s="56">
        <v>92868</v>
      </c>
      <c r="EH21" s="56">
        <v>97216</v>
      </c>
      <c r="EI21" s="56">
        <v>101428</v>
      </c>
      <c r="EJ21" s="56">
        <v>104988</v>
      </c>
      <c r="EK21" s="56">
        <v>109416</v>
      </c>
      <c r="EL21" s="56">
        <v>114024</v>
      </c>
      <c r="EM21" s="56">
        <v>118000</v>
      </c>
      <c r="EN21" s="56">
        <v>122404</v>
      </c>
      <c r="EO21" s="56">
        <v>127456</v>
      </c>
      <c r="EP21" s="56">
        <v>133056</v>
      </c>
      <c r="EQ21" s="56">
        <v>138584</v>
      </c>
      <c r="ER21" s="56">
        <v>144320</v>
      </c>
      <c r="ES21" s="56">
        <v>150264</v>
      </c>
      <c r="ET21" s="56">
        <v>156416</v>
      </c>
      <c r="EU21" s="58"/>
      <c r="EV21" s="56">
        <v>66460</v>
      </c>
      <c r="EW21" s="56">
        <v>71232</v>
      </c>
      <c r="EX21" s="56">
        <v>74772</v>
      </c>
      <c r="EY21" s="56">
        <v>78812</v>
      </c>
      <c r="EZ21" s="56">
        <v>83380</v>
      </c>
      <c r="FA21" s="56">
        <v>87960</v>
      </c>
      <c r="FB21" s="56">
        <v>92868</v>
      </c>
      <c r="FC21" s="56">
        <v>97216</v>
      </c>
      <c r="FD21" s="56">
        <v>101428</v>
      </c>
      <c r="FE21" s="56">
        <v>104988</v>
      </c>
      <c r="FF21" s="56">
        <v>109416</v>
      </c>
      <c r="FG21" s="56">
        <v>114024</v>
      </c>
      <c r="FH21" s="56">
        <v>118000</v>
      </c>
      <c r="FI21" s="56">
        <v>122404</v>
      </c>
      <c r="FJ21" s="56">
        <v>127456</v>
      </c>
      <c r="FK21" s="56">
        <v>133056</v>
      </c>
      <c r="FL21" s="56">
        <v>138584</v>
      </c>
      <c r="FM21" s="56">
        <v>144320</v>
      </c>
      <c r="FN21" s="56">
        <v>150264</v>
      </c>
      <c r="FO21" s="56">
        <v>156416</v>
      </c>
      <c r="FP21" s="58"/>
      <c r="FQ21" s="56">
        <v>23261</v>
      </c>
      <c r="FR21" s="56">
        <v>24931</v>
      </c>
      <c r="FS21" s="56">
        <v>26170</v>
      </c>
      <c r="FT21" s="56">
        <v>27584</v>
      </c>
      <c r="FU21" s="56">
        <v>29183</v>
      </c>
      <c r="FV21" s="56">
        <v>30786</v>
      </c>
      <c r="FW21" s="56">
        <v>32504</v>
      </c>
      <c r="FX21" s="56">
        <v>34026</v>
      </c>
      <c r="FY21" s="56">
        <v>35500</v>
      </c>
      <c r="FZ21" s="56">
        <v>36746</v>
      </c>
      <c r="GA21" s="56">
        <v>38296</v>
      </c>
      <c r="GB21" s="56">
        <v>39908</v>
      </c>
      <c r="GC21" s="56">
        <v>41300</v>
      </c>
      <c r="GD21" s="56">
        <v>42841</v>
      </c>
      <c r="GE21" s="56">
        <v>44610</v>
      </c>
      <c r="GF21" s="56">
        <v>46570</v>
      </c>
      <c r="GG21" s="56">
        <v>48504</v>
      </c>
      <c r="GH21" s="56">
        <v>50512</v>
      </c>
      <c r="GI21" s="56">
        <v>52592</v>
      </c>
      <c r="GJ21" s="56">
        <v>54746</v>
      </c>
      <c r="GK21" s="40"/>
      <c r="GL21" s="54">
        <v>488481</v>
      </c>
      <c r="GM21" s="54">
        <v>523555</v>
      </c>
      <c r="GN21" s="54">
        <v>549574</v>
      </c>
      <c r="GO21" s="54">
        <v>579268</v>
      </c>
      <c r="GP21" s="54">
        <v>612843</v>
      </c>
      <c r="GQ21" s="54">
        <v>646506</v>
      </c>
      <c r="GR21" s="54">
        <v>682580</v>
      </c>
      <c r="GS21" s="54">
        <v>714538</v>
      </c>
      <c r="GT21" s="54">
        <v>745496</v>
      </c>
      <c r="GU21" s="54">
        <v>771662</v>
      </c>
      <c r="GV21" s="54">
        <v>804208</v>
      </c>
      <c r="GW21" s="54">
        <v>838076</v>
      </c>
      <c r="GX21" s="54">
        <v>867300</v>
      </c>
      <c r="GY21" s="54">
        <v>899669</v>
      </c>
      <c r="GZ21" s="54">
        <v>936802</v>
      </c>
      <c r="HA21" s="54">
        <v>977962</v>
      </c>
      <c r="HB21" s="54">
        <v>1018592</v>
      </c>
      <c r="HC21" s="54">
        <v>1060752</v>
      </c>
      <c r="HD21" s="54">
        <v>1104440</v>
      </c>
      <c r="HE21" s="54">
        <v>1149658</v>
      </c>
      <c r="HF21" s="110">
        <f t="shared" si="1"/>
        <v>0.66326467196530792</v>
      </c>
      <c r="HG21" s="87">
        <f t="shared" si="2"/>
        <v>0.98302178549561436</v>
      </c>
      <c r="HH21" s="87">
        <f t="shared" si="3"/>
        <v>0.65200362209149998</v>
      </c>
      <c r="HI21" s="117">
        <v>500</v>
      </c>
      <c r="HJ21" s="118">
        <v>0.2</v>
      </c>
      <c r="HK21" s="60">
        <v>0.2</v>
      </c>
      <c r="HL21" s="60">
        <v>0.05</v>
      </c>
      <c r="HM21" s="35"/>
    </row>
    <row r="22" spans="1:221" s="61" customFormat="1" x14ac:dyDescent="0.2">
      <c r="A22" s="48" t="str">
        <f t="shared" si="0"/>
        <v>Home Energy Reports_</v>
      </c>
      <c r="B22" s="49" t="s">
        <v>9</v>
      </c>
      <c r="C22" s="49" t="s">
        <v>21</v>
      </c>
      <c r="D22" s="49"/>
      <c r="E22" s="50">
        <v>800000</v>
      </c>
      <c r="F22" s="50">
        <v>800000</v>
      </c>
      <c r="G22" s="50">
        <v>800000</v>
      </c>
      <c r="H22" s="50">
        <v>800000</v>
      </c>
      <c r="I22" s="50">
        <v>800000</v>
      </c>
      <c r="J22" s="50">
        <v>800000</v>
      </c>
      <c r="K22" s="50">
        <v>800000</v>
      </c>
      <c r="L22" s="50">
        <v>800000</v>
      </c>
      <c r="M22" s="50">
        <v>800000</v>
      </c>
      <c r="N22" s="50">
        <v>800000</v>
      </c>
      <c r="O22" s="50">
        <v>800000</v>
      </c>
      <c r="P22" s="50">
        <v>800000</v>
      </c>
      <c r="Q22" s="50">
        <v>800000</v>
      </c>
      <c r="R22" s="50">
        <v>800000</v>
      </c>
      <c r="S22" s="50">
        <v>800000</v>
      </c>
      <c r="T22" s="50">
        <v>800000</v>
      </c>
      <c r="U22" s="50">
        <v>800000</v>
      </c>
      <c r="V22" s="50">
        <v>800000</v>
      </c>
      <c r="W22" s="50">
        <v>800000</v>
      </c>
      <c r="X22" s="50">
        <v>800000</v>
      </c>
      <c r="Y22" s="51"/>
      <c r="Z22" s="50">
        <v>39417931.034482718</v>
      </c>
      <c r="AA22" s="50">
        <v>39417931.034482718</v>
      </c>
      <c r="AB22" s="50">
        <v>39417931.034482718</v>
      </c>
      <c r="AC22" s="50">
        <v>39417931.034482718</v>
      </c>
      <c r="AD22" s="50">
        <v>39417931.034482718</v>
      </c>
      <c r="AE22" s="50">
        <v>39417931.034482718</v>
      </c>
      <c r="AF22" s="50">
        <v>39417931.034482718</v>
      </c>
      <c r="AG22" s="50">
        <v>39417931.034482718</v>
      </c>
      <c r="AH22" s="50">
        <v>39417931.034482718</v>
      </c>
      <c r="AI22" s="50">
        <v>39417931.034482718</v>
      </c>
      <c r="AJ22" s="50">
        <v>39417931.034482718</v>
      </c>
      <c r="AK22" s="50">
        <v>39417931.034482718</v>
      </c>
      <c r="AL22" s="50">
        <v>39417931.034482718</v>
      </c>
      <c r="AM22" s="50">
        <v>39417931.034482718</v>
      </c>
      <c r="AN22" s="50">
        <v>39417931.034482718</v>
      </c>
      <c r="AO22" s="50">
        <v>39417931.034482718</v>
      </c>
      <c r="AP22" s="50">
        <v>39417931.034482718</v>
      </c>
      <c r="AQ22" s="50">
        <v>39417931.034482718</v>
      </c>
      <c r="AR22" s="50">
        <v>39417931.034482718</v>
      </c>
      <c r="AS22" s="50">
        <v>39417931.034482718</v>
      </c>
      <c r="AT22" s="15"/>
      <c r="AU22" s="50">
        <v>4499.763816721771</v>
      </c>
      <c r="AV22" s="50">
        <v>4499.763816721771</v>
      </c>
      <c r="AW22" s="50">
        <v>4499.763816721771</v>
      </c>
      <c r="AX22" s="50">
        <v>4499.763816721771</v>
      </c>
      <c r="AY22" s="50">
        <v>4499.763816721771</v>
      </c>
      <c r="AZ22" s="50">
        <v>4499.763816721771</v>
      </c>
      <c r="BA22" s="50">
        <v>4499.763816721771</v>
      </c>
      <c r="BB22" s="50">
        <v>4499.763816721771</v>
      </c>
      <c r="BC22" s="50">
        <v>4499.763816721771</v>
      </c>
      <c r="BD22" s="50">
        <v>4499.763816721771</v>
      </c>
      <c r="BE22" s="50">
        <v>4499.763816721771</v>
      </c>
      <c r="BF22" s="50">
        <v>4499.763816721771</v>
      </c>
      <c r="BG22" s="50">
        <v>4499.763816721771</v>
      </c>
      <c r="BH22" s="50">
        <v>4499.763816721771</v>
      </c>
      <c r="BI22" s="50">
        <v>4499.763816721771</v>
      </c>
      <c r="BJ22" s="50">
        <v>4499.763816721771</v>
      </c>
      <c r="BK22" s="50">
        <v>4499.763816721771</v>
      </c>
      <c r="BL22" s="50">
        <v>4499.763816721771</v>
      </c>
      <c r="BM22" s="50">
        <v>4499.763816721771</v>
      </c>
      <c r="BN22" s="50">
        <v>4499.763816721771</v>
      </c>
      <c r="BO22" s="15"/>
      <c r="BP22" s="53">
        <v>0</v>
      </c>
      <c r="BQ22" s="53">
        <v>0</v>
      </c>
      <c r="BR22" s="53">
        <v>0</v>
      </c>
      <c r="BS22" s="53">
        <v>0</v>
      </c>
      <c r="BT22" s="53">
        <v>0</v>
      </c>
      <c r="BU22" s="53">
        <v>0</v>
      </c>
      <c r="BV22" s="53">
        <v>0</v>
      </c>
      <c r="BW22" s="53">
        <v>0</v>
      </c>
      <c r="BX22" s="53">
        <v>0</v>
      </c>
      <c r="BY22" s="53">
        <v>0</v>
      </c>
      <c r="BZ22" s="53">
        <v>0</v>
      </c>
      <c r="CA22" s="53">
        <v>0</v>
      </c>
      <c r="CB22" s="53">
        <v>0</v>
      </c>
      <c r="CC22" s="53">
        <v>0</v>
      </c>
      <c r="CD22" s="53">
        <v>0</v>
      </c>
      <c r="CE22" s="53">
        <v>0</v>
      </c>
      <c r="CF22" s="53">
        <v>0</v>
      </c>
      <c r="CG22" s="53">
        <v>0</v>
      </c>
      <c r="CH22" s="53">
        <v>0</v>
      </c>
      <c r="CI22" s="53">
        <v>0</v>
      </c>
      <c r="CJ22" s="15"/>
      <c r="CK22" s="54">
        <v>982800</v>
      </c>
      <c r="CL22" s="54">
        <v>982800</v>
      </c>
      <c r="CM22" s="54">
        <v>982800</v>
      </c>
      <c r="CN22" s="54">
        <v>982800</v>
      </c>
      <c r="CO22" s="54">
        <v>982800</v>
      </c>
      <c r="CP22" s="54">
        <v>982800</v>
      </c>
      <c r="CQ22" s="54">
        <v>982800</v>
      </c>
      <c r="CR22" s="54">
        <v>982800</v>
      </c>
      <c r="CS22" s="54">
        <v>982800</v>
      </c>
      <c r="CT22" s="54">
        <v>982800</v>
      </c>
      <c r="CU22" s="54">
        <v>982800</v>
      </c>
      <c r="CV22" s="54">
        <v>982800</v>
      </c>
      <c r="CW22" s="54">
        <v>982800</v>
      </c>
      <c r="CX22" s="54">
        <v>982800</v>
      </c>
      <c r="CY22" s="54">
        <v>982800</v>
      </c>
      <c r="CZ22" s="54">
        <v>982800</v>
      </c>
      <c r="DA22" s="54">
        <v>982800</v>
      </c>
      <c r="DB22" s="54">
        <v>982800</v>
      </c>
      <c r="DC22" s="54">
        <v>982800</v>
      </c>
      <c r="DD22" s="54">
        <v>982800</v>
      </c>
      <c r="DE22" s="55"/>
      <c r="DF22" s="72">
        <v>900000</v>
      </c>
      <c r="DG22" s="72">
        <v>900000</v>
      </c>
      <c r="DH22" s="72">
        <v>900000</v>
      </c>
      <c r="DI22" s="72">
        <v>900000</v>
      </c>
      <c r="DJ22" s="72">
        <v>900000</v>
      </c>
      <c r="DK22" s="72">
        <v>900000</v>
      </c>
      <c r="DL22" s="72">
        <v>900000</v>
      </c>
      <c r="DM22" s="72">
        <v>900000</v>
      </c>
      <c r="DN22" s="72">
        <v>900000</v>
      </c>
      <c r="DO22" s="72">
        <v>900000</v>
      </c>
      <c r="DP22" s="72">
        <v>900000</v>
      </c>
      <c r="DQ22" s="72">
        <v>900000</v>
      </c>
      <c r="DR22" s="72">
        <v>900000</v>
      </c>
      <c r="DS22" s="72">
        <v>900000</v>
      </c>
      <c r="DT22" s="72">
        <v>900000</v>
      </c>
      <c r="DU22" s="72">
        <v>900000</v>
      </c>
      <c r="DV22" s="72">
        <v>900000</v>
      </c>
      <c r="DW22" s="72">
        <v>900000</v>
      </c>
      <c r="DX22" s="72">
        <v>900000</v>
      </c>
      <c r="DY22" s="72">
        <v>900000</v>
      </c>
      <c r="DZ22" s="57"/>
      <c r="EA22" s="56">
        <v>36000</v>
      </c>
      <c r="EB22" s="56">
        <v>36000</v>
      </c>
      <c r="EC22" s="56">
        <v>36000</v>
      </c>
      <c r="ED22" s="56">
        <v>36000</v>
      </c>
      <c r="EE22" s="56">
        <v>36000</v>
      </c>
      <c r="EF22" s="56">
        <v>36000</v>
      </c>
      <c r="EG22" s="56">
        <v>36000</v>
      </c>
      <c r="EH22" s="56">
        <v>36000</v>
      </c>
      <c r="EI22" s="56">
        <v>36000</v>
      </c>
      <c r="EJ22" s="56">
        <v>36000</v>
      </c>
      <c r="EK22" s="56">
        <v>36000</v>
      </c>
      <c r="EL22" s="56">
        <v>36000</v>
      </c>
      <c r="EM22" s="56">
        <v>36000</v>
      </c>
      <c r="EN22" s="56">
        <v>36000</v>
      </c>
      <c r="EO22" s="56">
        <v>36000</v>
      </c>
      <c r="EP22" s="56">
        <v>36000</v>
      </c>
      <c r="EQ22" s="56">
        <v>36000</v>
      </c>
      <c r="ER22" s="56">
        <v>36000</v>
      </c>
      <c r="ES22" s="56">
        <v>36000</v>
      </c>
      <c r="ET22" s="56">
        <v>36000</v>
      </c>
      <c r="EU22" s="58"/>
      <c r="EV22" s="56">
        <v>0</v>
      </c>
      <c r="EW22" s="56">
        <v>0</v>
      </c>
      <c r="EX22" s="56">
        <v>0</v>
      </c>
      <c r="EY22" s="56">
        <v>0</v>
      </c>
      <c r="EZ22" s="56">
        <v>0</v>
      </c>
      <c r="FA22" s="56">
        <v>0</v>
      </c>
      <c r="FB22" s="56">
        <v>0</v>
      </c>
      <c r="FC22" s="56">
        <v>0</v>
      </c>
      <c r="FD22" s="56">
        <v>0</v>
      </c>
      <c r="FE22" s="56">
        <v>0</v>
      </c>
      <c r="FF22" s="56">
        <v>0</v>
      </c>
      <c r="FG22" s="56">
        <v>0</v>
      </c>
      <c r="FH22" s="56">
        <v>0</v>
      </c>
      <c r="FI22" s="56">
        <v>0</v>
      </c>
      <c r="FJ22" s="56">
        <v>0</v>
      </c>
      <c r="FK22" s="56">
        <v>0</v>
      </c>
      <c r="FL22" s="56">
        <v>0</v>
      </c>
      <c r="FM22" s="56">
        <v>0</v>
      </c>
      <c r="FN22" s="56">
        <v>0</v>
      </c>
      <c r="FO22" s="56">
        <v>0</v>
      </c>
      <c r="FP22" s="58"/>
      <c r="FQ22" s="56">
        <v>46800</v>
      </c>
      <c r="FR22" s="56">
        <v>46800</v>
      </c>
      <c r="FS22" s="56">
        <v>46800</v>
      </c>
      <c r="FT22" s="56">
        <v>46800</v>
      </c>
      <c r="FU22" s="56">
        <v>46800</v>
      </c>
      <c r="FV22" s="56">
        <v>46800</v>
      </c>
      <c r="FW22" s="56">
        <v>46800</v>
      </c>
      <c r="FX22" s="56">
        <v>46800</v>
      </c>
      <c r="FY22" s="56">
        <v>46800</v>
      </c>
      <c r="FZ22" s="56">
        <v>46800</v>
      </c>
      <c r="GA22" s="56">
        <v>46800</v>
      </c>
      <c r="GB22" s="56">
        <v>46800</v>
      </c>
      <c r="GC22" s="56">
        <v>46800</v>
      </c>
      <c r="GD22" s="56">
        <v>46800</v>
      </c>
      <c r="GE22" s="56">
        <v>46800</v>
      </c>
      <c r="GF22" s="56">
        <v>46800</v>
      </c>
      <c r="GG22" s="56">
        <v>46800</v>
      </c>
      <c r="GH22" s="56">
        <v>46800</v>
      </c>
      <c r="GI22" s="56">
        <v>46800</v>
      </c>
      <c r="GJ22" s="56">
        <v>46800</v>
      </c>
      <c r="GK22" s="40"/>
      <c r="GL22" s="54">
        <v>982800</v>
      </c>
      <c r="GM22" s="54">
        <v>982800</v>
      </c>
      <c r="GN22" s="54">
        <v>982800</v>
      </c>
      <c r="GO22" s="54">
        <v>982800</v>
      </c>
      <c r="GP22" s="54">
        <v>982800</v>
      </c>
      <c r="GQ22" s="54">
        <v>982800</v>
      </c>
      <c r="GR22" s="54">
        <v>982800</v>
      </c>
      <c r="GS22" s="54">
        <v>982800</v>
      </c>
      <c r="GT22" s="54">
        <v>982800</v>
      </c>
      <c r="GU22" s="54">
        <v>982800</v>
      </c>
      <c r="GV22" s="54">
        <v>982800</v>
      </c>
      <c r="GW22" s="54">
        <v>982800</v>
      </c>
      <c r="GX22" s="54">
        <v>982800</v>
      </c>
      <c r="GY22" s="54">
        <v>982800</v>
      </c>
      <c r="GZ22" s="54">
        <v>982800</v>
      </c>
      <c r="HA22" s="54">
        <v>982800</v>
      </c>
      <c r="HB22" s="54">
        <v>982800</v>
      </c>
      <c r="HC22" s="54">
        <v>982800</v>
      </c>
      <c r="HD22" s="54">
        <v>982800</v>
      </c>
      <c r="HE22" s="54">
        <v>982800</v>
      </c>
      <c r="HF22" s="110">
        <f t="shared" si="1"/>
        <v>1</v>
      </c>
      <c r="HG22" s="87">
        <f t="shared" si="2"/>
        <v>2.4932815452445963E-2</v>
      </c>
      <c r="HH22" s="87">
        <f t="shared" si="3"/>
        <v>2.4932815452445963E-2</v>
      </c>
      <c r="HI22" s="73"/>
      <c r="HJ22" s="74">
        <v>0.04</v>
      </c>
      <c r="HK22" s="70"/>
      <c r="HL22" s="60">
        <v>0.05</v>
      </c>
      <c r="HM22" s="35"/>
    </row>
    <row r="23" spans="1:221" s="47" customFormat="1" x14ac:dyDescent="0.2">
      <c r="A23" s="48" t="str">
        <f t="shared" si="0"/>
        <v>Total Business_</v>
      </c>
      <c r="B23" s="43" t="s">
        <v>190</v>
      </c>
      <c r="C23" s="43" t="s">
        <v>191</v>
      </c>
      <c r="D23" s="43"/>
      <c r="E23" s="44">
        <v>17848.72</v>
      </c>
      <c r="F23" s="44">
        <v>94630</v>
      </c>
      <c r="G23" s="44">
        <v>94030</v>
      </c>
      <c r="H23" s="44">
        <v>92967</v>
      </c>
      <c r="I23" s="44">
        <v>90405</v>
      </c>
      <c r="J23" s="44">
        <v>90357</v>
      </c>
      <c r="K23" s="44">
        <v>90385</v>
      </c>
      <c r="L23" s="44">
        <v>90485</v>
      </c>
      <c r="M23" s="44">
        <v>90653</v>
      </c>
      <c r="N23" s="44">
        <v>91421</v>
      </c>
      <c r="O23" s="44">
        <v>92325</v>
      </c>
      <c r="P23" s="44">
        <v>96005</v>
      </c>
      <c r="Q23" s="44">
        <v>99906</v>
      </c>
      <c r="R23" s="44">
        <v>104050</v>
      </c>
      <c r="S23" s="44">
        <v>108451</v>
      </c>
      <c r="T23" s="44">
        <v>113112</v>
      </c>
      <c r="U23" s="44">
        <v>118043</v>
      </c>
      <c r="V23" s="44">
        <v>123244</v>
      </c>
      <c r="W23" s="44">
        <v>128731</v>
      </c>
      <c r="X23" s="44">
        <v>134513</v>
      </c>
      <c r="Y23" s="31"/>
      <c r="Z23" s="44">
        <v>52135848.929083243</v>
      </c>
      <c r="AA23" s="44">
        <v>52264288.050842308</v>
      </c>
      <c r="AB23" s="44">
        <v>52357002.507651374</v>
      </c>
      <c r="AC23" s="44">
        <v>52293647.493651375</v>
      </c>
      <c r="AD23" s="44">
        <v>52119176.389651373</v>
      </c>
      <c r="AE23" s="44">
        <v>52252242.184460446</v>
      </c>
      <c r="AF23" s="44">
        <v>52389821.995269515</v>
      </c>
      <c r="AG23" s="44">
        <v>52531811.575078577</v>
      </c>
      <c r="AH23" s="44">
        <v>52678091.206887648</v>
      </c>
      <c r="AI23" s="44">
        <v>52864205.388696708</v>
      </c>
      <c r="AJ23" s="44">
        <v>53067565.023168512</v>
      </c>
      <c r="AK23" s="44">
        <v>55905841.807589173</v>
      </c>
      <c r="AL23" s="44">
        <v>57093100.85208194</v>
      </c>
      <c r="AM23" s="44">
        <v>58334245.398235261</v>
      </c>
      <c r="AN23" s="44">
        <v>59641558.919386409</v>
      </c>
      <c r="AO23" s="44">
        <v>61013001.003688261</v>
      </c>
      <c r="AP23" s="44">
        <v>62456156.322487921</v>
      </c>
      <c r="AQ23" s="44">
        <v>63963308.028948158</v>
      </c>
      <c r="AR23" s="44">
        <v>65550617.096059039</v>
      </c>
      <c r="AS23" s="44">
        <v>67208776.416830525</v>
      </c>
      <c r="AT23" s="61"/>
      <c r="AU23" s="44">
        <v>8001.7355683624774</v>
      </c>
      <c r="AV23" s="44">
        <v>8014.5285417364776</v>
      </c>
      <c r="AW23" s="44">
        <v>8023.6590923104777</v>
      </c>
      <c r="AX23" s="44">
        <v>8012.0486643104778</v>
      </c>
      <c r="AY23" s="44">
        <v>7979.9665523104786</v>
      </c>
      <c r="AZ23" s="44">
        <v>7996.0304468844779</v>
      </c>
      <c r="BA23" s="44">
        <v>8012.9205174584786</v>
      </c>
      <c r="BB23" s="44">
        <v>8030.6178100324778</v>
      </c>
      <c r="BC23" s="44">
        <v>8049.1004746064782</v>
      </c>
      <c r="BD23" s="44">
        <v>8074.8263351804781</v>
      </c>
      <c r="BE23" s="44">
        <v>8101.8568297544771</v>
      </c>
      <c r="BF23" s="44">
        <v>8535.886771526255</v>
      </c>
      <c r="BG23" s="44">
        <v>8696.7995137881298</v>
      </c>
      <c r="BH23" s="44">
        <v>8865.0512472870032</v>
      </c>
      <c r="BI23" s="44">
        <v>9042.7029133228771</v>
      </c>
      <c r="BJ23" s="44">
        <v>9229.0497432587526</v>
      </c>
      <c r="BK23" s="44">
        <v>9425.5385352316298</v>
      </c>
      <c r="BL23" s="44">
        <v>9630.4706677415033</v>
      </c>
      <c r="BM23" s="44">
        <v>9846.5112995513773</v>
      </c>
      <c r="BN23" s="44">
        <v>10071.934008198252</v>
      </c>
      <c r="BO23" s="15"/>
      <c r="BP23" s="45">
        <v>3749666.8227722775</v>
      </c>
      <c r="BQ23" s="45">
        <v>3774115.8227722775</v>
      </c>
      <c r="BR23" s="45">
        <v>3791004.3227722775</v>
      </c>
      <c r="BS23" s="45">
        <v>3784490.8227722775</v>
      </c>
      <c r="BT23" s="45">
        <v>3777786.8227722775</v>
      </c>
      <c r="BU23" s="45">
        <v>3785350.8227722775</v>
      </c>
      <c r="BV23" s="45">
        <v>3793466.8227722775</v>
      </c>
      <c r="BW23" s="45">
        <v>3802082.8227722775</v>
      </c>
      <c r="BX23" s="45">
        <v>3811142.8227722775</v>
      </c>
      <c r="BY23" s="45">
        <v>3825061.8227722775</v>
      </c>
      <c r="BZ23" s="45">
        <v>3840373.8227722775</v>
      </c>
      <c r="CA23" s="45">
        <v>4043529.0433168318</v>
      </c>
      <c r="CB23" s="45">
        <v>4130209.0433168318</v>
      </c>
      <c r="CC23" s="45">
        <v>4221007.0433168318</v>
      </c>
      <c r="CD23" s="45">
        <v>4316752.0433168318</v>
      </c>
      <c r="CE23" s="45">
        <v>4417813.5433168318</v>
      </c>
      <c r="CF23" s="45">
        <v>4524356.5433168318</v>
      </c>
      <c r="CG23" s="45">
        <v>4635812.0433168318</v>
      </c>
      <c r="CH23" s="45">
        <v>4753505.5433168318</v>
      </c>
      <c r="CI23" s="45">
        <v>4876430.0433168318</v>
      </c>
      <c r="CJ23" s="15"/>
      <c r="CK23" s="75">
        <v>1633267</v>
      </c>
      <c r="CL23" s="75">
        <v>1639680</v>
      </c>
      <c r="CM23" s="75">
        <v>1643872</v>
      </c>
      <c r="CN23" s="75">
        <v>1642000</v>
      </c>
      <c r="CO23" s="75">
        <v>1639678</v>
      </c>
      <c r="CP23" s="75">
        <v>1641848</v>
      </c>
      <c r="CQ23" s="75">
        <v>1644176</v>
      </c>
      <c r="CR23" s="75">
        <v>1646645</v>
      </c>
      <c r="CS23" s="75">
        <v>1649244</v>
      </c>
      <c r="CT23" s="75">
        <v>1653121</v>
      </c>
      <c r="CU23" s="75">
        <v>1657384</v>
      </c>
      <c r="CV23" s="75">
        <v>1732657</v>
      </c>
      <c r="CW23" s="75">
        <v>1757522</v>
      </c>
      <c r="CX23" s="75">
        <v>1783557</v>
      </c>
      <c r="CY23" s="75">
        <v>1811019</v>
      </c>
      <c r="CZ23" s="75">
        <v>1839987</v>
      </c>
      <c r="DA23" s="75">
        <v>1870527</v>
      </c>
      <c r="DB23" s="75">
        <v>1902463</v>
      </c>
      <c r="DC23" s="75">
        <v>1936207</v>
      </c>
      <c r="DD23" s="75">
        <v>1971432</v>
      </c>
      <c r="DE23" s="32"/>
      <c r="DF23" s="75">
        <v>449743</v>
      </c>
      <c r="DG23" s="75">
        <v>449995</v>
      </c>
      <c r="DH23" s="75">
        <v>450067</v>
      </c>
      <c r="DI23" s="75">
        <v>449818</v>
      </c>
      <c r="DJ23" s="75">
        <v>449249</v>
      </c>
      <c r="DK23" s="75">
        <v>449462</v>
      </c>
      <c r="DL23" s="75">
        <v>449694</v>
      </c>
      <c r="DM23" s="75">
        <v>449944</v>
      </c>
      <c r="DN23" s="75">
        <v>450212</v>
      </c>
      <c r="DO23" s="75">
        <v>450570</v>
      </c>
      <c r="DP23" s="75">
        <v>450969</v>
      </c>
      <c r="DQ23" s="75">
        <v>462007</v>
      </c>
      <c r="DR23" s="75">
        <v>464647</v>
      </c>
      <c r="DS23" s="75">
        <v>467411</v>
      </c>
      <c r="DT23" s="75">
        <v>470328</v>
      </c>
      <c r="DU23" s="75">
        <v>473395</v>
      </c>
      <c r="DV23" s="75">
        <v>476624</v>
      </c>
      <c r="DW23" s="75">
        <v>479999</v>
      </c>
      <c r="DX23" s="75">
        <v>483564</v>
      </c>
      <c r="DY23" s="75">
        <v>487287</v>
      </c>
      <c r="DZ23" s="18"/>
      <c r="EA23" s="75">
        <v>412917</v>
      </c>
      <c r="EB23" s="75">
        <v>415016</v>
      </c>
      <c r="EC23" s="75">
        <v>416405</v>
      </c>
      <c r="ED23" s="75">
        <v>415860</v>
      </c>
      <c r="EE23" s="75">
        <v>415271</v>
      </c>
      <c r="EF23" s="75">
        <v>415940</v>
      </c>
      <c r="EG23" s="75">
        <v>416656</v>
      </c>
      <c r="EH23" s="75">
        <v>417413</v>
      </c>
      <c r="EI23" s="75">
        <v>418207</v>
      </c>
      <c r="EJ23" s="75">
        <v>419401</v>
      </c>
      <c r="EK23" s="75">
        <v>420709</v>
      </c>
      <c r="EL23" s="75">
        <v>443411</v>
      </c>
      <c r="EM23" s="75">
        <v>450974</v>
      </c>
      <c r="EN23" s="75">
        <v>458893</v>
      </c>
      <c r="EO23" s="75">
        <v>467244</v>
      </c>
      <c r="EP23" s="75">
        <v>476058</v>
      </c>
      <c r="EQ23" s="75">
        <v>485352</v>
      </c>
      <c r="ER23" s="75">
        <v>495070</v>
      </c>
      <c r="ES23" s="75">
        <v>505341</v>
      </c>
      <c r="ET23" s="75">
        <v>516060</v>
      </c>
      <c r="EU23" s="40"/>
      <c r="EV23" s="75">
        <v>514277</v>
      </c>
      <c r="EW23" s="75">
        <v>516869</v>
      </c>
      <c r="EX23" s="75">
        <v>518597</v>
      </c>
      <c r="EY23" s="75">
        <v>517918</v>
      </c>
      <c r="EZ23" s="75">
        <v>517183</v>
      </c>
      <c r="FA23" s="75">
        <v>518008</v>
      </c>
      <c r="FB23" s="75">
        <v>518891</v>
      </c>
      <c r="FC23" s="75">
        <v>519825</v>
      </c>
      <c r="FD23" s="75">
        <v>520806</v>
      </c>
      <c r="FE23" s="75">
        <v>522284</v>
      </c>
      <c r="FF23" s="75">
        <v>523908</v>
      </c>
      <c r="FG23" s="75">
        <v>552183</v>
      </c>
      <c r="FH23" s="75">
        <v>561533</v>
      </c>
      <c r="FI23" s="75">
        <v>571322</v>
      </c>
      <c r="FJ23" s="75">
        <v>581648</v>
      </c>
      <c r="FK23" s="75">
        <v>592544</v>
      </c>
      <c r="FL23" s="75">
        <v>604033</v>
      </c>
      <c r="FM23" s="75">
        <v>616048</v>
      </c>
      <c r="FN23" s="75">
        <v>628744</v>
      </c>
      <c r="FO23" s="75">
        <v>641996</v>
      </c>
      <c r="FP23" s="40"/>
      <c r="FQ23" s="75">
        <v>256330</v>
      </c>
      <c r="FR23" s="75">
        <v>257800</v>
      </c>
      <c r="FS23" s="75">
        <v>258803</v>
      </c>
      <c r="FT23" s="75">
        <v>258404</v>
      </c>
      <c r="FU23" s="75">
        <v>257975</v>
      </c>
      <c r="FV23" s="75">
        <v>258438</v>
      </c>
      <c r="FW23" s="75">
        <v>258935</v>
      </c>
      <c r="FX23" s="75">
        <v>259463</v>
      </c>
      <c r="FY23" s="75">
        <v>260019</v>
      </c>
      <c r="FZ23" s="75">
        <v>260866</v>
      </c>
      <c r="GA23" s="75">
        <v>261798</v>
      </c>
      <c r="GB23" s="75">
        <v>275056</v>
      </c>
      <c r="GC23" s="75">
        <v>280368</v>
      </c>
      <c r="GD23" s="75">
        <v>285931</v>
      </c>
      <c r="GE23" s="75">
        <v>291799</v>
      </c>
      <c r="GF23" s="75">
        <v>297990</v>
      </c>
      <c r="GG23" s="75">
        <v>304518</v>
      </c>
      <c r="GH23" s="75">
        <v>311346</v>
      </c>
      <c r="GI23" s="75">
        <v>318558</v>
      </c>
      <c r="GJ23" s="75">
        <v>326089</v>
      </c>
      <c r="GK23" s="40"/>
      <c r="GL23" s="75">
        <v>5382933.8227722775</v>
      </c>
      <c r="GM23" s="75">
        <v>5413795.8227722775</v>
      </c>
      <c r="GN23" s="75">
        <v>5434876.3227722775</v>
      </c>
      <c r="GO23" s="75">
        <v>5426490.8227722775</v>
      </c>
      <c r="GP23" s="75">
        <v>5417464.8227722775</v>
      </c>
      <c r="GQ23" s="75">
        <v>5427198.8227722775</v>
      </c>
      <c r="GR23" s="75">
        <v>5437642.8227722775</v>
      </c>
      <c r="GS23" s="75">
        <v>5448727.8227722775</v>
      </c>
      <c r="GT23" s="75">
        <v>5460386.8227722775</v>
      </c>
      <c r="GU23" s="75">
        <v>5478182.8227722775</v>
      </c>
      <c r="GV23" s="75">
        <v>5497757.8227722775</v>
      </c>
      <c r="GW23" s="75">
        <v>5776186.0433168318</v>
      </c>
      <c r="GX23" s="75">
        <v>5887731.0433168318</v>
      </c>
      <c r="GY23" s="75">
        <v>6004564.0433168318</v>
      </c>
      <c r="GZ23" s="75">
        <v>6127771.0433168318</v>
      </c>
      <c r="HA23" s="75">
        <v>6257800.5433168318</v>
      </c>
      <c r="HB23" s="75">
        <v>6394883.5433168318</v>
      </c>
      <c r="HC23" s="75">
        <v>6538275.0433168318</v>
      </c>
      <c r="HD23" s="75">
        <v>6689712.5433168318</v>
      </c>
      <c r="HE23" s="75">
        <v>6847862.0433168318</v>
      </c>
      <c r="HF23" s="110">
        <f t="shared" si="1"/>
        <v>0.30258965759406509</v>
      </c>
      <c r="HG23" s="87">
        <f t="shared" si="2"/>
        <v>0.10376959884909676</v>
      </c>
      <c r="HH23" s="87">
        <f t="shared" si="3"/>
        <v>3.1399607384421678E-2</v>
      </c>
      <c r="HI23" s="46"/>
      <c r="HJ23" s="46"/>
      <c r="HK23" s="46"/>
      <c r="HL23" s="46"/>
      <c r="HM23" s="35"/>
    </row>
    <row r="24" spans="1:221" s="61" customFormat="1" x14ac:dyDescent="0.2">
      <c r="A24" s="48" t="str">
        <f t="shared" si="0"/>
        <v>C&amp;I Prescriptive_</v>
      </c>
      <c r="B24" s="49" t="s">
        <v>190</v>
      </c>
      <c r="C24" s="49" t="s">
        <v>22</v>
      </c>
      <c r="D24" s="49"/>
      <c r="E24" s="50">
        <v>3227.72</v>
      </c>
      <c r="F24" s="50">
        <v>80388</v>
      </c>
      <c r="G24" s="50">
        <v>80168</v>
      </c>
      <c r="H24" s="50">
        <v>79535</v>
      </c>
      <c r="I24" s="50">
        <v>77793</v>
      </c>
      <c r="J24" s="50">
        <v>77942</v>
      </c>
      <c r="K24" s="50">
        <v>78137</v>
      </c>
      <c r="L24" s="50">
        <v>78374</v>
      </c>
      <c r="M24" s="50">
        <v>78648</v>
      </c>
      <c r="N24" s="50">
        <v>79498</v>
      </c>
      <c r="O24" s="50">
        <v>80463</v>
      </c>
      <c r="P24" s="50">
        <v>83782</v>
      </c>
      <c r="Q24" s="50">
        <v>87296</v>
      </c>
      <c r="R24" s="50">
        <v>91014</v>
      </c>
      <c r="S24" s="50">
        <v>94943</v>
      </c>
      <c r="T24" s="50">
        <v>99093</v>
      </c>
      <c r="U24" s="50">
        <v>103471</v>
      </c>
      <c r="V24" s="50">
        <v>108080</v>
      </c>
      <c r="W24" s="50">
        <v>112936</v>
      </c>
      <c r="X24" s="50">
        <v>118045</v>
      </c>
      <c r="Y24" s="51"/>
      <c r="Z24" s="50">
        <v>20312163.708450321</v>
      </c>
      <c r="AA24" s="50">
        <v>20442190.529259387</v>
      </c>
      <c r="AB24" s="50">
        <v>20572796.986068457</v>
      </c>
      <c r="AC24" s="50">
        <v>20550076.972068455</v>
      </c>
      <c r="AD24" s="50">
        <v>20449281.868068457</v>
      </c>
      <c r="AE24" s="50">
        <v>20599708.862877525</v>
      </c>
      <c r="AF24" s="50">
        <v>20751685.873686589</v>
      </c>
      <c r="AG24" s="50">
        <v>20905108.653495658</v>
      </c>
      <c r="AH24" s="50">
        <v>21059778.185304724</v>
      </c>
      <c r="AI24" s="50">
        <v>21250407.667113796</v>
      </c>
      <c r="AJ24" s="50">
        <v>21456191.601585593</v>
      </c>
      <c r="AK24" s="50">
        <v>22507234.728352908</v>
      </c>
      <c r="AL24" s="50">
        <v>23606149.598608177</v>
      </c>
      <c r="AM24" s="50">
        <v>24753446.020523999</v>
      </c>
      <c r="AN24" s="50">
        <v>25959954.017437648</v>
      </c>
      <c r="AO24" s="50">
        <v>27223466.427501995</v>
      </c>
      <c r="AP24" s="50">
        <v>28552318.022064161</v>
      </c>
      <c r="AQ24" s="50">
        <v>29939214.954286888</v>
      </c>
      <c r="AR24" s="50">
        <v>31396537.797160279</v>
      </c>
      <c r="AS24" s="50">
        <v>32918935.643694252</v>
      </c>
      <c r="AT24" s="15"/>
      <c r="AU24" s="50">
        <v>2827.7638626575267</v>
      </c>
      <c r="AV24" s="50">
        <v>2843.6862152315266</v>
      </c>
      <c r="AW24" s="50">
        <v>2860.0425658055278</v>
      </c>
      <c r="AX24" s="50">
        <v>2855.8801378055277</v>
      </c>
      <c r="AY24" s="50">
        <v>2837.3350258055279</v>
      </c>
      <c r="AZ24" s="50">
        <v>2857.3302203795279</v>
      </c>
      <c r="BA24" s="50">
        <v>2877.6085909535273</v>
      </c>
      <c r="BB24" s="50">
        <v>2898.1511835275269</v>
      </c>
      <c r="BC24" s="50">
        <v>2918.9215481015276</v>
      </c>
      <c r="BD24" s="50">
        <v>2946.3109086755276</v>
      </c>
      <c r="BE24" s="50">
        <v>2974.6329032495269</v>
      </c>
      <c r="BF24" s="50">
        <v>3119.0107283114021</v>
      </c>
      <c r="BG24" s="50">
        <v>3269.5736728732768</v>
      </c>
      <c r="BH24" s="50">
        <v>3426.6048786721517</v>
      </c>
      <c r="BI24" s="50">
        <v>3592.0797170080259</v>
      </c>
      <c r="BJ24" s="50">
        <v>3765.2075892439011</v>
      </c>
      <c r="BK24" s="50">
        <v>3947.7146035167762</v>
      </c>
      <c r="BL24" s="50">
        <v>4137.7465483266506</v>
      </c>
      <c r="BM24" s="50">
        <v>4337.7905224365259</v>
      </c>
      <c r="BN24" s="50">
        <v>4546.4077533834006</v>
      </c>
      <c r="BO24" s="51"/>
      <c r="BP24" s="53">
        <v>1297725</v>
      </c>
      <c r="BQ24" s="53">
        <v>1316040</v>
      </c>
      <c r="BR24" s="53">
        <v>1331108.5</v>
      </c>
      <c r="BS24" s="53">
        <v>1324595</v>
      </c>
      <c r="BT24" s="53">
        <v>1317891</v>
      </c>
      <c r="BU24" s="53">
        <v>1323001</v>
      </c>
      <c r="BV24" s="53">
        <v>1328663</v>
      </c>
      <c r="BW24" s="53">
        <v>1334825</v>
      </c>
      <c r="BX24" s="53">
        <v>1341431</v>
      </c>
      <c r="BY24" s="53">
        <v>1352781</v>
      </c>
      <c r="BZ24" s="53">
        <v>1365503</v>
      </c>
      <c r="CA24" s="53">
        <v>1428348.5</v>
      </c>
      <c r="CB24" s="53">
        <v>1494598.5</v>
      </c>
      <c r="CC24" s="53">
        <v>1564177.5</v>
      </c>
      <c r="CD24" s="53">
        <v>1637497.5</v>
      </c>
      <c r="CE24" s="53">
        <v>1714895</v>
      </c>
      <c r="CF24" s="53">
        <v>1796445</v>
      </c>
      <c r="CG24" s="53">
        <v>1881886.5</v>
      </c>
      <c r="CH24" s="53">
        <v>1971743</v>
      </c>
      <c r="CI24" s="53">
        <v>2065970.5</v>
      </c>
      <c r="CJ24" s="15"/>
      <c r="CK24" s="54">
        <v>360490</v>
      </c>
      <c r="CL24" s="54">
        <v>365189</v>
      </c>
      <c r="CM24" s="54">
        <v>369114</v>
      </c>
      <c r="CN24" s="54">
        <v>367502</v>
      </c>
      <c r="CO24" s="54">
        <v>365650</v>
      </c>
      <c r="CP24" s="54">
        <v>367243</v>
      </c>
      <c r="CQ24" s="54">
        <v>368973</v>
      </c>
      <c r="CR24" s="54">
        <v>370827</v>
      </c>
      <c r="CS24" s="54">
        <v>372789</v>
      </c>
      <c r="CT24" s="54">
        <v>375974</v>
      </c>
      <c r="CU24" s="54">
        <v>379524</v>
      </c>
      <c r="CV24" s="54">
        <v>397147</v>
      </c>
      <c r="CW24" s="54">
        <v>415705</v>
      </c>
      <c r="CX24" s="54">
        <v>435177</v>
      </c>
      <c r="CY24" s="54">
        <v>455691</v>
      </c>
      <c r="CZ24" s="54">
        <v>477319</v>
      </c>
      <c r="DA24" s="54">
        <v>500103</v>
      </c>
      <c r="DB24" s="54">
        <v>523959</v>
      </c>
      <c r="DC24" s="54">
        <v>549048</v>
      </c>
      <c r="DD24" s="54">
        <v>575341</v>
      </c>
      <c r="DE24" s="55"/>
      <c r="DF24" s="56">
        <v>40624</v>
      </c>
      <c r="DG24" s="56">
        <v>40884</v>
      </c>
      <c r="DH24" s="56">
        <v>41146</v>
      </c>
      <c r="DI24" s="56">
        <v>41100</v>
      </c>
      <c r="DJ24" s="56">
        <v>40899</v>
      </c>
      <c r="DK24" s="56">
        <v>41199</v>
      </c>
      <c r="DL24" s="56">
        <v>41503</v>
      </c>
      <c r="DM24" s="56">
        <v>41810</v>
      </c>
      <c r="DN24" s="56">
        <v>42120</v>
      </c>
      <c r="DO24" s="56">
        <v>42501</v>
      </c>
      <c r="DP24" s="56">
        <v>42912</v>
      </c>
      <c r="DQ24" s="56">
        <v>45014</v>
      </c>
      <c r="DR24" s="56">
        <v>47212</v>
      </c>
      <c r="DS24" s="56">
        <v>49507</v>
      </c>
      <c r="DT24" s="56">
        <v>51920</v>
      </c>
      <c r="DU24" s="56">
        <v>54447</v>
      </c>
      <c r="DV24" s="56">
        <v>57105</v>
      </c>
      <c r="DW24" s="56">
        <v>59878</v>
      </c>
      <c r="DX24" s="56">
        <v>62793</v>
      </c>
      <c r="DY24" s="56">
        <v>65838</v>
      </c>
      <c r="DZ24" s="57"/>
      <c r="EA24" s="56">
        <v>107068</v>
      </c>
      <c r="EB24" s="56">
        <v>108554</v>
      </c>
      <c r="EC24" s="56">
        <v>109780</v>
      </c>
      <c r="ED24" s="56">
        <v>109256</v>
      </c>
      <c r="EE24" s="56">
        <v>108703</v>
      </c>
      <c r="EF24" s="56">
        <v>109136</v>
      </c>
      <c r="EG24" s="56">
        <v>109613</v>
      </c>
      <c r="EH24" s="56">
        <v>110131</v>
      </c>
      <c r="EI24" s="56">
        <v>110684</v>
      </c>
      <c r="EJ24" s="56">
        <v>111623</v>
      </c>
      <c r="EK24" s="56">
        <v>112673</v>
      </c>
      <c r="EL24" s="56">
        <v>117869</v>
      </c>
      <c r="EM24" s="56">
        <v>123345</v>
      </c>
      <c r="EN24" s="56">
        <v>129095</v>
      </c>
      <c r="EO24" s="56">
        <v>135153</v>
      </c>
      <c r="EP24" s="56">
        <v>141547</v>
      </c>
      <c r="EQ24" s="56">
        <v>148284</v>
      </c>
      <c r="ER24" s="56">
        <v>155341</v>
      </c>
      <c r="ES24" s="56">
        <v>162763</v>
      </c>
      <c r="ET24" s="56">
        <v>170545</v>
      </c>
      <c r="EU24" s="58"/>
      <c r="EV24" s="56">
        <v>133835</v>
      </c>
      <c r="EW24" s="56">
        <v>135692</v>
      </c>
      <c r="EX24" s="56">
        <v>137225</v>
      </c>
      <c r="EY24" s="56">
        <v>136570</v>
      </c>
      <c r="EZ24" s="56">
        <v>135879</v>
      </c>
      <c r="FA24" s="56">
        <v>136420</v>
      </c>
      <c r="FB24" s="56">
        <v>137017</v>
      </c>
      <c r="FC24" s="56">
        <v>137664</v>
      </c>
      <c r="FD24" s="56">
        <v>138355</v>
      </c>
      <c r="FE24" s="56">
        <v>139528</v>
      </c>
      <c r="FF24" s="56">
        <v>140842</v>
      </c>
      <c r="FG24" s="56">
        <v>147336</v>
      </c>
      <c r="FH24" s="56">
        <v>154181</v>
      </c>
      <c r="FI24" s="56">
        <v>161368</v>
      </c>
      <c r="FJ24" s="56">
        <v>168942</v>
      </c>
      <c r="FK24" s="56">
        <v>176934</v>
      </c>
      <c r="FL24" s="56">
        <v>185355</v>
      </c>
      <c r="FM24" s="56">
        <v>194176</v>
      </c>
      <c r="FN24" s="56">
        <v>203454</v>
      </c>
      <c r="FO24" s="56">
        <v>213181</v>
      </c>
      <c r="FP24" s="15"/>
      <c r="FQ24" s="56">
        <v>78963</v>
      </c>
      <c r="FR24" s="56">
        <v>80059</v>
      </c>
      <c r="FS24" s="56">
        <v>80963</v>
      </c>
      <c r="FT24" s="56">
        <v>80576</v>
      </c>
      <c r="FU24" s="56">
        <v>80169</v>
      </c>
      <c r="FV24" s="56">
        <v>80488</v>
      </c>
      <c r="FW24" s="56">
        <v>80840</v>
      </c>
      <c r="FX24" s="56">
        <v>81222</v>
      </c>
      <c r="FY24" s="56">
        <v>81630</v>
      </c>
      <c r="FZ24" s="56">
        <v>82322</v>
      </c>
      <c r="GA24" s="56">
        <v>83097</v>
      </c>
      <c r="GB24" s="56">
        <v>86928</v>
      </c>
      <c r="GC24" s="56">
        <v>90967</v>
      </c>
      <c r="GD24" s="56">
        <v>95207</v>
      </c>
      <c r="GE24" s="56">
        <v>99676</v>
      </c>
      <c r="GF24" s="56">
        <v>104391</v>
      </c>
      <c r="GG24" s="56">
        <v>109359</v>
      </c>
      <c r="GH24" s="56">
        <v>114564</v>
      </c>
      <c r="GI24" s="56">
        <v>120038</v>
      </c>
      <c r="GJ24" s="56">
        <v>125777</v>
      </c>
      <c r="GK24" s="40"/>
      <c r="GL24" s="54">
        <v>1658215</v>
      </c>
      <c r="GM24" s="54">
        <v>1681229</v>
      </c>
      <c r="GN24" s="54">
        <v>1700222.5</v>
      </c>
      <c r="GO24" s="54">
        <v>1692097</v>
      </c>
      <c r="GP24" s="54">
        <v>1683541</v>
      </c>
      <c r="GQ24" s="54">
        <v>1690244</v>
      </c>
      <c r="GR24" s="54">
        <v>1697636</v>
      </c>
      <c r="GS24" s="54">
        <v>1705652</v>
      </c>
      <c r="GT24" s="54">
        <v>1714220</v>
      </c>
      <c r="GU24" s="54">
        <v>1728755</v>
      </c>
      <c r="GV24" s="54">
        <v>1745027</v>
      </c>
      <c r="GW24" s="54">
        <v>1825495.5</v>
      </c>
      <c r="GX24" s="54">
        <v>1910303.5</v>
      </c>
      <c r="GY24" s="54">
        <v>1999354.5</v>
      </c>
      <c r="GZ24" s="54">
        <v>2093188.5</v>
      </c>
      <c r="HA24" s="54">
        <v>2192214</v>
      </c>
      <c r="HB24" s="54">
        <v>2296548</v>
      </c>
      <c r="HC24" s="54">
        <v>2405845.5</v>
      </c>
      <c r="HD24" s="54">
        <v>2520791</v>
      </c>
      <c r="HE24" s="54">
        <v>2641311.5</v>
      </c>
      <c r="HF24" s="110">
        <f t="shared" si="1"/>
        <v>0.21718731254768492</v>
      </c>
      <c r="HG24" s="87">
        <f t="shared" si="2"/>
        <v>8.2340178204679634E-2</v>
      </c>
      <c r="HH24" s="87">
        <f t="shared" si="3"/>
        <v>1.7883242018971828E-2</v>
      </c>
      <c r="HI24" s="76">
        <v>2E-3</v>
      </c>
      <c r="HJ24" s="60">
        <v>0.08</v>
      </c>
      <c r="HK24" s="60">
        <v>0.1</v>
      </c>
      <c r="HL24" s="60">
        <v>0.05</v>
      </c>
      <c r="HM24" s="35"/>
    </row>
    <row r="25" spans="1:221" s="61" customFormat="1" x14ac:dyDescent="0.2">
      <c r="A25" s="48" t="str">
        <f t="shared" si="0"/>
        <v>C&amp;I Custom_</v>
      </c>
      <c r="B25" s="49" t="s">
        <v>190</v>
      </c>
      <c r="C25" s="49" t="s">
        <v>23</v>
      </c>
      <c r="D25" s="49"/>
      <c r="E25" s="50">
        <v>260</v>
      </c>
      <c r="F25" s="50">
        <v>260</v>
      </c>
      <c r="G25" s="50">
        <v>260</v>
      </c>
      <c r="H25" s="50">
        <v>260</v>
      </c>
      <c r="I25" s="50">
        <v>260</v>
      </c>
      <c r="J25" s="50">
        <v>260</v>
      </c>
      <c r="K25" s="50">
        <v>260</v>
      </c>
      <c r="L25" s="50">
        <v>260</v>
      </c>
      <c r="M25" s="50">
        <v>260</v>
      </c>
      <c r="N25" s="50">
        <v>260</v>
      </c>
      <c r="O25" s="50">
        <v>260</v>
      </c>
      <c r="P25" s="50">
        <v>275</v>
      </c>
      <c r="Q25" s="50">
        <v>275</v>
      </c>
      <c r="R25" s="50">
        <v>275</v>
      </c>
      <c r="S25" s="50">
        <v>275</v>
      </c>
      <c r="T25" s="50">
        <v>275</v>
      </c>
      <c r="U25" s="50">
        <v>275</v>
      </c>
      <c r="V25" s="50">
        <v>275</v>
      </c>
      <c r="W25" s="50">
        <v>275</v>
      </c>
      <c r="X25" s="50">
        <v>275</v>
      </c>
      <c r="Y25" s="51"/>
      <c r="Z25" s="50">
        <v>29549941.779207919</v>
      </c>
      <c r="AA25" s="50">
        <v>29549941.779207919</v>
      </c>
      <c r="AB25" s="50">
        <v>29549941.779207919</v>
      </c>
      <c r="AC25" s="50">
        <v>29549941.779207919</v>
      </c>
      <c r="AD25" s="50">
        <v>29549941.779207919</v>
      </c>
      <c r="AE25" s="50">
        <v>29549941.779207919</v>
      </c>
      <c r="AF25" s="50">
        <v>29549941.779207919</v>
      </c>
      <c r="AG25" s="50">
        <v>29549941.779207919</v>
      </c>
      <c r="AH25" s="50">
        <v>29549941.779207919</v>
      </c>
      <c r="AI25" s="50">
        <v>29549941.779207919</v>
      </c>
      <c r="AJ25" s="50">
        <v>29549941.779207919</v>
      </c>
      <c r="AK25" s="50">
        <v>31254746.112623762</v>
      </c>
      <c r="AL25" s="50">
        <v>31254746.112623762</v>
      </c>
      <c r="AM25" s="50">
        <v>31254746.112623762</v>
      </c>
      <c r="AN25" s="50">
        <v>31254746.112623762</v>
      </c>
      <c r="AO25" s="50">
        <v>31254746.112623762</v>
      </c>
      <c r="AP25" s="50">
        <v>31254746.112623762</v>
      </c>
      <c r="AQ25" s="50">
        <v>31254746.112623762</v>
      </c>
      <c r="AR25" s="50">
        <v>31254746.112623762</v>
      </c>
      <c r="AS25" s="50">
        <v>31254746.112623762</v>
      </c>
      <c r="AT25" s="15"/>
      <c r="AU25" s="50">
        <v>4856.1950495049505</v>
      </c>
      <c r="AV25" s="50">
        <v>4856.1950495049505</v>
      </c>
      <c r="AW25" s="50">
        <v>4856.1950495049505</v>
      </c>
      <c r="AX25" s="50">
        <v>4856.1950495049505</v>
      </c>
      <c r="AY25" s="50">
        <v>4856.1950495049505</v>
      </c>
      <c r="AZ25" s="50">
        <v>4856.1950495049505</v>
      </c>
      <c r="BA25" s="50">
        <v>4856.1950495049505</v>
      </c>
      <c r="BB25" s="50">
        <v>4856.1950495049505</v>
      </c>
      <c r="BC25" s="50">
        <v>4856.1950495049505</v>
      </c>
      <c r="BD25" s="50">
        <v>4856.1950495049505</v>
      </c>
      <c r="BE25" s="50">
        <v>4856.1950495049505</v>
      </c>
      <c r="BF25" s="50">
        <v>5136.360148514852</v>
      </c>
      <c r="BG25" s="50">
        <v>5136.360148514852</v>
      </c>
      <c r="BH25" s="50">
        <v>5136.360148514852</v>
      </c>
      <c r="BI25" s="50">
        <v>5136.360148514852</v>
      </c>
      <c r="BJ25" s="50">
        <v>5136.360148514852</v>
      </c>
      <c r="BK25" s="50">
        <v>5136.360148514852</v>
      </c>
      <c r="BL25" s="50">
        <v>5136.360148514852</v>
      </c>
      <c r="BM25" s="50">
        <v>5136.360148514852</v>
      </c>
      <c r="BN25" s="50">
        <v>5136.360148514852</v>
      </c>
      <c r="BO25" s="51"/>
      <c r="BP25" s="53">
        <v>2089389.8227722773</v>
      </c>
      <c r="BQ25" s="53">
        <v>2089389.8227722773</v>
      </c>
      <c r="BR25" s="53">
        <v>2089389.8227722773</v>
      </c>
      <c r="BS25" s="53">
        <v>2089389.8227722773</v>
      </c>
      <c r="BT25" s="53">
        <v>2089389.8227722773</v>
      </c>
      <c r="BU25" s="53">
        <v>2089389.8227722773</v>
      </c>
      <c r="BV25" s="53">
        <v>2089389.8227722773</v>
      </c>
      <c r="BW25" s="53">
        <v>2089389.8227722773</v>
      </c>
      <c r="BX25" s="53">
        <v>2089389.8227722773</v>
      </c>
      <c r="BY25" s="53">
        <v>2089389.8227722773</v>
      </c>
      <c r="BZ25" s="53">
        <v>2089389.8227722773</v>
      </c>
      <c r="CA25" s="53">
        <v>2209931.5433168318</v>
      </c>
      <c r="CB25" s="53">
        <v>2209931.5433168318</v>
      </c>
      <c r="CC25" s="53">
        <v>2209931.5433168318</v>
      </c>
      <c r="CD25" s="53">
        <v>2209931.5433168318</v>
      </c>
      <c r="CE25" s="53">
        <v>2209931.5433168318</v>
      </c>
      <c r="CF25" s="53">
        <v>2209931.5433168318</v>
      </c>
      <c r="CG25" s="53">
        <v>2209931.5433168318</v>
      </c>
      <c r="CH25" s="53">
        <v>2209931.5433168318</v>
      </c>
      <c r="CI25" s="53">
        <v>2209931.5433168318</v>
      </c>
      <c r="CJ25" s="15"/>
      <c r="CK25" s="54">
        <v>893836</v>
      </c>
      <c r="CL25" s="54">
        <v>893836</v>
      </c>
      <c r="CM25" s="54">
        <v>893836</v>
      </c>
      <c r="CN25" s="54">
        <v>893836</v>
      </c>
      <c r="CO25" s="54">
        <v>893836</v>
      </c>
      <c r="CP25" s="54">
        <v>893836</v>
      </c>
      <c r="CQ25" s="54">
        <v>893836</v>
      </c>
      <c r="CR25" s="54">
        <v>893836</v>
      </c>
      <c r="CS25" s="54">
        <v>893836</v>
      </c>
      <c r="CT25" s="54">
        <v>893836</v>
      </c>
      <c r="CU25" s="54">
        <v>893836</v>
      </c>
      <c r="CV25" s="54">
        <v>945404</v>
      </c>
      <c r="CW25" s="54">
        <v>945404</v>
      </c>
      <c r="CX25" s="54">
        <v>945404</v>
      </c>
      <c r="CY25" s="54">
        <v>945404</v>
      </c>
      <c r="CZ25" s="54">
        <v>945404</v>
      </c>
      <c r="DA25" s="54">
        <v>945404</v>
      </c>
      <c r="DB25" s="54">
        <v>945404</v>
      </c>
      <c r="DC25" s="54">
        <v>945404</v>
      </c>
      <c r="DD25" s="54">
        <v>945404</v>
      </c>
      <c r="DE25" s="55"/>
      <c r="DF25" s="56">
        <v>147750</v>
      </c>
      <c r="DG25" s="56">
        <v>147750</v>
      </c>
      <c r="DH25" s="56">
        <v>147750</v>
      </c>
      <c r="DI25" s="56">
        <v>147750</v>
      </c>
      <c r="DJ25" s="56">
        <v>147750</v>
      </c>
      <c r="DK25" s="56">
        <v>147750</v>
      </c>
      <c r="DL25" s="56">
        <v>147750</v>
      </c>
      <c r="DM25" s="56">
        <v>147750</v>
      </c>
      <c r="DN25" s="56">
        <v>147750</v>
      </c>
      <c r="DO25" s="56">
        <v>147750</v>
      </c>
      <c r="DP25" s="56">
        <v>147750</v>
      </c>
      <c r="DQ25" s="56">
        <v>156274</v>
      </c>
      <c r="DR25" s="56">
        <v>156274</v>
      </c>
      <c r="DS25" s="56">
        <v>156274</v>
      </c>
      <c r="DT25" s="56">
        <v>156274</v>
      </c>
      <c r="DU25" s="56">
        <v>156274</v>
      </c>
      <c r="DV25" s="56">
        <v>156274</v>
      </c>
      <c r="DW25" s="56">
        <v>156274</v>
      </c>
      <c r="DX25" s="56">
        <v>156274</v>
      </c>
      <c r="DY25" s="56">
        <v>156274</v>
      </c>
      <c r="DZ25" s="57"/>
      <c r="EA25" s="56">
        <v>268457</v>
      </c>
      <c r="EB25" s="56">
        <v>268457</v>
      </c>
      <c r="EC25" s="56">
        <v>268457</v>
      </c>
      <c r="ED25" s="56">
        <v>268457</v>
      </c>
      <c r="EE25" s="56">
        <v>268457</v>
      </c>
      <c r="EF25" s="56">
        <v>268457</v>
      </c>
      <c r="EG25" s="56">
        <v>268457</v>
      </c>
      <c r="EH25" s="56">
        <v>268457</v>
      </c>
      <c r="EI25" s="56">
        <v>268457</v>
      </c>
      <c r="EJ25" s="56">
        <v>268457</v>
      </c>
      <c r="EK25" s="56">
        <v>268457</v>
      </c>
      <c r="EL25" s="56">
        <v>283945</v>
      </c>
      <c r="EM25" s="56">
        <v>283945</v>
      </c>
      <c r="EN25" s="56">
        <v>283945</v>
      </c>
      <c r="EO25" s="56">
        <v>283945</v>
      </c>
      <c r="EP25" s="56">
        <v>283945</v>
      </c>
      <c r="EQ25" s="56">
        <v>283945</v>
      </c>
      <c r="ER25" s="56">
        <v>283945</v>
      </c>
      <c r="ES25" s="56">
        <v>283945</v>
      </c>
      <c r="ET25" s="56">
        <v>283945</v>
      </c>
      <c r="EU25" s="58"/>
      <c r="EV25" s="56">
        <v>335571</v>
      </c>
      <c r="EW25" s="56">
        <v>335571</v>
      </c>
      <c r="EX25" s="56">
        <v>335571</v>
      </c>
      <c r="EY25" s="56">
        <v>335571</v>
      </c>
      <c r="EZ25" s="56">
        <v>335571</v>
      </c>
      <c r="FA25" s="56">
        <v>335571</v>
      </c>
      <c r="FB25" s="56">
        <v>335571</v>
      </c>
      <c r="FC25" s="56">
        <v>335571</v>
      </c>
      <c r="FD25" s="56">
        <v>335571</v>
      </c>
      <c r="FE25" s="56">
        <v>335571</v>
      </c>
      <c r="FF25" s="56">
        <v>335571</v>
      </c>
      <c r="FG25" s="56">
        <v>354931</v>
      </c>
      <c r="FH25" s="56">
        <v>354931</v>
      </c>
      <c r="FI25" s="56">
        <v>354931</v>
      </c>
      <c r="FJ25" s="56">
        <v>354931</v>
      </c>
      <c r="FK25" s="56">
        <v>354931</v>
      </c>
      <c r="FL25" s="56">
        <v>354931</v>
      </c>
      <c r="FM25" s="56">
        <v>354931</v>
      </c>
      <c r="FN25" s="56">
        <v>354931</v>
      </c>
      <c r="FO25" s="56">
        <v>354931</v>
      </c>
      <c r="FP25" s="15"/>
      <c r="FQ25" s="56">
        <v>142058</v>
      </c>
      <c r="FR25" s="56">
        <v>142058</v>
      </c>
      <c r="FS25" s="56">
        <v>142058</v>
      </c>
      <c r="FT25" s="56">
        <v>142058</v>
      </c>
      <c r="FU25" s="56">
        <v>142058</v>
      </c>
      <c r="FV25" s="56">
        <v>142058</v>
      </c>
      <c r="FW25" s="56">
        <v>142058</v>
      </c>
      <c r="FX25" s="56">
        <v>142058</v>
      </c>
      <c r="FY25" s="56">
        <v>142058</v>
      </c>
      <c r="FZ25" s="56">
        <v>142058</v>
      </c>
      <c r="GA25" s="56">
        <v>142058</v>
      </c>
      <c r="GB25" s="56">
        <v>150254</v>
      </c>
      <c r="GC25" s="56">
        <v>150254</v>
      </c>
      <c r="GD25" s="56">
        <v>150254</v>
      </c>
      <c r="GE25" s="56">
        <v>150254</v>
      </c>
      <c r="GF25" s="56">
        <v>150254</v>
      </c>
      <c r="GG25" s="56">
        <v>150254</v>
      </c>
      <c r="GH25" s="56">
        <v>150254</v>
      </c>
      <c r="GI25" s="56">
        <v>150254</v>
      </c>
      <c r="GJ25" s="56">
        <v>150254</v>
      </c>
      <c r="GK25" s="40"/>
      <c r="GL25" s="54">
        <v>2983225.8227722775</v>
      </c>
      <c r="GM25" s="54">
        <v>2983225.8227722775</v>
      </c>
      <c r="GN25" s="54">
        <v>2983225.8227722775</v>
      </c>
      <c r="GO25" s="54">
        <v>2983225.8227722775</v>
      </c>
      <c r="GP25" s="54">
        <v>2983225.8227722775</v>
      </c>
      <c r="GQ25" s="54">
        <v>2983225.8227722775</v>
      </c>
      <c r="GR25" s="54">
        <v>2983225.8227722775</v>
      </c>
      <c r="GS25" s="54">
        <v>2983225.8227722775</v>
      </c>
      <c r="GT25" s="54">
        <v>2983225.8227722775</v>
      </c>
      <c r="GU25" s="54">
        <v>2983225.8227722775</v>
      </c>
      <c r="GV25" s="54">
        <v>2983225.8227722775</v>
      </c>
      <c r="GW25" s="54">
        <v>3155335.5433168318</v>
      </c>
      <c r="GX25" s="54">
        <v>3155335.5433168318</v>
      </c>
      <c r="GY25" s="54">
        <v>3155335.5433168318</v>
      </c>
      <c r="GZ25" s="54">
        <v>3155335.5433168318</v>
      </c>
      <c r="HA25" s="54">
        <v>3155335.5433168318</v>
      </c>
      <c r="HB25" s="54">
        <v>3155335.5433168318</v>
      </c>
      <c r="HC25" s="54">
        <v>3155335.5433168318</v>
      </c>
      <c r="HD25" s="54">
        <v>3155335.5433168318</v>
      </c>
      <c r="HE25" s="54">
        <v>3155335.5433168318</v>
      </c>
      <c r="HF25" s="110">
        <f t="shared" si="1"/>
        <v>0.29962062984872145</v>
      </c>
      <c r="HG25" s="87">
        <f t="shared" si="2"/>
        <v>0.10095538749492056</v>
      </c>
      <c r="HH25" s="87">
        <f t="shared" si="3"/>
        <v>3.0248316787849835E-2</v>
      </c>
      <c r="HI25" s="76">
        <v>5.0000000000000001E-3</v>
      </c>
      <c r="HJ25" s="60">
        <v>0.12</v>
      </c>
      <c r="HK25" s="60">
        <v>0.15</v>
      </c>
      <c r="HL25" s="60">
        <v>0.05</v>
      </c>
      <c r="HM25" s="35"/>
    </row>
    <row r="26" spans="1:221" s="61" customFormat="1" x14ac:dyDescent="0.2">
      <c r="A26" s="48" t="str">
        <f t="shared" si="0"/>
        <v>Small Business Direct Install_</v>
      </c>
      <c r="B26" s="49" t="s">
        <v>190</v>
      </c>
      <c r="C26" s="49" t="s">
        <v>24</v>
      </c>
      <c r="D26" s="49"/>
      <c r="E26" s="50">
        <v>14361</v>
      </c>
      <c r="F26" s="50">
        <v>13982</v>
      </c>
      <c r="G26" s="50">
        <v>13602</v>
      </c>
      <c r="H26" s="50">
        <v>13172</v>
      </c>
      <c r="I26" s="50">
        <v>12352</v>
      </c>
      <c r="J26" s="50">
        <v>12155</v>
      </c>
      <c r="K26" s="50">
        <v>11988</v>
      </c>
      <c r="L26" s="50">
        <v>11851</v>
      </c>
      <c r="M26" s="50">
        <v>11745</v>
      </c>
      <c r="N26" s="50">
        <v>11663</v>
      </c>
      <c r="O26" s="50">
        <v>11602</v>
      </c>
      <c r="P26" s="50">
        <v>11948</v>
      </c>
      <c r="Q26" s="50">
        <v>12335</v>
      </c>
      <c r="R26" s="50">
        <v>12761</v>
      </c>
      <c r="S26" s="50">
        <v>13233</v>
      </c>
      <c r="T26" s="50">
        <v>13744</v>
      </c>
      <c r="U26" s="50">
        <v>14297</v>
      </c>
      <c r="V26" s="50">
        <v>14889</v>
      </c>
      <c r="W26" s="50">
        <v>15520</v>
      </c>
      <c r="X26" s="50">
        <v>16193</v>
      </c>
      <c r="Y26" s="51"/>
      <c r="Z26" s="50">
        <v>2273743.4414249999</v>
      </c>
      <c r="AA26" s="50">
        <v>2272155.7423749999</v>
      </c>
      <c r="AB26" s="50">
        <v>2234263.7423749999</v>
      </c>
      <c r="AC26" s="50">
        <v>2193628.7423749999</v>
      </c>
      <c r="AD26" s="50">
        <v>2119952.7423749999</v>
      </c>
      <c r="AE26" s="50">
        <v>2102591.5423750002</v>
      </c>
      <c r="AF26" s="50">
        <v>2088194.342375</v>
      </c>
      <c r="AG26" s="50">
        <v>2076761.1423749998</v>
      </c>
      <c r="AH26" s="50">
        <v>2068371.2423749999</v>
      </c>
      <c r="AI26" s="50">
        <v>2063855.9423749999</v>
      </c>
      <c r="AJ26" s="50">
        <v>2061431.6423749998</v>
      </c>
      <c r="AK26" s="50">
        <v>2143860.9666125001</v>
      </c>
      <c r="AL26" s="50">
        <v>2232205.1408500001</v>
      </c>
      <c r="AM26" s="50">
        <v>2326053.2650875002</v>
      </c>
      <c r="AN26" s="50">
        <v>2426858.7893250003</v>
      </c>
      <c r="AO26" s="50">
        <v>2534788.4635624997</v>
      </c>
      <c r="AP26" s="50">
        <v>2649092.1878</v>
      </c>
      <c r="AQ26" s="50">
        <v>2769346.9620375005</v>
      </c>
      <c r="AR26" s="50">
        <v>2899333.1862750007</v>
      </c>
      <c r="AS26" s="50">
        <v>3035094.6605125</v>
      </c>
      <c r="AT26" s="15"/>
      <c r="AU26" s="50">
        <v>317.77665619999999</v>
      </c>
      <c r="AV26" s="50">
        <v>314.64727699999997</v>
      </c>
      <c r="AW26" s="50">
        <v>307.42147699999998</v>
      </c>
      <c r="AX26" s="50">
        <v>299.97347699999995</v>
      </c>
      <c r="AY26" s="50">
        <v>286.43647699999997</v>
      </c>
      <c r="AZ26" s="50">
        <v>282.505177</v>
      </c>
      <c r="BA26" s="50">
        <v>279.11687699999999</v>
      </c>
      <c r="BB26" s="50">
        <v>276.27157699999998</v>
      </c>
      <c r="BC26" s="50">
        <v>273.98387700000001</v>
      </c>
      <c r="BD26" s="50">
        <v>272.32037700000001</v>
      </c>
      <c r="BE26" s="50">
        <v>271.02887700000002</v>
      </c>
      <c r="BF26" s="50">
        <v>280.51589469999999</v>
      </c>
      <c r="BG26" s="50">
        <v>290.8656924</v>
      </c>
      <c r="BH26" s="50">
        <v>302.08622009999999</v>
      </c>
      <c r="BI26" s="50">
        <v>314.26304779999998</v>
      </c>
      <c r="BJ26" s="50">
        <v>327.48200550000007</v>
      </c>
      <c r="BK26" s="50">
        <v>341.46378320000002</v>
      </c>
      <c r="BL26" s="50">
        <v>356.36397090000003</v>
      </c>
      <c r="BM26" s="50">
        <v>372.36062860000004</v>
      </c>
      <c r="BN26" s="50">
        <v>389.16610630000002</v>
      </c>
      <c r="BO26" s="51"/>
      <c r="BP26" s="53">
        <v>362552</v>
      </c>
      <c r="BQ26" s="53">
        <v>368686</v>
      </c>
      <c r="BR26" s="53">
        <v>370506</v>
      </c>
      <c r="BS26" s="53">
        <v>370506</v>
      </c>
      <c r="BT26" s="53">
        <v>370506</v>
      </c>
      <c r="BU26" s="53">
        <v>372960</v>
      </c>
      <c r="BV26" s="53">
        <v>375414</v>
      </c>
      <c r="BW26" s="53">
        <v>377868</v>
      </c>
      <c r="BX26" s="53">
        <v>380322</v>
      </c>
      <c r="BY26" s="53">
        <v>382891</v>
      </c>
      <c r="BZ26" s="53">
        <v>385481</v>
      </c>
      <c r="CA26" s="53">
        <v>405249</v>
      </c>
      <c r="CB26" s="53">
        <v>425679</v>
      </c>
      <c r="CC26" s="53">
        <v>446898</v>
      </c>
      <c r="CD26" s="53">
        <v>469323</v>
      </c>
      <c r="CE26" s="53">
        <v>492987</v>
      </c>
      <c r="CF26" s="53">
        <v>517980</v>
      </c>
      <c r="CG26" s="53">
        <v>543994</v>
      </c>
      <c r="CH26" s="53">
        <v>571831</v>
      </c>
      <c r="CI26" s="53">
        <v>600528</v>
      </c>
      <c r="CJ26" s="15"/>
      <c r="CK26" s="54">
        <v>116441</v>
      </c>
      <c r="CL26" s="54">
        <v>118155</v>
      </c>
      <c r="CM26" s="54">
        <v>118422</v>
      </c>
      <c r="CN26" s="54">
        <v>118162</v>
      </c>
      <c r="CO26" s="54">
        <v>117692</v>
      </c>
      <c r="CP26" s="54">
        <v>118269</v>
      </c>
      <c r="CQ26" s="54">
        <v>118867</v>
      </c>
      <c r="CR26" s="54">
        <v>119482</v>
      </c>
      <c r="CS26" s="54">
        <v>120119</v>
      </c>
      <c r="CT26" s="54">
        <v>120811</v>
      </c>
      <c r="CU26" s="54">
        <v>121524</v>
      </c>
      <c r="CV26" s="54">
        <v>127606</v>
      </c>
      <c r="CW26" s="54">
        <v>133913</v>
      </c>
      <c r="CX26" s="54">
        <v>140476</v>
      </c>
      <c r="CY26" s="54">
        <v>147424</v>
      </c>
      <c r="CZ26" s="54">
        <v>154764</v>
      </c>
      <c r="DA26" s="54">
        <v>162520</v>
      </c>
      <c r="DB26" s="54">
        <v>170600</v>
      </c>
      <c r="DC26" s="54">
        <v>179255</v>
      </c>
      <c r="DD26" s="54">
        <v>188187</v>
      </c>
      <c r="DE26" s="55"/>
      <c r="DF26" s="56">
        <v>11369</v>
      </c>
      <c r="DG26" s="56">
        <v>11361</v>
      </c>
      <c r="DH26" s="56">
        <v>11171</v>
      </c>
      <c r="DI26" s="56">
        <v>10968</v>
      </c>
      <c r="DJ26" s="56">
        <v>10600</v>
      </c>
      <c r="DK26" s="56">
        <v>10513</v>
      </c>
      <c r="DL26" s="56">
        <v>10441</v>
      </c>
      <c r="DM26" s="56">
        <v>10384</v>
      </c>
      <c r="DN26" s="56">
        <v>10342</v>
      </c>
      <c r="DO26" s="56">
        <v>10319</v>
      </c>
      <c r="DP26" s="56">
        <v>10307</v>
      </c>
      <c r="DQ26" s="56">
        <v>10719</v>
      </c>
      <c r="DR26" s="56">
        <v>11161</v>
      </c>
      <c r="DS26" s="56">
        <v>11630</v>
      </c>
      <c r="DT26" s="56">
        <v>12134</v>
      </c>
      <c r="DU26" s="56">
        <v>12674</v>
      </c>
      <c r="DV26" s="56">
        <v>13245</v>
      </c>
      <c r="DW26" s="56">
        <v>13847</v>
      </c>
      <c r="DX26" s="56">
        <v>14497</v>
      </c>
      <c r="DY26" s="56">
        <v>15175</v>
      </c>
      <c r="DZ26" s="57"/>
      <c r="EA26" s="56">
        <v>37392</v>
      </c>
      <c r="EB26" s="56">
        <v>38005</v>
      </c>
      <c r="EC26" s="56">
        <v>38168</v>
      </c>
      <c r="ED26" s="56">
        <v>38147</v>
      </c>
      <c r="EE26" s="56">
        <v>38111</v>
      </c>
      <c r="EF26" s="56">
        <v>38347</v>
      </c>
      <c r="EG26" s="56">
        <v>38586</v>
      </c>
      <c r="EH26" s="56">
        <v>38825</v>
      </c>
      <c r="EI26" s="56">
        <v>39066</v>
      </c>
      <c r="EJ26" s="56">
        <v>39321</v>
      </c>
      <c r="EK26" s="56">
        <v>39579</v>
      </c>
      <c r="EL26" s="56">
        <v>41597</v>
      </c>
      <c r="EM26" s="56">
        <v>43684</v>
      </c>
      <c r="EN26" s="56">
        <v>45853</v>
      </c>
      <c r="EO26" s="56">
        <v>48146</v>
      </c>
      <c r="EP26" s="56">
        <v>50566</v>
      </c>
      <c r="EQ26" s="56">
        <v>53123</v>
      </c>
      <c r="ER26" s="56">
        <v>55784</v>
      </c>
      <c r="ES26" s="56">
        <v>58633</v>
      </c>
      <c r="ET26" s="56">
        <v>61570</v>
      </c>
      <c r="EU26" s="58"/>
      <c r="EV26" s="56">
        <v>44871</v>
      </c>
      <c r="EW26" s="56">
        <v>45606</v>
      </c>
      <c r="EX26" s="56">
        <v>45801</v>
      </c>
      <c r="EY26" s="56">
        <v>45777</v>
      </c>
      <c r="EZ26" s="56">
        <v>45733</v>
      </c>
      <c r="FA26" s="56">
        <v>46017</v>
      </c>
      <c r="FB26" s="56">
        <v>46303</v>
      </c>
      <c r="FC26" s="56">
        <v>46590</v>
      </c>
      <c r="FD26" s="56">
        <v>46880</v>
      </c>
      <c r="FE26" s="56">
        <v>47185</v>
      </c>
      <c r="FF26" s="56">
        <v>47495</v>
      </c>
      <c r="FG26" s="56">
        <v>49916</v>
      </c>
      <c r="FH26" s="56">
        <v>52421</v>
      </c>
      <c r="FI26" s="56">
        <v>55023</v>
      </c>
      <c r="FJ26" s="56">
        <v>57775</v>
      </c>
      <c r="FK26" s="56">
        <v>60679</v>
      </c>
      <c r="FL26" s="56">
        <v>63747</v>
      </c>
      <c r="FM26" s="56">
        <v>66941</v>
      </c>
      <c r="FN26" s="56">
        <v>70359</v>
      </c>
      <c r="FO26" s="56">
        <v>73884</v>
      </c>
      <c r="FP26" s="15"/>
      <c r="FQ26" s="56">
        <v>22809</v>
      </c>
      <c r="FR26" s="56">
        <v>23183</v>
      </c>
      <c r="FS26" s="56">
        <v>23282</v>
      </c>
      <c r="FT26" s="56">
        <v>23270</v>
      </c>
      <c r="FU26" s="56">
        <v>23248</v>
      </c>
      <c r="FV26" s="56">
        <v>23392</v>
      </c>
      <c r="FW26" s="56">
        <v>23537</v>
      </c>
      <c r="FX26" s="56">
        <v>23683</v>
      </c>
      <c r="FY26" s="56">
        <v>23831</v>
      </c>
      <c r="FZ26" s="56">
        <v>23986</v>
      </c>
      <c r="GA26" s="56">
        <v>24143</v>
      </c>
      <c r="GB26" s="56">
        <v>25374</v>
      </c>
      <c r="GC26" s="56">
        <v>26647</v>
      </c>
      <c r="GD26" s="56">
        <v>27970</v>
      </c>
      <c r="GE26" s="56">
        <v>29369</v>
      </c>
      <c r="GF26" s="56">
        <v>30845</v>
      </c>
      <c r="GG26" s="56">
        <v>32405</v>
      </c>
      <c r="GH26" s="56">
        <v>34028</v>
      </c>
      <c r="GI26" s="56">
        <v>35766</v>
      </c>
      <c r="GJ26" s="56">
        <v>37558</v>
      </c>
      <c r="GK26" s="40"/>
      <c r="GL26" s="54">
        <v>478993</v>
      </c>
      <c r="GM26" s="54">
        <v>486841</v>
      </c>
      <c r="GN26" s="54">
        <v>488928</v>
      </c>
      <c r="GO26" s="54">
        <v>488668</v>
      </c>
      <c r="GP26" s="54">
        <v>488198</v>
      </c>
      <c r="GQ26" s="54">
        <v>491229</v>
      </c>
      <c r="GR26" s="54">
        <v>494281</v>
      </c>
      <c r="GS26" s="54">
        <v>497350</v>
      </c>
      <c r="GT26" s="54">
        <v>500441</v>
      </c>
      <c r="GU26" s="54">
        <v>503702</v>
      </c>
      <c r="GV26" s="54">
        <v>507005</v>
      </c>
      <c r="GW26" s="54">
        <v>532855</v>
      </c>
      <c r="GX26" s="54">
        <v>559592</v>
      </c>
      <c r="GY26" s="54">
        <v>587374</v>
      </c>
      <c r="GZ26" s="54">
        <v>616747</v>
      </c>
      <c r="HA26" s="54">
        <v>647751</v>
      </c>
      <c r="HB26" s="54">
        <v>680500</v>
      </c>
      <c r="HC26" s="54">
        <v>714594</v>
      </c>
      <c r="HD26" s="54">
        <v>751086</v>
      </c>
      <c r="HE26" s="54">
        <v>788715</v>
      </c>
      <c r="HF26" s="110">
        <f t="shared" si="1"/>
        <v>0.24180425155729451</v>
      </c>
      <c r="HG26" s="87">
        <f t="shared" si="2"/>
        <v>0.22276695712462652</v>
      </c>
      <c r="HH26" s="87">
        <f t="shared" si="3"/>
        <v>5.386599733921623E-2</v>
      </c>
      <c r="HI26" s="76">
        <v>5.0000000000000001E-3</v>
      </c>
      <c r="HJ26" s="60">
        <v>0.1</v>
      </c>
      <c r="HK26" s="60">
        <v>0.12</v>
      </c>
      <c r="HL26" s="60">
        <v>0.05</v>
      </c>
      <c r="HM26" s="35"/>
    </row>
    <row r="27" spans="1:221" s="61" customFormat="1" x14ac:dyDescent="0.2">
      <c r="A27" s="48" t="str">
        <f t="shared" si="0"/>
        <v>Small Business Efficiency_</v>
      </c>
      <c r="B27" s="49" t="s">
        <v>190</v>
      </c>
      <c r="C27" s="49" t="s">
        <v>192</v>
      </c>
      <c r="D27" s="49"/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  <c r="Y27" s="51"/>
      <c r="Z27" s="50">
        <v>0</v>
      </c>
      <c r="AA27" s="50">
        <v>0</v>
      </c>
      <c r="AB27" s="50">
        <v>0</v>
      </c>
      <c r="AC27" s="50">
        <v>0</v>
      </c>
      <c r="AD27" s="50">
        <v>0</v>
      </c>
      <c r="AE27" s="50">
        <v>0</v>
      </c>
      <c r="AF27" s="50">
        <v>0</v>
      </c>
      <c r="AG27" s="50">
        <v>0</v>
      </c>
      <c r="AH27" s="50">
        <v>0</v>
      </c>
      <c r="AI27" s="50">
        <v>0</v>
      </c>
      <c r="AJ27" s="50">
        <v>0</v>
      </c>
      <c r="AK27" s="50">
        <v>0</v>
      </c>
      <c r="AL27" s="50">
        <v>0</v>
      </c>
      <c r="AM27" s="50">
        <v>0</v>
      </c>
      <c r="AN27" s="50">
        <v>0</v>
      </c>
      <c r="AO27" s="50">
        <v>0</v>
      </c>
      <c r="AP27" s="50">
        <v>0</v>
      </c>
      <c r="AQ27" s="50">
        <v>0</v>
      </c>
      <c r="AR27" s="50">
        <v>0</v>
      </c>
      <c r="AS27" s="50">
        <v>0</v>
      </c>
      <c r="AT27" s="51"/>
      <c r="AU27" s="50">
        <v>0</v>
      </c>
      <c r="AV27" s="50">
        <v>0</v>
      </c>
      <c r="AW27" s="50">
        <v>0</v>
      </c>
      <c r="AX27" s="50">
        <v>0</v>
      </c>
      <c r="AY27" s="50">
        <v>0</v>
      </c>
      <c r="AZ27" s="50">
        <v>0</v>
      </c>
      <c r="BA27" s="50">
        <v>0</v>
      </c>
      <c r="BB27" s="50">
        <v>0</v>
      </c>
      <c r="BC27" s="50">
        <v>0</v>
      </c>
      <c r="BD27" s="50">
        <v>0</v>
      </c>
      <c r="BE27" s="50">
        <v>0</v>
      </c>
      <c r="BF27" s="50">
        <v>0</v>
      </c>
      <c r="BG27" s="50">
        <v>0</v>
      </c>
      <c r="BH27" s="50">
        <v>0</v>
      </c>
      <c r="BI27" s="50">
        <v>0</v>
      </c>
      <c r="BJ27" s="50">
        <v>0</v>
      </c>
      <c r="BK27" s="50">
        <v>0</v>
      </c>
      <c r="BL27" s="50">
        <v>0</v>
      </c>
      <c r="BM27" s="50">
        <v>0</v>
      </c>
      <c r="BN27" s="50">
        <v>0</v>
      </c>
      <c r="BO27" s="51"/>
      <c r="BP27" s="53">
        <v>0</v>
      </c>
      <c r="BQ27" s="53">
        <v>0</v>
      </c>
      <c r="BR27" s="53">
        <v>0</v>
      </c>
      <c r="BS27" s="53">
        <v>0</v>
      </c>
      <c r="BT27" s="53">
        <v>0</v>
      </c>
      <c r="BU27" s="53">
        <v>0</v>
      </c>
      <c r="BV27" s="53">
        <v>0</v>
      </c>
      <c r="BW27" s="53">
        <v>0</v>
      </c>
      <c r="BX27" s="53">
        <v>0</v>
      </c>
      <c r="BY27" s="53">
        <v>0</v>
      </c>
      <c r="BZ27" s="53">
        <v>0</v>
      </c>
      <c r="CA27" s="53">
        <v>0</v>
      </c>
      <c r="CB27" s="53">
        <v>0</v>
      </c>
      <c r="CC27" s="53">
        <v>0</v>
      </c>
      <c r="CD27" s="53">
        <v>0</v>
      </c>
      <c r="CE27" s="53">
        <v>0</v>
      </c>
      <c r="CF27" s="53">
        <v>0</v>
      </c>
      <c r="CG27" s="53">
        <v>0</v>
      </c>
      <c r="CH27" s="53">
        <v>0</v>
      </c>
      <c r="CI27" s="53">
        <v>0</v>
      </c>
      <c r="CJ27" s="15"/>
      <c r="CK27" s="54">
        <v>262500</v>
      </c>
      <c r="CL27" s="54">
        <v>262500</v>
      </c>
      <c r="CM27" s="54">
        <v>262500</v>
      </c>
      <c r="CN27" s="54">
        <v>262500</v>
      </c>
      <c r="CO27" s="54">
        <v>262500</v>
      </c>
      <c r="CP27" s="54">
        <v>262500</v>
      </c>
      <c r="CQ27" s="54">
        <v>262500</v>
      </c>
      <c r="CR27" s="54">
        <v>262500</v>
      </c>
      <c r="CS27" s="54">
        <v>262500</v>
      </c>
      <c r="CT27" s="54">
        <v>262500</v>
      </c>
      <c r="CU27" s="54">
        <v>262500</v>
      </c>
      <c r="CV27" s="54">
        <v>262500</v>
      </c>
      <c r="CW27" s="54">
        <v>262500</v>
      </c>
      <c r="CX27" s="54">
        <v>262500</v>
      </c>
      <c r="CY27" s="54">
        <v>262500</v>
      </c>
      <c r="CZ27" s="54">
        <v>262500</v>
      </c>
      <c r="DA27" s="54">
        <v>262500</v>
      </c>
      <c r="DB27" s="54">
        <v>262500</v>
      </c>
      <c r="DC27" s="54">
        <v>262500</v>
      </c>
      <c r="DD27" s="54">
        <v>262500</v>
      </c>
      <c r="DE27" s="55"/>
      <c r="DF27" s="56">
        <v>250000</v>
      </c>
      <c r="DG27" s="56">
        <v>250000</v>
      </c>
      <c r="DH27" s="56">
        <v>250000</v>
      </c>
      <c r="DI27" s="56">
        <v>250000</v>
      </c>
      <c r="DJ27" s="56">
        <v>250000</v>
      </c>
      <c r="DK27" s="56">
        <v>250000</v>
      </c>
      <c r="DL27" s="56">
        <v>250000</v>
      </c>
      <c r="DM27" s="56">
        <v>250000</v>
      </c>
      <c r="DN27" s="56">
        <v>250000</v>
      </c>
      <c r="DO27" s="56">
        <v>250000</v>
      </c>
      <c r="DP27" s="56">
        <v>250000</v>
      </c>
      <c r="DQ27" s="56">
        <v>250000</v>
      </c>
      <c r="DR27" s="56">
        <v>250000</v>
      </c>
      <c r="DS27" s="56">
        <v>250000</v>
      </c>
      <c r="DT27" s="56">
        <v>250000</v>
      </c>
      <c r="DU27" s="56">
        <v>250000</v>
      </c>
      <c r="DV27" s="56">
        <v>250000</v>
      </c>
      <c r="DW27" s="56">
        <v>250000</v>
      </c>
      <c r="DX27" s="56">
        <v>250000</v>
      </c>
      <c r="DY27" s="56">
        <v>250000</v>
      </c>
      <c r="DZ27" s="15"/>
      <c r="EA27" s="56"/>
      <c r="EB27" s="56"/>
      <c r="EC27" s="56"/>
      <c r="ED27" s="56"/>
      <c r="EE27" s="56"/>
      <c r="EF27" s="56"/>
      <c r="EG27" s="56"/>
      <c r="EH27" s="56"/>
      <c r="EI27" s="56"/>
      <c r="EJ27" s="56"/>
      <c r="EK27" s="56"/>
      <c r="EL27" s="56"/>
      <c r="EM27" s="56"/>
      <c r="EN27" s="56"/>
      <c r="EO27" s="56"/>
      <c r="EP27" s="56"/>
      <c r="EQ27" s="56"/>
      <c r="ER27" s="56"/>
      <c r="ES27" s="56"/>
      <c r="ET27" s="56"/>
      <c r="EU27" s="15"/>
      <c r="EV27" s="56"/>
      <c r="EW27" s="56"/>
      <c r="EX27" s="56"/>
      <c r="EY27" s="56"/>
      <c r="EZ27" s="56"/>
      <c r="FA27" s="56"/>
      <c r="FB27" s="56"/>
      <c r="FC27" s="56"/>
      <c r="FD27" s="56"/>
      <c r="FE27" s="56"/>
      <c r="FF27" s="56"/>
      <c r="FG27" s="56"/>
      <c r="FH27" s="56"/>
      <c r="FI27" s="56"/>
      <c r="FJ27" s="56"/>
      <c r="FK27" s="56"/>
      <c r="FL27" s="56"/>
      <c r="FM27" s="56"/>
      <c r="FN27" s="56"/>
      <c r="FO27" s="56"/>
      <c r="FP27" s="15"/>
      <c r="FQ27" s="56">
        <v>12500</v>
      </c>
      <c r="FR27" s="56">
        <v>12500</v>
      </c>
      <c r="FS27" s="56">
        <v>12500</v>
      </c>
      <c r="FT27" s="56">
        <v>12500</v>
      </c>
      <c r="FU27" s="56">
        <v>12500</v>
      </c>
      <c r="FV27" s="56">
        <v>12500</v>
      </c>
      <c r="FW27" s="56">
        <v>12500</v>
      </c>
      <c r="FX27" s="56">
        <v>12500</v>
      </c>
      <c r="FY27" s="56">
        <v>12500</v>
      </c>
      <c r="FZ27" s="56">
        <v>12500</v>
      </c>
      <c r="GA27" s="56">
        <v>12500</v>
      </c>
      <c r="GB27" s="56">
        <v>12500</v>
      </c>
      <c r="GC27" s="56">
        <v>12500</v>
      </c>
      <c r="GD27" s="56">
        <v>12500</v>
      </c>
      <c r="GE27" s="56">
        <v>12500</v>
      </c>
      <c r="GF27" s="56">
        <v>12500</v>
      </c>
      <c r="GG27" s="56">
        <v>12500</v>
      </c>
      <c r="GH27" s="56">
        <v>12500</v>
      </c>
      <c r="GI27" s="56">
        <v>12500</v>
      </c>
      <c r="GJ27" s="56">
        <v>12500</v>
      </c>
      <c r="GK27" s="40"/>
      <c r="GL27" s="54">
        <v>262500</v>
      </c>
      <c r="GM27" s="54">
        <v>262500</v>
      </c>
      <c r="GN27" s="54">
        <v>262500</v>
      </c>
      <c r="GO27" s="54">
        <v>262500</v>
      </c>
      <c r="GP27" s="54">
        <v>262500</v>
      </c>
      <c r="GQ27" s="54">
        <v>262500</v>
      </c>
      <c r="GR27" s="54">
        <v>262500</v>
      </c>
      <c r="GS27" s="54">
        <v>262500</v>
      </c>
      <c r="GT27" s="54">
        <v>262500</v>
      </c>
      <c r="GU27" s="54">
        <v>262500</v>
      </c>
      <c r="GV27" s="54">
        <v>262500</v>
      </c>
      <c r="GW27" s="54">
        <v>262500</v>
      </c>
      <c r="GX27" s="54">
        <v>262500</v>
      </c>
      <c r="GY27" s="54">
        <v>262500</v>
      </c>
      <c r="GZ27" s="54">
        <v>262500</v>
      </c>
      <c r="HA27" s="54">
        <v>262500</v>
      </c>
      <c r="HB27" s="54">
        <v>262500</v>
      </c>
      <c r="HC27" s="54">
        <v>262500</v>
      </c>
      <c r="HD27" s="54">
        <v>262500</v>
      </c>
      <c r="HE27" s="54">
        <v>262500</v>
      </c>
      <c r="HF27" s="110">
        <f t="shared" si="1"/>
        <v>1</v>
      </c>
      <c r="HG27" s="90" t="e">
        <f t="shared" si="2"/>
        <v>#DIV/0!</v>
      </c>
      <c r="HH27" s="90" t="e">
        <f t="shared" si="3"/>
        <v>#DIV/0!</v>
      </c>
      <c r="HI27" s="77"/>
      <c r="HJ27" s="60"/>
      <c r="HK27" s="60"/>
      <c r="HL27" s="60">
        <v>0.05</v>
      </c>
      <c r="HM27" s="35"/>
    </row>
    <row r="28" spans="1:221" x14ac:dyDescent="0.2">
      <c r="HI28" s="15"/>
      <c r="HJ28" s="15"/>
      <c r="HK28" s="15"/>
      <c r="HL28" s="15"/>
    </row>
    <row r="29" spans="1:221" x14ac:dyDescent="0.2">
      <c r="HI29" s="15"/>
      <c r="HJ29" s="15"/>
      <c r="HK29" s="15"/>
      <c r="HL29" s="15"/>
    </row>
    <row r="30" spans="1:221" x14ac:dyDescent="0.2">
      <c r="HI30" s="15"/>
      <c r="HJ30" s="15"/>
      <c r="HK30" s="15"/>
      <c r="HL30" s="15"/>
    </row>
    <row r="31" spans="1:221" x14ac:dyDescent="0.2">
      <c r="HI31" s="15"/>
      <c r="HJ31" s="15"/>
      <c r="HK31" s="15"/>
      <c r="HL31" s="15"/>
    </row>
    <row r="32" spans="1:221" x14ac:dyDescent="0.2">
      <c r="HI32" s="15"/>
      <c r="HJ32" s="15"/>
      <c r="HK32" s="15"/>
      <c r="HL32" s="15"/>
    </row>
    <row r="33" spans="217:220" x14ac:dyDescent="0.2">
      <c r="HI33" s="15"/>
      <c r="HJ33" s="15"/>
      <c r="HK33" s="15"/>
      <c r="HL33" s="15"/>
    </row>
    <row r="34" spans="217:220" x14ac:dyDescent="0.2">
      <c r="HI34" s="15"/>
      <c r="HJ34" s="15"/>
      <c r="HK34" s="15"/>
      <c r="HL34" s="15"/>
    </row>
    <row r="35" spans="217:220" x14ac:dyDescent="0.2">
      <c r="HI35" s="15"/>
      <c r="HJ35" s="15"/>
      <c r="HK35" s="15"/>
      <c r="HL35" s="15"/>
    </row>
    <row r="36" spans="217:220" x14ac:dyDescent="0.2">
      <c r="HI36" s="15"/>
      <c r="HJ36" s="15"/>
      <c r="HK36" s="15"/>
      <c r="HL36" s="15"/>
    </row>
    <row r="37" spans="217:220" x14ac:dyDescent="0.2">
      <c r="HI37" s="15"/>
      <c r="HJ37" s="15"/>
      <c r="HK37" s="15"/>
      <c r="HL37" s="15"/>
    </row>
    <row r="38" spans="217:220" x14ac:dyDescent="0.2">
      <c r="HI38" s="15"/>
      <c r="HJ38" s="15"/>
      <c r="HK38" s="15"/>
      <c r="HL38" s="15"/>
    </row>
    <row r="39" spans="217:220" x14ac:dyDescent="0.2">
      <c r="HI39" s="15"/>
      <c r="HJ39" s="15"/>
      <c r="HK39" s="15"/>
      <c r="HL39" s="15"/>
    </row>
    <row r="40" spans="217:220" x14ac:dyDescent="0.2">
      <c r="HI40" s="15"/>
      <c r="HJ40" s="15"/>
      <c r="HK40" s="15"/>
      <c r="HL40" s="15"/>
    </row>
    <row r="41" spans="217:220" x14ac:dyDescent="0.2">
      <c r="HI41" s="15"/>
      <c r="HJ41" s="15"/>
      <c r="HK41" s="15"/>
      <c r="HL41" s="15"/>
    </row>
    <row r="42" spans="217:220" x14ac:dyDescent="0.2">
      <c r="HI42" s="15"/>
      <c r="HJ42" s="15"/>
      <c r="HK42" s="15"/>
      <c r="HL42" s="15"/>
    </row>
    <row r="43" spans="217:220" x14ac:dyDescent="0.2">
      <c r="HI43" s="15"/>
      <c r="HJ43" s="15"/>
      <c r="HK43" s="15"/>
      <c r="HL43" s="15"/>
    </row>
    <row r="44" spans="217:220" x14ac:dyDescent="0.2">
      <c r="HI44" s="15"/>
      <c r="HJ44" s="15"/>
      <c r="HK44" s="15"/>
      <c r="HL44" s="15"/>
    </row>
    <row r="45" spans="217:220" x14ac:dyDescent="0.2">
      <c r="HI45" s="15"/>
      <c r="HJ45" s="15"/>
      <c r="HK45" s="15"/>
      <c r="HL45" s="15"/>
    </row>
    <row r="46" spans="217:220" x14ac:dyDescent="0.2">
      <c r="HI46" s="15"/>
      <c r="HJ46" s="15"/>
      <c r="HK46" s="15"/>
      <c r="HL46" s="15"/>
    </row>
    <row r="47" spans="217:220" x14ac:dyDescent="0.2">
      <c r="HI47" s="15"/>
      <c r="HJ47" s="15"/>
      <c r="HK47" s="15"/>
      <c r="HL47" s="15"/>
    </row>
    <row r="48" spans="217:220" x14ac:dyDescent="0.2">
      <c r="HI48" s="15"/>
      <c r="HJ48" s="15"/>
      <c r="HK48" s="15"/>
      <c r="HL48" s="15"/>
    </row>
    <row r="49" spans="217:220" x14ac:dyDescent="0.2">
      <c r="HI49" s="15"/>
      <c r="HJ49" s="15"/>
      <c r="HK49" s="15"/>
      <c r="HL49" s="15"/>
    </row>
    <row r="50" spans="217:220" x14ac:dyDescent="0.2">
      <c r="HI50" s="15"/>
      <c r="HJ50" s="15"/>
      <c r="HK50" s="15"/>
      <c r="HL50" s="15"/>
    </row>
    <row r="51" spans="217:220" x14ac:dyDescent="0.2">
      <c r="HI51" s="15"/>
      <c r="HJ51" s="15"/>
      <c r="HK51" s="15"/>
      <c r="HL51" s="15"/>
    </row>
    <row r="52" spans="217:220" x14ac:dyDescent="0.2">
      <c r="HI52" s="15"/>
      <c r="HJ52" s="15"/>
      <c r="HK52" s="15"/>
      <c r="HL52" s="15"/>
    </row>
    <row r="53" spans="217:220" x14ac:dyDescent="0.2">
      <c r="HI53" s="15"/>
      <c r="HJ53" s="15"/>
      <c r="HK53" s="15"/>
      <c r="HL53" s="15"/>
    </row>
    <row r="54" spans="217:220" x14ac:dyDescent="0.2">
      <c r="HI54" s="15"/>
      <c r="HJ54" s="15"/>
      <c r="HK54" s="15"/>
      <c r="HL54" s="15"/>
    </row>
    <row r="55" spans="217:220" x14ac:dyDescent="0.2">
      <c r="HI55" s="15"/>
      <c r="HJ55" s="15"/>
      <c r="HK55" s="15"/>
      <c r="HL55" s="15"/>
    </row>
    <row r="56" spans="217:220" x14ac:dyDescent="0.2">
      <c r="HI56" s="15"/>
      <c r="HJ56" s="15"/>
      <c r="HK56" s="15"/>
      <c r="HL56" s="15"/>
    </row>
    <row r="57" spans="217:220" x14ac:dyDescent="0.2">
      <c r="HI57" s="15"/>
      <c r="HJ57" s="15"/>
      <c r="HK57" s="15"/>
      <c r="HL57" s="15"/>
    </row>
    <row r="58" spans="217:220" x14ac:dyDescent="0.2">
      <c r="HI58" s="15"/>
      <c r="HJ58" s="15"/>
      <c r="HK58" s="15"/>
      <c r="HL58" s="15"/>
    </row>
    <row r="59" spans="217:220" x14ac:dyDescent="0.2">
      <c r="HI59" s="15"/>
      <c r="HJ59" s="15"/>
      <c r="HK59" s="15"/>
      <c r="HL59" s="15"/>
    </row>
    <row r="60" spans="217:220" x14ac:dyDescent="0.2">
      <c r="HI60" s="15"/>
      <c r="HJ60" s="15"/>
      <c r="HK60" s="15"/>
      <c r="HL60" s="15"/>
    </row>
    <row r="61" spans="217:220" x14ac:dyDescent="0.2">
      <c r="HI61" s="15"/>
      <c r="HJ61" s="15"/>
      <c r="HK61" s="15"/>
      <c r="HL61" s="15"/>
    </row>
    <row r="62" spans="217:220" x14ac:dyDescent="0.2">
      <c r="HI62" s="15"/>
      <c r="HJ62" s="15"/>
      <c r="HK62" s="15"/>
      <c r="HL62" s="15"/>
    </row>
    <row r="63" spans="217:220" x14ac:dyDescent="0.2">
      <c r="HI63" s="15"/>
      <c r="HJ63" s="15"/>
      <c r="HK63" s="15"/>
      <c r="HL63" s="15"/>
    </row>
    <row r="64" spans="217:220" x14ac:dyDescent="0.2">
      <c r="HI64" s="15"/>
      <c r="HJ64" s="15"/>
      <c r="HK64" s="15"/>
      <c r="HL64" s="15"/>
    </row>
    <row r="65" spans="217:220" x14ac:dyDescent="0.2">
      <c r="HI65" s="15"/>
      <c r="HJ65" s="15"/>
      <c r="HK65" s="15"/>
      <c r="HL65" s="15"/>
    </row>
    <row r="66" spans="217:220" x14ac:dyDescent="0.2">
      <c r="HI66" s="15"/>
      <c r="HJ66" s="15"/>
      <c r="HK66" s="15"/>
      <c r="HL66" s="15"/>
    </row>
    <row r="67" spans="217:220" x14ac:dyDescent="0.2">
      <c r="HI67" s="15"/>
      <c r="HJ67" s="15"/>
      <c r="HK67" s="15"/>
      <c r="HL67" s="15"/>
    </row>
    <row r="68" spans="217:220" x14ac:dyDescent="0.2">
      <c r="HI68" s="15"/>
      <c r="HJ68" s="15"/>
      <c r="HK68" s="15"/>
      <c r="HL68" s="15"/>
    </row>
    <row r="69" spans="217:220" x14ac:dyDescent="0.2">
      <c r="HI69" s="15"/>
      <c r="HJ69" s="15"/>
      <c r="HK69" s="15"/>
      <c r="HL69" s="15"/>
    </row>
    <row r="70" spans="217:220" x14ac:dyDescent="0.2">
      <c r="HI70" s="15"/>
      <c r="HJ70" s="15"/>
      <c r="HK70" s="15"/>
      <c r="HL70" s="15"/>
    </row>
    <row r="71" spans="217:220" x14ac:dyDescent="0.2">
      <c r="HI71" s="15"/>
      <c r="HJ71" s="15"/>
      <c r="HK71" s="15"/>
      <c r="HL71" s="15"/>
    </row>
    <row r="72" spans="217:220" x14ac:dyDescent="0.2">
      <c r="HI72" s="15"/>
      <c r="HJ72" s="15"/>
      <c r="HK72" s="15"/>
      <c r="HL72" s="15"/>
    </row>
    <row r="73" spans="217:220" x14ac:dyDescent="0.2">
      <c r="HI73" s="15"/>
      <c r="HJ73" s="15"/>
      <c r="HK73" s="15"/>
      <c r="HL73" s="15"/>
    </row>
  </sheetData>
  <mergeCells count="11">
    <mergeCell ref="GL3:HE3"/>
    <mergeCell ref="DF2:FS2"/>
    <mergeCell ref="E3:X3"/>
    <mergeCell ref="Z3:AS3"/>
    <mergeCell ref="AU3:BN3"/>
    <mergeCell ref="BP3:CI3"/>
    <mergeCell ref="CK3:DD3"/>
    <mergeCell ref="DF3:DY3"/>
    <mergeCell ref="EA3:ET3"/>
    <mergeCell ref="EV3:FO3"/>
    <mergeCell ref="FQ3:GJ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HM99"/>
  <sheetViews>
    <sheetView showGridLines="0" zoomScale="90" zoomScaleNormal="90" workbookViewId="0">
      <pane xSplit="4" ySplit="4" topLeftCell="E6" activePane="bottomRight" state="frozen"/>
      <selection pane="topRight" activeCell="E1" sqref="E1"/>
      <selection pane="bottomLeft" activeCell="A5" sqref="A5"/>
      <selection pane="bottomRight" activeCell="BO42" sqref="BO42"/>
    </sheetView>
  </sheetViews>
  <sheetFormatPr defaultColWidth="9.140625" defaultRowHeight="12.75" x14ac:dyDescent="0.2"/>
  <cols>
    <col min="1" max="1" width="3" style="11" bestFit="1" customWidth="1"/>
    <col min="2" max="2" width="6" style="15" bestFit="1" customWidth="1"/>
    <col min="3" max="3" width="32" style="15" bestFit="1" customWidth="1"/>
    <col min="4" max="4" width="14.85546875" style="15" bestFit="1" customWidth="1"/>
    <col min="5" max="7" width="8.5703125" style="15" hidden="1" customWidth="1"/>
    <col min="8" max="8" width="8.5703125" style="15" customWidth="1"/>
    <col min="9" max="24" width="8.5703125" style="15" hidden="1" customWidth="1"/>
    <col min="25" max="25" width="3" style="15" bestFit="1" customWidth="1"/>
    <col min="26" max="28" width="12" style="15" hidden="1" customWidth="1"/>
    <col min="29" max="29" width="12" style="15" customWidth="1"/>
    <col min="30" max="45" width="12" style="15" hidden="1" customWidth="1"/>
    <col min="46" max="46" width="3" style="15" hidden="1" customWidth="1"/>
    <col min="47" max="66" width="7.5703125" style="15" hidden="1" customWidth="1"/>
    <col min="67" max="67" width="3" style="15" bestFit="1" customWidth="1"/>
    <col min="68" max="70" width="10.42578125" style="15" hidden="1" customWidth="1"/>
    <col min="71" max="71" width="10.42578125" style="15" customWidth="1"/>
    <col min="72" max="87" width="10.42578125" style="15" hidden="1" customWidth="1"/>
    <col min="88" max="88" width="3" style="15" bestFit="1" customWidth="1"/>
    <col min="89" max="89" width="10.42578125" style="15" hidden="1" customWidth="1"/>
    <col min="90" max="91" width="5" style="15" hidden="1" customWidth="1"/>
    <col min="92" max="92" width="8.7109375" style="15" customWidth="1"/>
    <col min="93" max="107" width="5" style="15" hidden="1" customWidth="1"/>
    <col min="108" max="108" width="5.140625" style="15" hidden="1" customWidth="1"/>
    <col min="109" max="109" width="2.42578125" style="15" customWidth="1"/>
    <col min="110" max="129" width="10.42578125" style="15" hidden="1" customWidth="1"/>
    <col min="130" max="130" width="2" style="15" hidden="1" customWidth="1"/>
    <col min="131" max="131" width="9.85546875" style="15" hidden="1" customWidth="1"/>
    <col min="132" max="133" width="5" style="15" hidden="1" customWidth="1"/>
    <col min="134" max="134" width="10" style="15" hidden="1" customWidth="1"/>
    <col min="135" max="149" width="5" style="15" hidden="1" customWidth="1"/>
    <col min="150" max="150" width="9.85546875" style="15" hidden="1" customWidth="1"/>
    <col min="151" max="151" width="2.140625" style="15" hidden="1" customWidth="1"/>
    <col min="152" max="152" width="9.85546875" style="15" hidden="1" customWidth="1"/>
    <col min="153" max="154" width="5" style="15" hidden="1" customWidth="1"/>
    <col min="155" max="155" width="8" style="15" hidden="1" customWidth="1"/>
    <col min="156" max="170" width="5" style="15" hidden="1" customWidth="1"/>
    <col min="171" max="171" width="9.85546875" style="15" hidden="1" customWidth="1"/>
    <col min="172" max="172" width="1.5703125" style="15" hidden="1" customWidth="1"/>
    <col min="173" max="173" width="9" style="15" hidden="1" customWidth="1"/>
    <col min="174" max="175" width="5" style="15" hidden="1" customWidth="1"/>
    <col min="176" max="176" width="9.5703125" style="15" hidden="1" customWidth="1"/>
    <col min="177" max="191" width="5" style="15" hidden="1" customWidth="1"/>
    <col min="192" max="192" width="9.85546875" style="15" hidden="1" customWidth="1"/>
    <col min="193" max="193" width="1.42578125" style="15" customWidth="1"/>
    <col min="194" max="194" width="10.42578125" style="15" hidden="1" customWidth="1"/>
    <col min="195" max="196" width="9.85546875" style="15" hidden="1" customWidth="1"/>
    <col min="197" max="197" width="12.140625" style="15" customWidth="1"/>
    <col min="198" max="212" width="9.85546875" style="15" hidden="1" customWidth="1"/>
    <col min="213" max="213" width="11.42578125" style="15" hidden="1" customWidth="1"/>
    <col min="214" max="215" width="11.42578125" style="91" customWidth="1"/>
    <col min="216" max="216" width="7.5703125" style="91" customWidth="1"/>
    <col min="217" max="217" width="7.7109375" style="17" bestFit="1" customWidth="1"/>
    <col min="218" max="218" width="6.140625" style="17" bestFit="1" customWidth="1"/>
    <col min="219" max="219" width="6.85546875" style="17" bestFit="1" customWidth="1"/>
    <col min="220" max="220" width="4.42578125" style="17" bestFit="1" customWidth="1"/>
    <col min="221" max="221" width="4" style="15" bestFit="1" customWidth="1"/>
    <col min="222" max="16384" width="9.140625" style="15"/>
  </cols>
  <sheetData>
    <row r="1" spans="1:221" s="12" customFormat="1" x14ac:dyDescent="0.2">
      <c r="A1" s="11">
        <v>1</v>
      </c>
      <c r="B1" s="12">
        <v>2</v>
      </c>
      <c r="C1" s="12">
        <v>3</v>
      </c>
      <c r="D1" s="12">
        <v>4</v>
      </c>
      <c r="E1" s="12">
        <v>5</v>
      </c>
      <c r="F1" s="12">
        <v>6</v>
      </c>
      <c r="G1" s="12">
        <v>7</v>
      </c>
      <c r="H1" s="12">
        <v>8</v>
      </c>
      <c r="I1" s="12">
        <v>9</v>
      </c>
      <c r="J1" s="12">
        <v>10</v>
      </c>
      <c r="K1" s="12">
        <v>11</v>
      </c>
      <c r="L1" s="12">
        <v>12</v>
      </c>
      <c r="M1" s="12">
        <v>13</v>
      </c>
      <c r="N1" s="12">
        <v>14</v>
      </c>
      <c r="O1" s="12">
        <v>15</v>
      </c>
      <c r="P1" s="12">
        <v>16</v>
      </c>
      <c r="Q1" s="12">
        <v>17</v>
      </c>
      <c r="R1" s="12">
        <v>18</v>
      </c>
      <c r="S1" s="12">
        <v>19</v>
      </c>
      <c r="T1" s="12">
        <v>20</v>
      </c>
      <c r="U1" s="12">
        <v>21</v>
      </c>
      <c r="V1" s="12">
        <v>22</v>
      </c>
      <c r="W1" s="12">
        <v>23</v>
      </c>
      <c r="X1" s="12">
        <v>24</v>
      </c>
      <c r="Y1" s="12">
        <v>25</v>
      </c>
      <c r="Z1" s="12">
        <v>26</v>
      </c>
      <c r="AA1" s="12">
        <v>27</v>
      </c>
      <c r="AB1" s="12">
        <v>28</v>
      </c>
      <c r="AC1" s="12">
        <v>29</v>
      </c>
      <c r="AD1" s="12">
        <v>30</v>
      </c>
      <c r="AE1" s="12">
        <v>31</v>
      </c>
      <c r="AF1" s="12">
        <v>32</v>
      </c>
      <c r="AG1" s="12">
        <v>33</v>
      </c>
      <c r="AH1" s="12">
        <v>34</v>
      </c>
      <c r="AI1" s="12">
        <v>35</v>
      </c>
      <c r="AJ1" s="12">
        <v>36</v>
      </c>
      <c r="AK1" s="12">
        <v>37</v>
      </c>
      <c r="AL1" s="12">
        <v>38</v>
      </c>
      <c r="AM1" s="12">
        <v>39</v>
      </c>
      <c r="AN1" s="12">
        <v>40</v>
      </c>
      <c r="AO1" s="12">
        <v>41</v>
      </c>
      <c r="AP1" s="12">
        <v>42</v>
      </c>
      <c r="AQ1" s="12">
        <v>43</v>
      </c>
      <c r="AR1" s="12">
        <v>44</v>
      </c>
      <c r="AS1" s="12">
        <v>45</v>
      </c>
      <c r="AT1" s="12">
        <v>46</v>
      </c>
      <c r="AU1" s="12">
        <v>47</v>
      </c>
      <c r="AV1" s="12">
        <v>48</v>
      </c>
      <c r="AW1" s="12">
        <v>49</v>
      </c>
      <c r="AX1" s="12">
        <v>50</v>
      </c>
      <c r="AY1" s="12">
        <v>51</v>
      </c>
      <c r="AZ1" s="12">
        <v>52</v>
      </c>
      <c r="BA1" s="12">
        <v>53</v>
      </c>
      <c r="BB1" s="12">
        <v>54</v>
      </c>
      <c r="BC1" s="12">
        <v>55</v>
      </c>
      <c r="BD1" s="12">
        <v>56</v>
      </c>
      <c r="BE1" s="12">
        <v>57</v>
      </c>
      <c r="BF1" s="12">
        <v>58</v>
      </c>
      <c r="BG1" s="12">
        <v>59</v>
      </c>
      <c r="BH1" s="12">
        <v>60</v>
      </c>
      <c r="BI1" s="12">
        <v>61</v>
      </c>
      <c r="BJ1" s="12">
        <v>62</v>
      </c>
      <c r="BK1" s="12">
        <v>63</v>
      </c>
      <c r="BL1" s="12">
        <v>64</v>
      </c>
      <c r="BM1" s="12">
        <v>65</v>
      </c>
      <c r="BN1" s="12">
        <v>66</v>
      </c>
      <c r="BO1" s="12">
        <v>67</v>
      </c>
      <c r="BP1" s="12">
        <v>68</v>
      </c>
      <c r="BQ1" s="12">
        <v>69</v>
      </c>
      <c r="BR1" s="12">
        <v>70</v>
      </c>
      <c r="BS1" s="12">
        <v>71</v>
      </c>
      <c r="BT1" s="12">
        <v>72</v>
      </c>
      <c r="BU1" s="12">
        <v>73</v>
      </c>
      <c r="BV1" s="12">
        <v>74</v>
      </c>
      <c r="BW1" s="12">
        <v>75</v>
      </c>
      <c r="BX1" s="12">
        <v>76</v>
      </c>
      <c r="BY1" s="12">
        <v>77</v>
      </c>
      <c r="BZ1" s="12">
        <v>78</v>
      </c>
      <c r="CA1" s="12">
        <v>79</v>
      </c>
      <c r="CB1" s="12">
        <v>80</v>
      </c>
      <c r="CC1" s="12">
        <v>81</v>
      </c>
      <c r="CD1" s="12">
        <v>82</v>
      </c>
      <c r="CE1" s="12">
        <v>83</v>
      </c>
      <c r="CF1" s="12">
        <v>84</v>
      </c>
      <c r="CG1" s="12">
        <v>85</v>
      </c>
      <c r="CH1" s="12">
        <v>86</v>
      </c>
      <c r="CI1" s="12">
        <v>87</v>
      </c>
      <c r="CJ1" s="12">
        <v>88</v>
      </c>
      <c r="CK1" s="12">
        <v>89</v>
      </c>
      <c r="CL1" s="12">
        <v>90</v>
      </c>
      <c r="CM1" s="12">
        <v>91</v>
      </c>
      <c r="CN1" s="12">
        <v>92</v>
      </c>
      <c r="CO1" s="12">
        <v>93</v>
      </c>
      <c r="CP1" s="12">
        <v>94</v>
      </c>
      <c r="CQ1" s="12">
        <v>95</v>
      </c>
      <c r="CR1" s="12">
        <v>96</v>
      </c>
      <c r="CS1" s="12">
        <v>97</v>
      </c>
      <c r="CT1" s="12">
        <v>98</v>
      </c>
      <c r="CU1" s="12">
        <v>99</v>
      </c>
      <c r="CV1" s="12">
        <v>100</v>
      </c>
      <c r="CW1" s="12">
        <v>101</v>
      </c>
      <c r="CX1" s="12">
        <v>102</v>
      </c>
      <c r="CY1" s="12">
        <v>103</v>
      </c>
      <c r="CZ1" s="12">
        <v>104</v>
      </c>
      <c r="DA1" s="12">
        <v>105</v>
      </c>
      <c r="DB1" s="12">
        <v>106</v>
      </c>
      <c r="DC1" s="12">
        <v>107</v>
      </c>
      <c r="DD1" s="12">
        <v>108</v>
      </c>
      <c r="DE1" s="12">
        <v>109</v>
      </c>
      <c r="DF1" s="12">
        <v>110</v>
      </c>
      <c r="DG1" s="12">
        <v>111</v>
      </c>
      <c r="DH1" s="12">
        <v>112</v>
      </c>
      <c r="DI1" s="12">
        <v>113</v>
      </c>
      <c r="DJ1" s="12">
        <v>114</v>
      </c>
      <c r="DK1" s="12">
        <v>115</v>
      </c>
      <c r="DL1" s="12">
        <v>116</v>
      </c>
      <c r="DM1" s="12">
        <v>117</v>
      </c>
      <c r="DN1" s="12">
        <v>118</v>
      </c>
      <c r="DO1" s="12">
        <v>119</v>
      </c>
      <c r="DP1" s="12">
        <v>120</v>
      </c>
      <c r="DQ1" s="12">
        <v>121</v>
      </c>
      <c r="DR1" s="12">
        <v>122</v>
      </c>
      <c r="DS1" s="12">
        <v>123</v>
      </c>
      <c r="DT1" s="12">
        <v>124</v>
      </c>
      <c r="DU1" s="12">
        <v>125</v>
      </c>
      <c r="DV1" s="12">
        <v>126</v>
      </c>
      <c r="DW1" s="12">
        <v>127</v>
      </c>
      <c r="DX1" s="12">
        <v>128</v>
      </c>
      <c r="DY1" s="12">
        <v>129</v>
      </c>
      <c r="DZ1" s="12">
        <v>130</v>
      </c>
      <c r="EA1" s="12">
        <v>131</v>
      </c>
      <c r="EB1" s="12">
        <v>132</v>
      </c>
      <c r="EC1" s="12">
        <v>133</v>
      </c>
      <c r="ED1" s="12">
        <v>134</v>
      </c>
      <c r="EE1" s="12">
        <v>135</v>
      </c>
      <c r="EF1" s="12">
        <v>136</v>
      </c>
      <c r="EG1" s="12">
        <v>137</v>
      </c>
      <c r="EH1" s="12">
        <v>138</v>
      </c>
      <c r="EI1" s="12">
        <v>139</v>
      </c>
      <c r="EJ1" s="12">
        <v>140</v>
      </c>
      <c r="EK1" s="12">
        <v>141</v>
      </c>
      <c r="EL1" s="12">
        <v>142</v>
      </c>
      <c r="EM1" s="12">
        <v>143</v>
      </c>
      <c r="EN1" s="12">
        <v>144</v>
      </c>
      <c r="EO1" s="12">
        <v>145</v>
      </c>
      <c r="EP1" s="12">
        <v>146</v>
      </c>
      <c r="EQ1" s="12">
        <v>147</v>
      </c>
      <c r="ER1" s="12">
        <v>148</v>
      </c>
      <c r="ES1" s="12">
        <v>149</v>
      </c>
      <c r="ET1" s="12">
        <v>150</v>
      </c>
      <c r="EU1" s="12">
        <v>151</v>
      </c>
      <c r="EV1" s="12">
        <v>152</v>
      </c>
      <c r="EW1" s="12">
        <v>153</v>
      </c>
      <c r="EX1" s="12">
        <v>154</v>
      </c>
      <c r="EY1" s="12">
        <v>155</v>
      </c>
      <c r="EZ1" s="12">
        <v>156</v>
      </c>
      <c r="FA1" s="12">
        <v>157</v>
      </c>
      <c r="FB1" s="12">
        <v>158</v>
      </c>
      <c r="FC1" s="12">
        <v>159</v>
      </c>
      <c r="FD1" s="12">
        <v>160</v>
      </c>
      <c r="FE1" s="12">
        <v>161</v>
      </c>
      <c r="FF1" s="12">
        <v>162</v>
      </c>
      <c r="FG1" s="12">
        <v>163</v>
      </c>
      <c r="FH1" s="12">
        <v>164</v>
      </c>
      <c r="FI1" s="12">
        <v>165</v>
      </c>
      <c r="FJ1" s="12">
        <v>166</v>
      </c>
      <c r="FK1" s="12">
        <v>167</v>
      </c>
      <c r="FL1" s="12">
        <v>168</v>
      </c>
      <c r="FM1" s="12">
        <v>169</v>
      </c>
      <c r="FN1" s="12">
        <v>170</v>
      </c>
      <c r="FO1" s="12">
        <v>171</v>
      </c>
      <c r="FP1" s="12">
        <v>172</v>
      </c>
      <c r="FQ1" s="12">
        <v>173</v>
      </c>
      <c r="FR1" s="12">
        <v>174</v>
      </c>
      <c r="FS1" s="12">
        <v>175</v>
      </c>
      <c r="FT1" s="12">
        <v>176</v>
      </c>
      <c r="FU1" s="12">
        <v>177</v>
      </c>
      <c r="FV1" s="12">
        <v>178</v>
      </c>
      <c r="FW1" s="12">
        <v>179</v>
      </c>
      <c r="FX1" s="12">
        <v>180</v>
      </c>
      <c r="FY1" s="12">
        <v>181</v>
      </c>
      <c r="FZ1" s="12">
        <v>182</v>
      </c>
      <c r="GA1" s="12">
        <v>183</v>
      </c>
      <c r="GB1" s="12">
        <v>184</v>
      </c>
      <c r="GC1" s="12">
        <v>185</v>
      </c>
      <c r="GD1" s="12">
        <v>186</v>
      </c>
      <c r="GE1" s="12">
        <v>187</v>
      </c>
      <c r="GF1" s="12">
        <v>188</v>
      </c>
      <c r="GG1" s="12">
        <v>189</v>
      </c>
      <c r="GH1" s="12">
        <v>190</v>
      </c>
      <c r="GI1" s="12">
        <v>191</v>
      </c>
      <c r="GJ1" s="12">
        <v>192</v>
      </c>
      <c r="GK1" s="12">
        <v>193</v>
      </c>
      <c r="GL1" s="12">
        <v>194</v>
      </c>
      <c r="GM1" s="12">
        <v>195</v>
      </c>
      <c r="GN1" s="12">
        <v>196</v>
      </c>
      <c r="GO1" s="12">
        <v>197</v>
      </c>
      <c r="GP1" s="12">
        <v>198</v>
      </c>
      <c r="GQ1" s="12">
        <v>199</v>
      </c>
      <c r="GR1" s="12">
        <v>200</v>
      </c>
      <c r="GS1" s="12">
        <v>201</v>
      </c>
      <c r="GT1" s="12">
        <v>202</v>
      </c>
      <c r="GU1" s="12">
        <v>203</v>
      </c>
      <c r="GV1" s="12">
        <v>204</v>
      </c>
      <c r="GW1" s="12">
        <v>205</v>
      </c>
      <c r="GX1" s="12">
        <v>206</v>
      </c>
      <c r="GY1" s="12">
        <v>207</v>
      </c>
      <c r="GZ1" s="12">
        <v>208</v>
      </c>
      <c r="HA1" s="12">
        <v>209</v>
      </c>
      <c r="HB1" s="12">
        <v>210</v>
      </c>
      <c r="HC1" s="12">
        <v>211</v>
      </c>
      <c r="HD1" s="12">
        <v>212</v>
      </c>
      <c r="HE1" s="12">
        <v>213</v>
      </c>
      <c r="HF1" s="91"/>
      <c r="HG1" s="91"/>
      <c r="HH1" s="91">
        <v>214</v>
      </c>
      <c r="HI1" s="12">
        <v>215</v>
      </c>
      <c r="HJ1" s="12">
        <v>216</v>
      </c>
      <c r="HK1" s="12">
        <v>217</v>
      </c>
      <c r="HL1" s="12">
        <v>218</v>
      </c>
      <c r="HM1" s="12">
        <v>219</v>
      </c>
    </row>
    <row r="2" spans="1:221" x14ac:dyDescent="0.2">
      <c r="B2" s="13"/>
      <c r="C2" s="14" t="s">
        <v>195</v>
      </c>
      <c r="DF2" s="165" t="s">
        <v>174</v>
      </c>
      <c r="DG2" s="165"/>
      <c r="DH2" s="165"/>
      <c r="DI2" s="165"/>
      <c r="DJ2" s="165"/>
      <c r="DK2" s="165"/>
      <c r="DL2" s="165"/>
      <c r="DM2" s="165"/>
      <c r="DN2" s="165"/>
      <c r="DO2" s="165"/>
      <c r="DP2" s="165"/>
      <c r="DQ2" s="165"/>
      <c r="DR2" s="165"/>
      <c r="DS2" s="165"/>
      <c r="DT2" s="165"/>
      <c r="DU2" s="165"/>
      <c r="DV2" s="165"/>
      <c r="DW2" s="165"/>
      <c r="DX2" s="165"/>
      <c r="DY2" s="165"/>
      <c r="DZ2" s="165"/>
      <c r="EA2" s="165"/>
      <c r="EB2" s="165"/>
      <c r="EC2" s="165"/>
      <c r="ED2" s="165"/>
      <c r="EE2" s="165"/>
      <c r="EF2" s="165"/>
      <c r="EG2" s="165"/>
      <c r="EH2" s="165"/>
      <c r="EI2" s="165"/>
      <c r="EJ2" s="165"/>
      <c r="EK2" s="165"/>
      <c r="EL2" s="165"/>
      <c r="EM2" s="165"/>
      <c r="EN2" s="165"/>
      <c r="EO2" s="165"/>
      <c r="EP2" s="165"/>
      <c r="EQ2" s="165"/>
      <c r="ER2" s="165"/>
      <c r="ES2" s="165"/>
      <c r="ET2" s="165"/>
      <c r="EU2" s="165"/>
      <c r="EV2" s="165"/>
      <c r="EW2" s="165"/>
      <c r="EX2" s="165"/>
      <c r="EY2" s="165"/>
      <c r="EZ2" s="165"/>
      <c r="FA2" s="165"/>
      <c r="FB2" s="165"/>
      <c r="FC2" s="165"/>
      <c r="FD2" s="165"/>
      <c r="FE2" s="165"/>
      <c r="FF2" s="165"/>
      <c r="FG2" s="165"/>
      <c r="FH2" s="165"/>
      <c r="FI2" s="165"/>
      <c r="FJ2" s="165"/>
      <c r="FK2" s="165"/>
      <c r="FL2" s="165"/>
      <c r="FM2" s="165"/>
      <c r="FN2" s="165"/>
      <c r="FO2" s="165"/>
      <c r="FP2" s="165"/>
      <c r="FQ2" s="165"/>
      <c r="FR2" s="165"/>
      <c r="FS2" s="165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HI2" s="15"/>
      <c r="HJ2" s="15"/>
    </row>
    <row r="3" spans="1:221" s="22" customFormat="1" ht="35.25" customHeight="1" x14ac:dyDescent="0.25">
      <c r="A3" s="19"/>
      <c r="B3" s="20"/>
      <c r="C3" s="13"/>
      <c r="D3" s="13"/>
      <c r="E3" s="166" t="s">
        <v>175</v>
      </c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21"/>
      <c r="Z3" s="166" t="s">
        <v>26</v>
      </c>
      <c r="AA3" s="166"/>
      <c r="AB3" s="166"/>
      <c r="AC3" s="166"/>
      <c r="AD3" s="166"/>
      <c r="AE3" s="166"/>
      <c r="AF3" s="166"/>
      <c r="AG3" s="166"/>
      <c r="AH3" s="166"/>
      <c r="AI3" s="166"/>
      <c r="AJ3" s="166"/>
      <c r="AK3" s="166"/>
      <c r="AL3" s="166"/>
      <c r="AM3" s="166"/>
      <c r="AN3" s="166"/>
      <c r="AO3" s="166"/>
      <c r="AP3" s="166"/>
      <c r="AQ3" s="166"/>
      <c r="AR3" s="166"/>
      <c r="AS3" s="166"/>
      <c r="AU3" s="166" t="s">
        <v>176</v>
      </c>
      <c r="AV3" s="166"/>
      <c r="AW3" s="166"/>
      <c r="AX3" s="166"/>
      <c r="AY3" s="166"/>
      <c r="AZ3" s="166"/>
      <c r="BA3" s="166"/>
      <c r="BB3" s="166"/>
      <c r="BC3" s="166"/>
      <c r="BD3" s="166"/>
      <c r="BE3" s="166"/>
      <c r="BF3" s="166"/>
      <c r="BG3" s="166"/>
      <c r="BH3" s="166"/>
      <c r="BI3" s="166"/>
      <c r="BJ3" s="166"/>
      <c r="BK3" s="166"/>
      <c r="BL3" s="166"/>
      <c r="BM3" s="166"/>
      <c r="BN3" s="166"/>
      <c r="BO3" s="21"/>
      <c r="BP3" s="166" t="s">
        <v>25</v>
      </c>
      <c r="BQ3" s="166"/>
      <c r="BR3" s="166"/>
      <c r="BS3" s="166"/>
      <c r="BT3" s="166"/>
      <c r="BU3" s="166"/>
      <c r="BV3" s="166"/>
      <c r="BW3" s="166"/>
      <c r="BX3" s="166"/>
      <c r="BY3" s="166"/>
      <c r="BZ3" s="166"/>
      <c r="CA3" s="166"/>
      <c r="CB3" s="166"/>
      <c r="CC3" s="166"/>
      <c r="CD3" s="166"/>
      <c r="CE3" s="166"/>
      <c r="CF3" s="166"/>
      <c r="CG3" s="166"/>
      <c r="CH3" s="166"/>
      <c r="CI3" s="166"/>
      <c r="CJ3" s="23"/>
      <c r="CK3" s="164" t="s">
        <v>177</v>
      </c>
      <c r="CL3" s="164"/>
      <c r="CM3" s="164"/>
      <c r="CN3" s="164"/>
      <c r="CO3" s="164"/>
      <c r="CP3" s="164"/>
      <c r="CQ3" s="164"/>
      <c r="CR3" s="164"/>
      <c r="CS3" s="164"/>
      <c r="CT3" s="164"/>
      <c r="CU3" s="164"/>
      <c r="CV3" s="164"/>
      <c r="CW3" s="164"/>
      <c r="CX3" s="164"/>
      <c r="CY3" s="164"/>
      <c r="CZ3" s="164"/>
      <c r="DA3" s="164"/>
      <c r="DB3" s="164"/>
      <c r="DC3" s="164"/>
      <c r="DD3" s="164"/>
      <c r="DE3" s="24"/>
      <c r="DF3" s="167" t="s">
        <v>178</v>
      </c>
      <c r="DG3" s="167"/>
      <c r="DH3" s="167"/>
      <c r="DI3" s="167"/>
      <c r="DJ3" s="167"/>
      <c r="DK3" s="167"/>
      <c r="DL3" s="167"/>
      <c r="DM3" s="167"/>
      <c r="DN3" s="167"/>
      <c r="DO3" s="167"/>
      <c r="DP3" s="167"/>
      <c r="DQ3" s="167"/>
      <c r="DR3" s="167"/>
      <c r="DS3" s="167"/>
      <c r="DT3" s="167"/>
      <c r="DU3" s="167"/>
      <c r="DV3" s="167"/>
      <c r="DW3" s="167"/>
      <c r="DX3" s="167"/>
      <c r="DY3" s="167"/>
      <c r="DZ3" s="23"/>
      <c r="EA3" s="167" t="s">
        <v>179</v>
      </c>
      <c r="EB3" s="167"/>
      <c r="EC3" s="167"/>
      <c r="ED3" s="167"/>
      <c r="EE3" s="167"/>
      <c r="EF3" s="167"/>
      <c r="EG3" s="167"/>
      <c r="EH3" s="167"/>
      <c r="EI3" s="167"/>
      <c r="EJ3" s="167"/>
      <c r="EK3" s="167"/>
      <c r="EL3" s="167"/>
      <c r="EM3" s="167"/>
      <c r="EN3" s="167"/>
      <c r="EO3" s="167"/>
      <c r="EP3" s="167"/>
      <c r="EQ3" s="167"/>
      <c r="ER3" s="167"/>
      <c r="ES3" s="167"/>
      <c r="ET3" s="167"/>
      <c r="EU3" s="21"/>
      <c r="EV3" s="167" t="s">
        <v>180</v>
      </c>
      <c r="EW3" s="167"/>
      <c r="EX3" s="167"/>
      <c r="EY3" s="167"/>
      <c r="EZ3" s="167"/>
      <c r="FA3" s="167"/>
      <c r="FB3" s="167"/>
      <c r="FC3" s="167"/>
      <c r="FD3" s="167"/>
      <c r="FE3" s="167"/>
      <c r="FF3" s="167"/>
      <c r="FG3" s="167"/>
      <c r="FH3" s="167"/>
      <c r="FI3" s="167"/>
      <c r="FJ3" s="167"/>
      <c r="FK3" s="167"/>
      <c r="FL3" s="167"/>
      <c r="FM3" s="167"/>
      <c r="FN3" s="167"/>
      <c r="FO3" s="167"/>
      <c r="FP3" s="21"/>
      <c r="FQ3" s="167" t="s">
        <v>181</v>
      </c>
      <c r="FR3" s="167"/>
      <c r="FS3" s="167"/>
      <c r="FT3" s="167"/>
      <c r="FU3" s="167"/>
      <c r="FV3" s="167"/>
      <c r="FW3" s="167"/>
      <c r="FX3" s="167"/>
      <c r="FY3" s="167"/>
      <c r="FZ3" s="167"/>
      <c r="GA3" s="167"/>
      <c r="GB3" s="167"/>
      <c r="GC3" s="167"/>
      <c r="GD3" s="167"/>
      <c r="GE3" s="167"/>
      <c r="GF3" s="167"/>
      <c r="GG3" s="167"/>
      <c r="GH3" s="167"/>
      <c r="GI3" s="167"/>
      <c r="GJ3" s="167"/>
      <c r="GK3" s="21"/>
      <c r="GL3" s="164" t="s">
        <v>182</v>
      </c>
      <c r="GM3" s="164"/>
      <c r="GN3" s="164"/>
      <c r="GO3" s="164"/>
      <c r="GP3" s="164"/>
      <c r="GQ3" s="164"/>
      <c r="GR3" s="164"/>
      <c r="GS3" s="164"/>
      <c r="GT3" s="164"/>
      <c r="GU3" s="164"/>
      <c r="GV3" s="164"/>
      <c r="GW3" s="164"/>
      <c r="GX3" s="164"/>
      <c r="GY3" s="164"/>
      <c r="GZ3" s="164"/>
      <c r="HA3" s="164"/>
      <c r="HB3" s="164"/>
      <c r="HC3" s="164"/>
      <c r="HD3" s="164"/>
      <c r="HE3" s="164"/>
      <c r="HF3" s="92"/>
      <c r="HG3" s="92"/>
      <c r="HH3" s="93"/>
      <c r="HI3" s="25"/>
      <c r="HJ3" s="26"/>
      <c r="HK3" s="26"/>
      <c r="HL3" s="26"/>
      <c r="HM3" s="27"/>
    </row>
    <row r="4" spans="1:221" x14ac:dyDescent="0.2">
      <c r="B4" s="28" t="s">
        <v>1</v>
      </c>
      <c r="C4" s="29" t="s">
        <v>2</v>
      </c>
      <c r="D4" s="29" t="s">
        <v>3</v>
      </c>
      <c r="E4" s="30">
        <v>2017</v>
      </c>
      <c r="F4" s="30">
        <v>2018</v>
      </c>
      <c r="G4" s="30">
        <v>2019</v>
      </c>
      <c r="H4" s="30">
        <v>2020</v>
      </c>
      <c r="I4" s="30">
        <v>2021</v>
      </c>
      <c r="J4" s="30">
        <v>2022</v>
      </c>
      <c r="K4" s="30">
        <v>2023</v>
      </c>
      <c r="L4" s="30">
        <v>2024</v>
      </c>
      <c r="M4" s="30">
        <v>2025</v>
      </c>
      <c r="N4" s="30">
        <v>2026</v>
      </c>
      <c r="O4" s="30">
        <v>2027</v>
      </c>
      <c r="P4" s="30">
        <v>2028</v>
      </c>
      <c r="Q4" s="30">
        <v>2029</v>
      </c>
      <c r="R4" s="30">
        <v>2030</v>
      </c>
      <c r="S4" s="30">
        <v>2031</v>
      </c>
      <c r="T4" s="30">
        <v>2032</v>
      </c>
      <c r="U4" s="30">
        <v>2033</v>
      </c>
      <c r="V4" s="30">
        <v>2034</v>
      </c>
      <c r="W4" s="30">
        <v>2035</v>
      </c>
      <c r="X4" s="30">
        <v>2036</v>
      </c>
      <c r="Y4" s="31"/>
      <c r="Z4" s="30">
        <v>2017</v>
      </c>
      <c r="AA4" s="30">
        <v>2018</v>
      </c>
      <c r="AB4" s="30">
        <v>2019</v>
      </c>
      <c r="AC4" s="30">
        <v>2020</v>
      </c>
      <c r="AD4" s="30">
        <v>2021</v>
      </c>
      <c r="AE4" s="30">
        <v>2022</v>
      </c>
      <c r="AF4" s="30">
        <v>2023</v>
      </c>
      <c r="AG4" s="30">
        <v>2024</v>
      </c>
      <c r="AH4" s="30">
        <v>2025</v>
      </c>
      <c r="AI4" s="30">
        <v>2026</v>
      </c>
      <c r="AJ4" s="30">
        <v>2027</v>
      </c>
      <c r="AK4" s="30">
        <v>2028</v>
      </c>
      <c r="AL4" s="30">
        <v>2029</v>
      </c>
      <c r="AM4" s="30">
        <v>2030</v>
      </c>
      <c r="AN4" s="30">
        <v>2031</v>
      </c>
      <c r="AO4" s="30">
        <v>2032</v>
      </c>
      <c r="AP4" s="30">
        <v>2033</v>
      </c>
      <c r="AQ4" s="30">
        <v>2034</v>
      </c>
      <c r="AR4" s="30">
        <v>2035</v>
      </c>
      <c r="AS4" s="30">
        <v>2036</v>
      </c>
      <c r="AU4" s="30">
        <v>2017</v>
      </c>
      <c r="AV4" s="30">
        <v>2018</v>
      </c>
      <c r="AW4" s="30">
        <v>2019</v>
      </c>
      <c r="AX4" s="30">
        <v>2020</v>
      </c>
      <c r="AY4" s="30">
        <v>2021</v>
      </c>
      <c r="AZ4" s="30">
        <v>2022</v>
      </c>
      <c r="BA4" s="30">
        <v>2023</v>
      </c>
      <c r="BB4" s="30">
        <v>2024</v>
      </c>
      <c r="BC4" s="30">
        <v>2025</v>
      </c>
      <c r="BD4" s="30">
        <v>2026</v>
      </c>
      <c r="BE4" s="30">
        <v>2027</v>
      </c>
      <c r="BF4" s="30">
        <v>2028</v>
      </c>
      <c r="BG4" s="30">
        <v>2029</v>
      </c>
      <c r="BH4" s="30">
        <v>2030</v>
      </c>
      <c r="BI4" s="30">
        <v>2031</v>
      </c>
      <c r="BJ4" s="30">
        <v>2032</v>
      </c>
      <c r="BK4" s="30">
        <v>2033</v>
      </c>
      <c r="BL4" s="30">
        <v>2034</v>
      </c>
      <c r="BM4" s="30">
        <v>2035</v>
      </c>
      <c r="BN4" s="30">
        <v>2036</v>
      </c>
      <c r="BO4" s="31"/>
      <c r="BP4" s="30">
        <v>2017</v>
      </c>
      <c r="BQ4" s="30">
        <v>2018</v>
      </c>
      <c r="BR4" s="30">
        <v>2019</v>
      </c>
      <c r="BS4" s="30">
        <v>2020</v>
      </c>
      <c r="BT4" s="30">
        <v>2021</v>
      </c>
      <c r="BU4" s="30">
        <v>2022</v>
      </c>
      <c r="BV4" s="30">
        <v>2023</v>
      </c>
      <c r="BW4" s="30">
        <v>2024</v>
      </c>
      <c r="BX4" s="30">
        <v>2025</v>
      </c>
      <c r="BY4" s="30">
        <v>2026</v>
      </c>
      <c r="BZ4" s="30">
        <v>2027</v>
      </c>
      <c r="CA4" s="30">
        <v>2028</v>
      </c>
      <c r="CB4" s="30">
        <v>2029</v>
      </c>
      <c r="CC4" s="30">
        <v>2030</v>
      </c>
      <c r="CD4" s="30">
        <v>2031</v>
      </c>
      <c r="CE4" s="30">
        <v>2032</v>
      </c>
      <c r="CF4" s="30">
        <v>2033</v>
      </c>
      <c r="CG4" s="30">
        <v>2034</v>
      </c>
      <c r="CH4" s="30">
        <v>2035</v>
      </c>
      <c r="CI4" s="30">
        <v>2036</v>
      </c>
      <c r="CK4" s="30">
        <v>2017</v>
      </c>
      <c r="CL4" s="30">
        <v>2018</v>
      </c>
      <c r="CM4" s="30">
        <v>2019</v>
      </c>
      <c r="CN4" s="30">
        <v>2020</v>
      </c>
      <c r="CO4" s="30">
        <v>2021</v>
      </c>
      <c r="CP4" s="30">
        <v>2022</v>
      </c>
      <c r="CQ4" s="30">
        <v>2023</v>
      </c>
      <c r="CR4" s="30">
        <v>2024</v>
      </c>
      <c r="CS4" s="30">
        <v>2025</v>
      </c>
      <c r="CT4" s="30">
        <v>2026</v>
      </c>
      <c r="CU4" s="30">
        <v>2027</v>
      </c>
      <c r="CV4" s="30">
        <v>2028</v>
      </c>
      <c r="CW4" s="30">
        <v>2029</v>
      </c>
      <c r="CX4" s="30">
        <v>2030</v>
      </c>
      <c r="CY4" s="30">
        <v>2031</v>
      </c>
      <c r="CZ4" s="30">
        <v>2032</v>
      </c>
      <c r="DA4" s="30">
        <v>2033</v>
      </c>
      <c r="DB4" s="30">
        <v>2034</v>
      </c>
      <c r="DC4" s="30">
        <v>2035</v>
      </c>
      <c r="DD4" s="30">
        <v>2036</v>
      </c>
      <c r="DE4" s="32"/>
      <c r="DF4" s="33">
        <v>2017</v>
      </c>
      <c r="DG4" s="33">
        <v>2018</v>
      </c>
      <c r="DH4" s="33">
        <v>2019</v>
      </c>
      <c r="DI4" s="33">
        <v>2020</v>
      </c>
      <c r="DJ4" s="33">
        <v>2021</v>
      </c>
      <c r="DK4" s="33">
        <v>2022</v>
      </c>
      <c r="DL4" s="33">
        <v>2023</v>
      </c>
      <c r="DM4" s="33">
        <v>2024</v>
      </c>
      <c r="DN4" s="33">
        <v>2025</v>
      </c>
      <c r="DO4" s="33">
        <v>2026</v>
      </c>
      <c r="DP4" s="33">
        <v>2027</v>
      </c>
      <c r="DQ4" s="33">
        <v>2028</v>
      </c>
      <c r="DR4" s="33">
        <v>2029</v>
      </c>
      <c r="DS4" s="33">
        <v>2030</v>
      </c>
      <c r="DT4" s="33">
        <v>2031</v>
      </c>
      <c r="DU4" s="33">
        <v>2032</v>
      </c>
      <c r="DV4" s="33">
        <v>2033</v>
      </c>
      <c r="DW4" s="33">
        <v>2034</v>
      </c>
      <c r="DX4" s="33">
        <v>2035</v>
      </c>
      <c r="DY4" s="33">
        <v>2036</v>
      </c>
      <c r="EA4" s="33">
        <v>2017</v>
      </c>
      <c r="EB4" s="33">
        <v>2018</v>
      </c>
      <c r="EC4" s="33">
        <v>2019</v>
      </c>
      <c r="ED4" s="33">
        <v>2020</v>
      </c>
      <c r="EE4" s="33">
        <v>2021</v>
      </c>
      <c r="EF4" s="33">
        <v>2022</v>
      </c>
      <c r="EG4" s="33">
        <v>2023</v>
      </c>
      <c r="EH4" s="33">
        <v>2024</v>
      </c>
      <c r="EI4" s="33">
        <v>2025</v>
      </c>
      <c r="EJ4" s="33">
        <v>2026</v>
      </c>
      <c r="EK4" s="33">
        <v>2027</v>
      </c>
      <c r="EL4" s="33">
        <v>2028</v>
      </c>
      <c r="EM4" s="33">
        <v>2029</v>
      </c>
      <c r="EN4" s="33">
        <v>2030</v>
      </c>
      <c r="EO4" s="33">
        <v>2031</v>
      </c>
      <c r="EP4" s="33">
        <v>2032</v>
      </c>
      <c r="EQ4" s="33">
        <v>2033</v>
      </c>
      <c r="ER4" s="33">
        <v>2034</v>
      </c>
      <c r="ES4" s="33">
        <v>2035</v>
      </c>
      <c r="ET4" s="33">
        <v>2036</v>
      </c>
      <c r="EU4" s="31"/>
      <c r="EV4" s="33">
        <v>2017</v>
      </c>
      <c r="EW4" s="33">
        <v>2018</v>
      </c>
      <c r="EX4" s="33">
        <v>2019</v>
      </c>
      <c r="EY4" s="33">
        <v>2020</v>
      </c>
      <c r="EZ4" s="33">
        <v>2021</v>
      </c>
      <c r="FA4" s="33">
        <v>2022</v>
      </c>
      <c r="FB4" s="33">
        <v>2023</v>
      </c>
      <c r="FC4" s="33">
        <v>2024</v>
      </c>
      <c r="FD4" s="33">
        <v>2025</v>
      </c>
      <c r="FE4" s="33">
        <v>2026</v>
      </c>
      <c r="FF4" s="33">
        <v>2027</v>
      </c>
      <c r="FG4" s="33">
        <v>2028</v>
      </c>
      <c r="FH4" s="33">
        <v>2029</v>
      </c>
      <c r="FI4" s="33">
        <v>2030</v>
      </c>
      <c r="FJ4" s="33">
        <v>2031</v>
      </c>
      <c r="FK4" s="33">
        <v>2032</v>
      </c>
      <c r="FL4" s="33">
        <v>2033</v>
      </c>
      <c r="FM4" s="33">
        <v>2034</v>
      </c>
      <c r="FN4" s="33">
        <v>2035</v>
      </c>
      <c r="FO4" s="33">
        <v>2036</v>
      </c>
      <c r="FP4" s="31"/>
      <c r="FQ4" s="33">
        <v>2017</v>
      </c>
      <c r="FR4" s="33">
        <v>2018</v>
      </c>
      <c r="FS4" s="33">
        <v>2019</v>
      </c>
      <c r="FT4" s="33">
        <v>2020</v>
      </c>
      <c r="FU4" s="33">
        <v>2021</v>
      </c>
      <c r="FV4" s="33">
        <v>2022</v>
      </c>
      <c r="FW4" s="33">
        <v>2023</v>
      </c>
      <c r="FX4" s="33">
        <v>2024</v>
      </c>
      <c r="FY4" s="33">
        <v>2025</v>
      </c>
      <c r="FZ4" s="33">
        <v>2026</v>
      </c>
      <c r="GA4" s="33">
        <v>2027</v>
      </c>
      <c r="GB4" s="33">
        <v>2028</v>
      </c>
      <c r="GC4" s="33">
        <v>2029</v>
      </c>
      <c r="GD4" s="33">
        <v>2030</v>
      </c>
      <c r="GE4" s="33">
        <v>2031</v>
      </c>
      <c r="GF4" s="33">
        <v>2032</v>
      </c>
      <c r="GG4" s="33">
        <v>2033</v>
      </c>
      <c r="GH4" s="33">
        <v>2034</v>
      </c>
      <c r="GI4" s="33">
        <v>2035</v>
      </c>
      <c r="GJ4" s="33">
        <v>2036</v>
      </c>
      <c r="GK4" s="31"/>
      <c r="GL4" s="30">
        <v>2017</v>
      </c>
      <c r="GM4" s="30">
        <v>2018</v>
      </c>
      <c r="GN4" s="30">
        <v>2019</v>
      </c>
      <c r="GO4" s="30">
        <v>2020</v>
      </c>
      <c r="GP4" s="30">
        <v>2021</v>
      </c>
      <c r="GQ4" s="30">
        <v>2022</v>
      </c>
      <c r="GR4" s="30">
        <v>2023</v>
      </c>
      <c r="GS4" s="30">
        <v>2024</v>
      </c>
      <c r="GT4" s="30">
        <v>2025</v>
      </c>
      <c r="GU4" s="30">
        <v>2026</v>
      </c>
      <c r="GV4" s="30">
        <v>2027</v>
      </c>
      <c r="GW4" s="30">
        <v>2028</v>
      </c>
      <c r="GX4" s="30">
        <v>2029</v>
      </c>
      <c r="GY4" s="30">
        <v>2030</v>
      </c>
      <c r="GZ4" s="30">
        <v>2031</v>
      </c>
      <c r="HA4" s="30">
        <v>2032</v>
      </c>
      <c r="HB4" s="30">
        <v>2033</v>
      </c>
      <c r="HC4" s="30">
        <v>2034</v>
      </c>
      <c r="HD4" s="30">
        <v>2035</v>
      </c>
      <c r="HE4" s="30">
        <v>2036</v>
      </c>
      <c r="HF4" s="94"/>
      <c r="HG4" s="94"/>
      <c r="HI4" s="34" t="s">
        <v>178</v>
      </c>
      <c r="HJ4" s="34" t="s">
        <v>183</v>
      </c>
      <c r="HK4" s="34" t="s">
        <v>184</v>
      </c>
      <c r="HL4" s="34" t="s">
        <v>185</v>
      </c>
      <c r="HM4" s="35"/>
    </row>
    <row r="5" spans="1:221" x14ac:dyDescent="0.2">
      <c r="A5" s="11" t="s">
        <v>186</v>
      </c>
      <c r="B5" s="36"/>
      <c r="C5" s="36" t="s">
        <v>187</v>
      </c>
      <c r="D5" s="36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1"/>
      <c r="Z5" s="37">
        <v>19095725.170307506</v>
      </c>
      <c r="AA5" s="37">
        <v>18788835.728939813</v>
      </c>
      <c r="AB5" s="37">
        <v>18348810.657385033</v>
      </c>
      <c r="AC5" s="37">
        <v>17830291.681854691</v>
      </c>
      <c r="AD5" s="37">
        <v>16719583.290599383</v>
      </c>
      <c r="AE5" s="37">
        <v>16817738.972687643</v>
      </c>
      <c r="AF5" s="37">
        <v>16900358.578329079</v>
      </c>
      <c r="AG5" s="37">
        <v>16948607.342911568</v>
      </c>
      <c r="AH5" s="37">
        <v>17079970.866401725</v>
      </c>
      <c r="AI5" s="37">
        <v>17285212.131136212</v>
      </c>
      <c r="AJ5" s="37">
        <v>18339510.342027206</v>
      </c>
      <c r="AK5" s="37">
        <v>18592280.902002335</v>
      </c>
      <c r="AL5" s="37">
        <v>18931678.389493503</v>
      </c>
      <c r="AM5" s="37">
        <v>19205388.154651623</v>
      </c>
      <c r="AN5" s="37">
        <v>19477664.096806318</v>
      </c>
      <c r="AO5" s="37">
        <v>19821660.70792269</v>
      </c>
      <c r="AP5" s="37">
        <v>20117053.81242789</v>
      </c>
      <c r="AQ5" s="37">
        <v>20432672.146360219</v>
      </c>
      <c r="AR5" s="37">
        <v>20757957.240475379</v>
      </c>
      <c r="AS5" s="37">
        <v>21105720.250541601</v>
      </c>
      <c r="AT5" s="31"/>
      <c r="AU5" s="37">
        <v>2785.0300997159675</v>
      </c>
      <c r="AV5" s="37">
        <v>2762.3126886791079</v>
      </c>
      <c r="AW5" s="37">
        <v>2715.7992997603396</v>
      </c>
      <c r="AX5" s="37">
        <v>2658.3147519385848</v>
      </c>
      <c r="AY5" s="37">
        <v>2534.7887082064708</v>
      </c>
      <c r="AZ5" s="37">
        <v>2562.8410161267857</v>
      </c>
      <c r="BA5" s="37">
        <v>2574.4377445589025</v>
      </c>
      <c r="BB5" s="37">
        <v>2578.2734610106695</v>
      </c>
      <c r="BC5" s="37">
        <v>2598.4943725222556</v>
      </c>
      <c r="BD5" s="37">
        <v>2622.8629499740223</v>
      </c>
      <c r="BE5" s="37">
        <v>2789.3912917133785</v>
      </c>
      <c r="BF5" s="37">
        <v>2832.1062552064432</v>
      </c>
      <c r="BG5" s="37">
        <v>2869.5986599702592</v>
      </c>
      <c r="BH5" s="37">
        <v>2901.1964210192928</v>
      </c>
      <c r="BI5" s="37">
        <v>2934.6227037436156</v>
      </c>
      <c r="BJ5" s="37">
        <v>3000.5040777088648</v>
      </c>
      <c r="BK5" s="37">
        <v>3040.6463825640808</v>
      </c>
      <c r="BL5" s="37">
        <v>3080.0474624731505</v>
      </c>
      <c r="BM5" s="37">
        <v>3123.6256908032396</v>
      </c>
      <c r="BN5" s="37">
        <v>3174.7950545786653</v>
      </c>
      <c r="BO5" s="31"/>
      <c r="BP5" s="38">
        <v>1466032.5</v>
      </c>
      <c r="BQ5" s="38">
        <v>1513057.5</v>
      </c>
      <c r="BR5" s="38">
        <v>1539108.5</v>
      </c>
      <c r="BS5" s="38">
        <v>1540942.5</v>
      </c>
      <c r="BT5" s="38">
        <v>1530695</v>
      </c>
      <c r="BU5" s="38">
        <v>1564208</v>
      </c>
      <c r="BV5" s="38">
        <v>1581644</v>
      </c>
      <c r="BW5" s="38">
        <v>1588390</v>
      </c>
      <c r="BX5" s="38">
        <v>1608174</v>
      </c>
      <c r="BY5" s="38">
        <v>1626040.5</v>
      </c>
      <c r="BZ5" s="38">
        <v>1735775</v>
      </c>
      <c r="CA5" s="38">
        <v>1775443.5</v>
      </c>
      <c r="CB5" s="38">
        <v>1818972.5</v>
      </c>
      <c r="CC5" s="38">
        <v>1846281.5</v>
      </c>
      <c r="CD5" s="38">
        <v>1873387.5</v>
      </c>
      <c r="CE5" s="38">
        <v>1945395.5</v>
      </c>
      <c r="CF5" s="38">
        <v>1978975.5</v>
      </c>
      <c r="CG5" s="38">
        <v>2012454</v>
      </c>
      <c r="CH5" s="38">
        <v>2051696</v>
      </c>
      <c r="CI5" s="38">
        <v>2097968</v>
      </c>
      <c r="CK5" s="39">
        <v>1398845.7</v>
      </c>
      <c r="CL5" s="39">
        <v>1408594.7</v>
      </c>
      <c r="CM5" s="39">
        <v>1403932.7</v>
      </c>
      <c r="CN5" s="39">
        <v>1390850.7</v>
      </c>
      <c r="CO5" s="39">
        <v>1350856.7</v>
      </c>
      <c r="CP5" s="39">
        <v>1374744.7</v>
      </c>
      <c r="CQ5" s="39">
        <v>1392912.7</v>
      </c>
      <c r="CR5" s="39">
        <v>1403261.7</v>
      </c>
      <c r="CS5" s="39">
        <v>1424373.7</v>
      </c>
      <c r="CT5" s="39">
        <v>1440637.7</v>
      </c>
      <c r="CU5" s="39">
        <v>1495932.7</v>
      </c>
      <c r="CV5" s="39">
        <v>1524309.7</v>
      </c>
      <c r="CW5" s="39">
        <v>1605572.7</v>
      </c>
      <c r="CX5" s="39">
        <v>1625961.7</v>
      </c>
      <c r="CY5" s="39">
        <v>1649024.7</v>
      </c>
      <c r="CZ5" s="39">
        <v>1694721.7</v>
      </c>
      <c r="DA5" s="39">
        <v>1719601.7</v>
      </c>
      <c r="DB5" s="39">
        <v>1745028.7</v>
      </c>
      <c r="DC5" s="39">
        <v>1772589.7</v>
      </c>
      <c r="DD5" s="39">
        <v>1803365.7</v>
      </c>
      <c r="DE5" s="32"/>
      <c r="DF5" s="39">
        <v>887969.7</v>
      </c>
      <c r="DG5" s="39">
        <v>885635.7</v>
      </c>
      <c r="DH5" s="39">
        <v>875324.7</v>
      </c>
      <c r="DI5" s="39">
        <v>861324.7</v>
      </c>
      <c r="DJ5" s="39">
        <v>821177.7</v>
      </c>
      <c r="DK5" s="39">
        <v>834166.7</v>
      </c>
      <c r="DL5" s="39">
        <v>844807.7</v>
      </c>
      <c r="DM5" s="39">
        <v>852219.7</v>
      </c>
      <c r="DN5" s="39">
        <v>865944.7</v>
      </c>
      <c r="DO5" s="39">
        <v>876151.7</v>
      </c>
      <c r="DP5" s="39">
        <v>893030.7</v>
      </c>
      <c r="DQ5" s="39">
        <v>907870.7</v>
      </c>
      <c r="DR5" s="39">
        <v>969525.7</v>
      </c>
      <c r="DS5" s="39">
        <v>981092.7</v>
      </c>
      <c r="DT5" s="39">
        <v>994221.7</v>
      </c>
      <c r="DU5" s="39">
        <v>1015452.7</v>
      </c>
      <c r="DV5" s="39">
        <v>1028847.7</v>
      </c>
      <c r="DW5" s="39">
        <v>1042705.7</v>
      </c>
      <c r="DX5" s="39">
        <v>1057070.7</v>
      </c>
      <c r="DY5" s="39">
        <v>1072539.7</v>
      </c>
      <c r="DZ5" s="18"/>
      <c r="EA5" s="39">
        <v>189882</v>
      </c>
      <c r="EB5" s="39">
        <v>194476</v>
      </c>
      <c r="EC5" s="39">
        <v>196694</v>
      </c>
      <c r="ED5" s="39">
        <v>196882</v>
      </c>
      <c r="EE5" s="39">
        <v>196131</v>
      </c>
      <c r="EF5" s="39">
        <v>200409</v>
      </c>
      <c r="EG5" s="39">
        <v>203357</v>
      </c>
      <c r="EH5" s="39">
        <v>204446</v>
      </c>
      <c r="EI5" s="39">
        <v>207189</v>
      </c>
      <c r="EJ5" s="39">
        <v>209329</v>
      </c>
      <c r="EK5" s="39">
        <v>223246</v>
      </c>
      <c r="EL5" s="39">
        <v>228307</v>
      </c>
      <c r="EM5" s="39">
        <v>235686</v>
      </c>
      <c r="EN5" s="39">
        <v>238864</v>
      </c>
      <c r="EO5" s="39">
        <v>242532</v>
      </c>
      <c r="EP5" s="39">
        <v>251857</v>
      </c>
      <c r="EQ5" s="39">
        <v>256097</v>
      </c>
      <c r="ER5" s="39">
        <v>260363</v>
      </c>
      <c r="ES5" s="39">
        <v>265252</v>
      </c>
      <c r="ET5" s="39">
        <v>270950</v>
      </c>
      <c r="EU5" s="40"/>
      <c r="EV5" s="39">
        <v>184572</v>
      </c>
      <c r="EW5" s="39">
        <v>189356</v>
      </c>
      <c r="EX5" s="39">
        <v>191769</v>
      </c>
      <c r="EY5" s="39">
        <v>193034</v>
      </c>
      <c r="EZ5" s="39">
        <v>196330</v>
      </c>
      <c r="FA5" s="39">
        <v>200220</v>
      </c>
      <c r="FB5" s="39">
        <v>203102</v>
      </c>
      <c r="FC5" s="39">
        <v>204136</v>
      </c>
      <c r="FD5" s="39">
        <v>206833</v>
      </c>
      <c r="FE5" s="39">
        <v>209125</v>
      </c>
      <c r="FF5" s="39">
        <v>225764</v>
      </c>
      <c r="FG5" s="39">
        <v>231000</v>
      </c>
      <c r="FH5" s="39">
        <v>237287</v>
      </c>
      <c r="FI5" s="39">
        <v>240660</v>
      </c>
      <c r="FJ5" s="39">
        <v>244536</v>
      </c>
      <c r="FK5" s="39">
        <v>254072</v>
      </c>
      <c r="FL5" s="39">
        <v>258533</v>
      </c>
      <c r="FM5" s="39">
        <v>263032</v>
      </c>
      <c r="FN5" s="39">
        <v>268157</v>
      </c>
      <c r="FO5" s="39">
        <v>274097</v>
      </c>
      <c r="FP5" s="40"/>
      <c r="FQ5" s="39">
        <v>136422</v>
      </c>
      <c r="FR5" s="39">
        <v>139127</v>
      </c>
      <c r="FS5" s="39">
        <v>140145</v>
      </c>
      <c r="FT5" s="39">
        <v>139610</v>
      </c>
      <c r="FU5" s="39">
        <v>137218</v>
      </c>
      <c r="FV5" s="39">
        <v>139949</v>
      </c>
      <c r="FW5" s="39">
        <v>141646</v>
      </c>
      <c r="FX5" s="39">
        <v>142460</v>
      </c>
      <c r="FY5" s="39">
        <v>144407</v>
      </c>
      <c r="FZ5" s="39">
        <v>146032</v>
      </c>
      <c r="GA5" s="39">
        <v>153892</v>
      </c>
      <c r="GB5" s="39">
        <v>157132</v>
      </c>
      <c r="GC5" s="39">
        <v>163074</v>
      </c>
      <c r="GD5" s="39">
        <v>165345</v>
      </c>
      <c r="GE5" s="39">
        <v>167735</v>
      </c>
      <c r="GF5" s="39">
        <v>173340</v>
      </c>
      <c r="GG5" s="39">
        <v>176124</v>
      </c>
      <c r="GH5" s="39">
        <v>178928</v>
      </c>
      <c r="GI5" s="39">
        <v>182110</v>
      </c>
      <c r="GJ5" s="39">
        <v>185779</v>
      </c>
      <c r="GK5" s="40"/>
      <c r="GL5" s="39">
        <v>2864878.2</v>
      </c>
      <c r="GM5" s="39">
        <v>2921652.2</v>
      </c>
      <c r="GN5" s="39">
        <v>2943041.2</v>
      </c>
      <c r="GO5" s="39">
        <v>2931793.2</v>
      </c>
      <c r="GP5" s="39">
        <v>2881551.7</v>
      </c>
      <c r="GQ5" s="39">
        <v>2938952.7</v>
      </c>
      <c r="GR5" s="39">
        <v>2974556.7</v>
      </c>
      <c r="GS5" s="39">
        <v>2991651.7</v>
      </c>
      <c r="GT5" s="39">
        <v>3032547.7</v>
      </c>
      <c r="GU5" s="39">
        <v>3066678.2</v>
      </c>
      <c r="GV5" s="39">
        <v>3231707.7</v>
      </c>
      <c r="GW5" s="39">
        <v>3299753.2</v>
      </c>
      <c r="GX5" s="39">
        <v>3424545.2</v>
      </c>
      <c r="GY5" s="39">
        <v>3472243.2</v>
      </c>
      <c r="GZ5" s="39">
        <v>3522412.2</v>
      </c>
      <c r="HA5" s="39">
        <v>3640117.2</v>
      </c>
      <c r="HB5" s="39">
        <v>3698577.2</v>
      </c>
      <c r="HC5" s="39">
        <v>3757482.7</v>
      </c>
      <c r="HD5" s="39">
        <v>3824285.7</v>
      </c>
      <c r="HE5" s="39">
        <v>3901333.7</v>
      </c>
      <c r="HF5" s="95"/>
      <c r="HG5" s="95"/>
      <c r="HI5" s="41"/>
      <c r="HJ5" s="41"/>
      <c r="HK5" s="41"/>
      <c r="HL5" s="41"/>
      <c r="HM5" s="35"/>
    </row>
    <row r="6" spans="1:221" s="47" customFormat="1" x14ac:dyDescent="0.2">
      <c r="A6" s="42" t="s">
        <v>188</v>
      </c>
      <c r="B6" s="43" t="s">
        <v>9</v>
      </c>
      <c r="C6" s="43" t="s">
        <v>189</v>
      </c>
      <c r="D6" s="43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31"/>
      <c r="Z6" s="44">
        <v>8600640.3099393249</v>
      </c>
      <c r="AA6" s="44">
        <v>8294694.9861052688</v>
      </c>
      <c r="AB6" s="44">
        <v>7867030.7120841267</v>
      </c>
      <c r="AC6" s="44">
        <v>7391048.5440874202</v>
      </c>
      <c r="AD6" s="44">
        <v>6379706.2903657481</v>
      </c>
      <c r="AE6" s="44">
        <v>6517204.1399876438</v>
      </c>
      <c r="AF6" s="44">
        <v>6632557.7531627184</v>
      </c>
      <c r="AG6" s="44">
        <v>6707901.1252788426</v>
      </c>
      <c r="AH6" s="44">
        <v>6861988.1363026341</v>
      </c>
      <c r="AI6" s="44">
        <v>6991158.8085707584</v>
      </c>
      <c r="AJ6" s="44">
        <v>7150861.7619953873</v>
      </c>
      <c r="AK6" s="44">
        <v>7315088.8095041523</v>
      </c>
      <c r="AL6" s="44">
        <v>7559776.7495289594</v>
      </c>
      <c r="AM6" s="44">
        <v>7734575.9472207157</v>
      </c>
      <c r="AN6" s="44">
        <v>7904381.2369090458</v>
      </c>
      <c r="AO6" s="44">
        <v>8144253.8505590521</v>
      </c>
      <c r="AP6" s="44">
        <v>8331010.3125978895</v>
      </c>
      <c r="AQ6" s="44">
        <v>8531634.3590638563</v>
      </c>
      <c r="AR6" s="44">
        <v>8739476.3107126504</v>
      </c>
      <c r="AS6" s="44">
        <v>8967927.0583125111</v>
      </c>
      <c r="AT6" s="31"/>
      <c r="AU6" s="44">
        <v>1202.0615420509121</v>
      </c>
      <c r="AV6" s="44">
        <v>1181.8369034940526</v>
      </c>
      <c r="AW6" s="44">
        <v>1139.5085570552842</v>
      </c>
      <c r="AX6" s="44">
        <v>1090.0238457135292</v>
      </c>
      <c r="AY6" s="44">
        <v>984.88588846141533</v>
      </c>
      <c r="AZ6" s="44">
        <v>1020.2782428617303</v>
      </c>
      <c r="BA6" s="44">
        <v>1038.0050577738473</v>
      </c>
      <c r="BB6" s="44">
        <v>1046.938110705614</v>
      </c>
      <c r="BC6" s="44">
        <v>1071.4558986972002</v>
      </c>
      <c r="BD6" s="44">
        <v>1086.5397316289668</v>
      </c>
      <c r="BE6" s="44">
        <v>1109.4983886041475</v>
      </c>
      <c r="BF6" s="44">
        <v>1141.0227495772119</v>
      </c>
      <c r="BG6" s="44">
        <v>1166.3975248210277</v>
      </c>
      <c r="BH6" s="44">
        <v>1185.4546563500619</v>
      </c>
      <c r="BI6" s="44">
        <v>1205.7726885543846</v>
      </c>
      <c r="BJ6" s="44">
        <v>1258.2650659996334</v>
      </c>
      <c r="BK6" s="44">
        <v>1284.3718413348495</v>
      </c>
      <c r="BL6" s="44">
        <v>1308.9221897239192</v>
      </c>
      <c r="BM6" s="44">
        <v>1337.1918745340085</v>
      </c>
      <c r="BN6" s="44">
        <v>1372.7928647894339</v>
      </c>
      <c r="BO6" s="31"/>
      <c r="BP6" s="45">
        <v>431245</v>
      </c>
      <c r="BQ6" s="45">
        <v>476720</v>
      </c>
      <c r="BR6" s="45">
        <v>502320</v>
      </c>
      <c r="BS6" s="45">
        <v>509390</v>
      </c>
      <c r="BT6" s="45">
        <v>504295</v>
      </c>
      <c r="BU6" s="45">
        <v>541615</v>
      </c>
      <c r="BV6" s="45">
        <v>562240</v>
      </c>
      <c r="BW6" s="45">
        <v>571660</v>
      </c>
      <c r="BX6" s="45">
        <v>593675</v>
      </c>
      <c r="BY6" s="45">
        <v>604070</v>
      </c>
      <c r="BZ6" s="45">
        <v>624535</v>
      </c>
      <c r="CA6" s="45">
        <v>655555</v>
      </c>
      <c r="CB6" s="45">
        <v>689920</v>
      </c>
      <c r="CC6" s="45">
        <v>707675</v>
      </c>
      <c r="CD6" s="45">
        <v>724650</v>
      </c>
      <c r="CE6" s="45">
        <v>786300</v>
      </c>
      <c r="CF6" s="45">
        <v>809110</v>
      </c>
      <c r="CG6" s="45">
        <v>831200</v>
      </c>
      <c r="CH6" s="45">
        <v>858870</v>
      </c>
      <c r="CI6" s="45">
        <v>893360</v>
      </c>
      <c r="CJ6" s="15"/>
      <c r="CK6" s="45">
        <v>1035860.7</v>
      </c>
      <c r="CL6" s="45">
        <v>1045111.7</v>
      </c>
      <c r="CM6" s="45">
        <v>1040300.7</v>
      </c>
      <c r="CN6" s="45">
        <v>1028618.7</v>
      </c>
      <c r="CO6" s="45">
        <v>990264.7</v>
      </c>
      <c r="CP6" s="45">
        <v>1015228.7</v>
      </c>
      <c r="CQ6" s="45">
        <v>1034297.7</v>
      </c>
      <c r="CR6" s="45">
        <v>1045394.7</v>
      </c>
      <c r="CS6" s="45">
        <v>1067136.7</v>
      </c>
      <c r="CT6" s="45">
        <v>1081320.7</v>
      </c>
      <c r="CU6" s="45">
        <v>1101903.7</v>
      </c>
      <c r="CV6" s="45">
        <v>1127877.7</v>
      </c>
      <c r="CW6" s="45">
        <v>1206596.7</v>
      </c>
      <c r="CX6" s="45">
        <v>1224331.7</v>
      </c>
      <c r="CY6" s="45">
        <v>1244574.7</v>
      </c>
      <c r="CZ6" s="45">
        <v>1287395.7</v>
      </c>
      <c r="DA6" s="45">
        <v>1309280.7</v>
      </c>
      <c r="DB6" s="45">
        <v>1331545.7</v>
      </c>
      <c r="DC6" s="45">
        <v>1355890.7</v>
      </c>
      <c r="DD6" s="45">
        <v>1383397.7</v>
      </c>
      <c r="DE6" s="32"/>
      <c r="DF6" s="45">
        <v>835308.7</v>
      </c>
      <c r="DG6" s="45">
        <v>832980.7</v>
      </c>
      <c r="DH6" s="45">
        <v>822701.7</v>
      </c>
      <c r="DI6" s="45">
        <v>808823.7</v>
      </c>
      <c r="DJ6" s="45">
        <v>768998.7</v>
      </c>
      <c r="DK6" s="45">
        <v>782118.7</v>
      </c>
      <c r="DL6" s="45">
        <v>792868.7</v>
      </c>
      <c r="DM6" s="45">
        <v>800368.7</v>
      </c>
      <c r="DN6" s="45">
        <v>814168.7</v>
      </c>
      <c r="DO6" s="45">
        <v>824218.7</v>
      </c>
      <c r="DP6" s="45">
        <v>836868.7</v>
      </c>
      <c r="DQ6" s="45">
        <v>851518.7</v>
      </c>
      <c r="DR6" s="45">
        <v>912968.7</v>
      </c>
      <c r="DS6" s="45">
        <v>924318.7</v>
      </c>
      <c r="DT6" s="45">
        <v>937218.7</v>
      </c>
      <c r="DU6" s="45">
        <v>958218.7</v>
      </c>
      <c r="DV6" s="45">
        <v>971368.7</v>
      </c>
      <c r="DW6" s="45">
        <v>984968.7</v>
      </c>
      <c r="DX6" s="45">
        <v>999068.7</v>
      </c>
      <c r="DY6" s="45">
        <v>1014268.7</v>
      </c>
      <c r="DZ6" s="18"/>
      <c r="EA6" s="45">
        <v>81276</v>
      </c>
      <c r="EB6" s="45">
        <v>85682</v>
      </c>
      <c r="EC6" s="45">
        <v>87829</v>
      </c>
      <c r="ED6" s="45">
        <v>88444</v>
      </c>
      <c r="EE6" s="45">
        <v>88136</v>
      </c>
      <c r="EF6" s="45">
        <v>92730</v>
      </c>
      <c r="EG6" s="45">
        <v>95944</v>
      </c>
      <c r="EH6" s="45">
        <v>97254</v>
      </c>
      <c r="EI6" s="45">
        <v>100183</v>
      </c>
      <c r="EJ6" s="45">
        <v>101665</v>
      </c>
      <c r="EK6" s="45">
        <v>104654</v>
      </c>
      <c r="EL6" s="45">
        <v>108959</v>
      </c>
      <c r="EM6" s="45">
        <v>115541</v>
      </c>
      <c r="EN6" s="45">
        <v>117889</v>
      </c>
      <c r="EO6" s="45">
        <v>120674</v>
      </c>
      <c r="EP6" s="45">
        <v>129097</v>
      </c>
      <c r="EQ6" s="45">
        <v>132400</v>
      </c>
      <c r="ER6" s="45">
        <v>135677</v>
      </c>
      <c r="ES6" s="45">
        <v>139561</v>
      </c>
      <c r="ET6" s="45">
        <v>144238</v>
      </c>
      <c r="EU6" s="40"/>
      <c r="EV6" s="45">
        <v>49414</v>
      </c>
      <c r="EW6" s="45">
        <v>53980</v>
      </c>
      <c r="EX6" s="45">
        <v>56312</v>
      </c>
      <c r="EY6" s="45">
        <v>58112</v>
      </c>
      <c r="EZ6" s="45">
        <v>61960</v>
      </c>
      <c r="FA6" s="45">
        <v>66245</v>
      </c>
      <c r="FB6" s="45">
        <v>69459</v>
      </c>
      <c r="FC6" s="45">
        <v>70769</v>
      </c>
      <c r="FD6" s="45">
        <v>73698</v>
      </c>
      <c r="FE6" s="45">
        <v>75180</v>
      </c>
      <c r="FF6" s="45">
        <v>78169</v>
      </c>
      <c r="FG6" s="45">
        <v>82474</v>
      </c>
      <c r="FH6" s="45">
        <v>87776</v>
      </c>
      <c r="FI6" s="45">
        <v>90124</v>
      </c>
      <c r="FJ6" s="45">
        <v>92909</v>
      </c>
      <c r="FK6" s="45">
        <v>101332</v>
      </c>
      <c r="FL6" s="45">
        <v>104635</v>
      </c>
      <c r="FM6" s="45">
        <v>107912</v>
      </c>
      <c r="FN6" s="45">
        <v>111796</v>
      </c>
      <c r="FO6" s="45">
        <v>116473</v>
      </c>
      <c r="FP6" s="40"/>
      <c r="FQ6" s="45">
        <v>69862</v>
      </c>
      <c r="FR6" s="45">
        <v>72469</v>
      </c>
      <c r="FS6" s="45">
        <v>73458</v>
      </c>
      <c r="FT6" s="45">
        <v>73239</v>
      </c>
      <c r="FU6" s="45">
        <v>71170</v>
      </c>
      <c r="FV6" s="45">
        <v>74135</v>
      </c>
      <c r="FW6" s="45">
        <v>76026</v>
      </c>
      <c r="FX6" s="45">
        <v>77003</v>
      </c>
      <c r="FY6" s="45">
        <v>79087</v>
      </c>
      <c r="FZ6" s="45">
        <v>80257</v>
      </c>
      <c r="GA6" s="45">
        <v>82212</v>
      </c>
      <c r="GB6" s="45">
        <v>84926</v>
      </c>
      <c r="GC6" s="45">
        <v>90311</v>
      </c>
      <c r="GD6" s="45">
        <v>92000</v>
      </c>
      <c r="GE6" s="45">
        <v>93773</v>
      </c>
      <c r="GF6" s="45">
        <v>98748</v>
      </c>
      <c r="GG6" s="45">
        <v>100877</v>
      </c>
      <c r="GH6" s="45">
        <v>102988</v>
      </c>
      <c r="GI6" s="45">
        <v>105465</v>
      </c>
      <c r="GJ6" s="45">
        <v>108418</v>
      </c>
      <c r="GK6" s="40"/>
      <c r="GL6" s="45">
        <v>1467105.7</v>
      </c>
      <c r="GM6" s="45">
        <v>1521831.7</v>
      </c>
      <c r="GN6" s="45">
        <v>1542620.7</v>
      </c>
      <c r="GO6" s="45">
        <v>1538008.7</v>
      </c>
      <c r="GP6" s="45">
        <v>1494559.7</v>
      </c>
      <c r="GQ6" s="45">
        <v>1556843.7</v>
      </c>
      <c r="GR6" s="45">
        <v>1596537.7</v>
      </c>
      <c r="GS6" s="45">
        <v>1617054.7</v>
      </c>
      <c r="GT6" s="45">
        <v>1660811.7</v>
      </c>
      <c r="GU6" s="45">
        <v>1685390.7</v>
      </c>
      <c r="GV6" s="45">
        <v>1726438.7</v>
      </c>
      <c r="GW6" s="45">
        <v>1783432.7</v>
      </c>
      <c r="GX6" s="45">
        <v>1896516.7</v>
      </c>
      <c r="GY6" s="45">
        <v>1932006.7</v>
      </c>
      <c r="GZ6" s="45">
        <v>1969224.7</v>
      </c>
      <c r="HA6" s="45">
        <v>2073695.7</v>
      </c>
      <c r="HB6" s="45">
        <v>2118390.7000000002</v>
      </c>
      <c r="HC6" s="45">
        <v>2162745.7000000002</v>
      </c>
      <c r="HD6" s="45">
        <v>2214760.7000000002</v>
      </c>
      <c r="HE6" s="45">
        <v>2276757.7000000002</v>
      </c>
      <c r="HF6" s="96"/>
      <c r="HG6" s="96"/>
      <c r="HH6" s="91"/>
      <c r="HI6" s="46"/>
      <c r="HJ6" s="46"/>
      <c r="HK6" s="46"/>
      <c r="HL6" s="46"/>
      <c r="HM6" s="35"/>
    </row>
    <row r="7" spans="1:221" s="61" customFormat="1" x14ac:dyDescent="0.2">
      <c r="A7" s="48" t="str">
        <f>C7&amp;"_"&amp;D7</f>
        <v>Efficient Products_</v>
      </c>
      <c r="B7" s="49" t="s">
        <v>9</v>
      </c>
      <c r="C7" s="49" t="s">
        <v>5</v>
      </c>
      <c r="D7" s="49"/>
      <c r="E7" s="50">
        <v>160508</v>
      </c>
      <c r="F7" s="50">
        <v>152621</v>
      </c>
      <c r="G7" s="50">
        <v>144683</v>
      </c>
      <c r="H7" s="50">
        <v>136739</v>
      </c>
      <c r="I7" s="50">
        <v>98838</v>
      </c>
      <c r="J7" s="50">
        <v>100950</v>
      </c>
      <c r="K7" s="50">
        <v>101018</v>
      </c>
      <c r="L7" s="50">
        <v>101051</v>
      </c>
      <c r="M7" s="50">
        <v>101132</v>
      </c>
      <c r="N7" s="50">
        <v>101164</v>
      </c>
      <c r="O7" s="50">
        <v>101228</v>
      </c>
      <c r="P7" s="50">
        <v>101332</v>
      </c>
      <c r="Q7" s="50">
        <v>101407</v>
      </c>
      <c r="R7" s="50">
        <v>101465</v>
      </c>
      <c r="S7" s="50">
        <v>101524</v>
      </c>
      <c r="T7" s="50">
        <v>101725</v>
      </c>
      <c r="U7" s="50">
        <v>101799</v>
      </c>
      <c r="V7" s="50">
        <v>101882</v>
      </c>
      <c r="W7" s="50">
        <v>101975</v>
      </c>
      <c r="X7" s="50">
        <v>102090</v>
      </c>
      <c r="Y7" s="51"/>
      <c r="Z7" s="50">
        <v>2319910.6116439258</v>
      </c>
      <c r="AA7" s="50">
        <v>2220918.1278098691</v>
      </c>
      <c r="AB7" s="50">
        <v>2118421.2437887266</v>
      </c>
      <c r="AC7" s="50">
        <v>1977475.5957920202</v>
      </c>
      <c r="AD7" s="50">
        <v>1290910.7332703485</v>
      </c>
      <c r="AE7" s="50">
        <v>1397163.4628922436</v>
      </c>
      <c r="AF7" s="50">
        <v>1464402.5072673194</v>
      </c>
      <c r="AG7" s="50">
        <v>1511013.3793834427</v>
      </c>
      <c r="AH7" s="50">
        <v>1572202.8302552346</v>
      </c>
      <c r="AI7" s="50">
        <v>1618591.9423713579</v>
      </c>
      <c r="AJ7" s="50">
        <v>1693000.7156439873</v>
      </c>
      <c r="AK7" s="50">
        <v>1761554.2430007523</v>
      </c>
      <c r="AL7" s="50">
        <v>1845901.0727254495</v>
      </c>
      <c r="AM7" s="50">
        <v>1932744.6102652068</v>
      </c>
      <c r="AN7" s="50">
        <v>2010758.2388855354</v>
      </c>
      <c r="AO7" s="50">
        <v>2135500.8205515426</v>
      </c>
      <c r="AP7" s="50">
        <v>2226465.1906063799</v>
      </c>
      <c r="AQ7" s="50">
        <v>2330937.1450883453</v>
      </c>
      <c r="AR7" s="50">
        <v>2442627.0047531398</v>
      </c>
      <c r="AS7" s="50">
        <v>2574925.6603690009</v>
      </c>
      <c r="AT7" s="52"/>
      <c r="AU7" s="50">
        <v>474.75162367212789</v>
      </c>
      <c r="AV7" s="50">
        <v>474.34277817348783</v>
      </c>
      <c r="AW7" s="50">
        <v>463.37691439567806</v>
      </c>
      <c r="AX7" s="50">
        <v>449.97335871488212</v>
      </c>
      <c r="AY7" s="50">
        <v>379.60255712372725</v>
      </c>
      <c r="AZ7" s="50">
        <v>407.69873302404221</v>
      </c>
      <c r="BA7" s="50">
        <v>416.85234368615903</v>
      </c>
      <c r="BB7" s="50">
        <v>420.57889661792581</v>
      </c>
      <c r="BC7" s="50">
        <v>432.24648460951181</v>
      </c>
      <c r="BD7" s="50">
        <v>435.79411754127858</v>
      </c>
      <c r="BE7" s="50">
        <v>445.12689601645928</v>
      </c>
      <c r="BF7" s="50">
        <v>462.8705874895237</v>
      </c>
      <c r="BG7" s="50">
        <v>469.2601846840584</v>
      </c>
      <c r="BH7" s="50">
        <v>476.2870162130925</v>
      </c>
      <c r="BI7" s="50">
        <v>481.40963066741523</v>
      </c>
      <c r="BJ7" s="50">
        <v>516.27672986266418</v>
      </c>
      <c r="BK7" s="50">
        <v>528.12493119788019</v>
      </c>
      <c r="BL7" s="50">
        <v>538.37170558694993</v>
      </c>
      <c r="BM7" s="50">
        <v>552.33781639703909</v>
      </c>
      <c r="BN7" s="50">
        <v>573.63523265246442</v>
      </c>
      <c r="BO7" s="51"/>
      <c r="BP7" s="53">
        <v>363375</v>
      </c>
      <c r="BQ7" s="53">
        <v>404355</v>
      </c>
      <c r="BR7" s="53">
        <v>425610</v>
      </c>
      <c r="BS7" s="53">
        <v>430380</v>
      </c>
      <c r="BT7" s="53">
        <v>422385</v>
      </c>
      <c r="BU7" s="53">
        <v>456505</v>
      </c>
      <c r="BV7" s="53">
        <v>472230</v>
      </c>
      <c r="BW7" s="53">
        <v>479850</v>
      </c>
      <c r="BX7" s="53">
        <v>498565</v>
      </c>
      <c r="BY7" s="53">
        <v>506160</v>
      </c>
      <c r="BZ7" s="53">
        <v>522425</v>
      </c>
      <c r="CA7" s="53">
        <v>548645</v>
      </c>
      <c r="CB7" s="53">
        <v>563485</v>
      </c>
      <c r="CC7" s="53">
        <v>578440</v>
      </c>
      <c r="CD7" s="53">
        <v>590515</v>
      </c>
      <c r="CE7" s="53">
        <v>644665</v>
      </c>
      <c r="CF7" s="53">
        <v>662975</v>
      </c>
      <c r="CG7" s="53">
        <v>680565</v>
      </c>
      <c r="CH7" s="53">
        <v>703735</v>
      </c>
      <c r="CI7" s="53">
        <v>733725</v>
      </c>
      <c r="CJ7" s="15"/>
      <c r="CK7" s="54">
        <v>191361</v>
      </c>
      <c r="CL7" s="54">
        <v>196944</v>
      </c>
      <c r="CM7" s="54">
        <v>193870</v>
      </c>
      <c r="CN7" s="54">
        <v>189284</v>
      </c>
      <c r="CO7" s="54">
        <v>156402</v>
      </c>
      <c r="CP7" s="54">
        <v>172202</v>
      </c>
      <c r="CQ7" s="54">
        <v>180574</v>
      </c>
      <c r="CR7" s="54">
        <v>184634</v>
      </c>
      <c r="CS7" s="54">
        <v>194604</v>
      </c>
      <c r="CT7" s="54">
        <v>198594</v>
      </c>
      <c r="CU7" s="54">
        <v>206856</v>
      </c>
      <c r="CV7" s="54">
        <v>220225</v>
      </c>
      <c r="CW7" s="54">
        <v>228808</v>
      </c>
      <c r="CX7" s="54">
        <v>236349</v>
      </c>
      <c r="CY7" s="54">
        <v>243207</v>
      </c>
      <c r="CZ7" s="54">
        <v>269949</v>
      </c>
      <c r="DA7" s="54">
        <v>279372</v>
      </c>
      <c r="DB7" s="54">
        <v>289174</v>
      </c>
      <c r="DC7" s="54">
        <v>301057</v>
      </c>
      <c r="DD7" s="54">
        <v>316100</v>
      </c>
      <c r="DE7" s="55"/>
      <c r="DF7" s="56"/>
      <c r="DG7" s="56"/>
      <c r="DH7" s="56"/>
      <c r="DI7" s="56"/>
      <c r="DJ7" s="56"/>
      <c r="DK7" s="56"/>
      <c r="DL7" s="56"/>
      <c r="DM7" s="56"/>
      <c r="DN7" s="56"/>
      <c r="DO7" s="56"/>
      <c r="DP7" s="56"/>
      <c r="DQ7" s="56"/>
      <c r="DR7" s="56"/>
      <c r="DS7" s="56"/>
      <c r="DT7" s="56"/>
      <c r="DU7" s="56"/>
      <c r="DV7" s="56"/>
      <c r="DW7" s="56"/>
      <c r="DX7" s="56"/>
      <c r="DY7" s="56"/>
      <c r="DZ7" s="57"/>
      <c r="EA7" s="56"/>
      <c r="EB7" s="56"/>
      <c r="EC7" s="56"/>
      <c r="ED7" s="56"/>
      <c r="EE7" s="56"/>
      <c r="EF7" s="56"/>
      <c r="EG7" s="56"/>
      <c r="EH7" s="56"/>
      <c r="EI7" s="56"/>
      <c r="EJ7" s="56"/>
      <c r="EK7" s="56"/>
      <c r="EL7" s="56"/>
      <c r="EM7" s="56"/>
      <c r="EN7" s="56"/>
      <c r="EO7" s="56"/>
      <c r="EP7" s="56"/>
      <c r="EQ7" s="56"/>
      <c r="ER7" s="56"/>
      <c r="ES7" s="56"/>
      <c r="ET7" s="56"/>
      <c r="EU7" s="58"/>
      <c r="EV7" s="56"/>
      <c r="EW7" s="56"/>
      <c r="EX7" s="56"/>
      <c r="EY7" s="56"/>
      <c r="EZ7" s="56"/>
      <c r="FA7" s="56"/>
      <c r="FB7" s="56"/>
      <c r="FC7" s="56"/>
      <c r="FD7" s="56"/>
      <c r="FE7" s="56"/>
      <c r="FF7" s="56"/>
      <c r="FG7" s="56"/>
      <c r="FH7" s="56"/>
      <c r="FI7" s="56"/>
      <c r="FJ7" s="56"/>
      <c r="FK7" s="56"/>
      <c r="FL7" s="56"/>
      <c r="FM7" s="56"/>
      <c r="FN7" s="56"/>
      <c r="FO7" s="56"/>
      <c r="FP7" s="58"/>
      <c r="FQ7" s="56"/>
      <c r="FR7" s="56"/>
      <c r="FS7" s="56"/>
      <c r="FT7" s="56"/>
      <c r="FU7" s="56"/>
      <c r="FV7" s="56"/>
      <c r="FW7" s="56"/>
      <c r="FX7" s="56"/>
      <c r="FY7" s="56"/>
      <c r="FZ7" s="56"/>
      <c r="GA7" s="56"/>
      <c r="GB7" s="56"/>
      <c r="GC7" s="56"/>
      <c r="GD7" s="56"/>
      <c r="GE7" s="56"/>
      <c r="GF7" s="56"/>
      <c r="GG7" s="56"/>
      <c r="GH7" s="56"/>
      <c r="GI7" s="56"/>
      <c r="GJ7" s="56"/>
      <c r="GK7" s="40"/>
      <c r="GL7" s="54">
        <v>554736</v>
      </c>
      <c r="GM7" s="54">
        <v>601299</v>
      </c>
      <c r="GN7" s="54">
        <v>619480</v>
      </c>
      <c r="GO7" s="54">
        <v>619664</v>
      </c>
      <c r="GP7" s="54">
        <v>578787</v>
      </c>
      <c r="GQ7" s="54">
        <v>628707</v>
      </c>
      <c r="GR7" s="54">
        <v>652804</v>
      </c>
      <c r="GS7" s="54">
        <v>664484</v>
      </c>
      <c r="GT7" s="54">
        <v>693169</v>
      </c>
      <c r="GU7" s="54">
        <v>704754</v>
      </c>
      <c r="GV7" s="54">
        <v>729281</v>
      </c>
      <c r="GW7" s="54">
        <v>768870</v>
      </c>
      <c r="GX7" s="54">
        <v>792293</v>
      </c>
      <c r="GY7" s="54">
        <v>814789</v>
      </c>
      <c r="GZ7" s="54">
        <v>833722</v>
      </c>
      <c r="HA7" s="54">
        <v>914614</v>
      </c>
      <c r="HB7" s="54">
        <v>942347</v>
      </c>
      <c r="HC7" s="54">
        <v>969739</v>
      </c>
      <c r="HD7" s="54">
        <v>1004792</v>
      </c>
      <c r="HE7" s="54">
        <v>1049825</v>
      </c>
      <c r="HF7" s="97"/>
      <c r="HG7" s="97"/>
      <c r="HH7" s="98"/>
      <c r="HI7" s="59"/>
      <c r="HJ7" s="60"/>
      <c r="HK7" s="60"/>
      <c r="HL7" s="60">
        <v>0.05</v>
      </c>
      <c r="HM7" s="35"/>
    </row>
    <row r="8" spans="1:221" s="61" customFormat="1" x14ac:dyDescent="0.2">
      <c r="A8" s="48" t="str">
        <f t="shared" ref="A8:A27" si="0">C8&amp;"_"&amp;D8</f>
        <v>Efficient Products_Lighting</v>
      </c>
      <c r="B8" s="62" t="s">
        <v>9</v>
      </c>
      <c r="C8" s="62" t="s">
        <v>5</v>
      </c>
      <c r="D8" s="62" t="s">
        <v>6</v>
      </c>
      <c r="E8" s="63">
        <v>160000</v>
      </c>
      <c r="F8" s="63">
        <v>152000</v>
      </c>
      <c r="G8" s="63">
        <v>144000</v>
      </c>
      <c r="H8" s="63">
        <v>136000</v>
      </c>
      <c r="I8" s="63">
        <v>98000</v>
      </c>
      <c r="J8" s="63">
        <v>100000</v>
      </c>
      <c r="K8" s="63">
        <v>100000</v>
      </c>
      <c r="L8" s="63">
        <v>100000</v>
      </c>
      <c r="M8" s="63">
        <v>100000</v>
      </c>
      <c r="N8" s="63">
        <v>100000</v>
      </c>
      <c r="O8" s="63">
        <v>100000</v>
      </c>
      <c r="P8" s="63">
        <v>100000</v>
      </c>
      <c r="Q8" s="63">
        <v>100000</v>
      </c>
      <c r="R8" s="63">
        <v>100000</v>
      </c>
      <c r="S8" s="63">
        <v>100000</v>
      </c>
      <c r="T8" s="63">
        <v>100000</v>
      </c>
      <c r="U8" s="63">
        <v>100000</v>
      </c>
      <c r="V8" s="63">
        <v>100000</v>
      </c>
      <c r="W8" s="63">
        <v>100000</v>
      </c>
      <c r="X8" s="63">
        <v>100000</v>
      </c>
      <c r="Y8" s="51"/>
      <c r="Z8" s="63">
        <v>1975498.2439999999</v>
      </c>
      <c r="AA8" s="63">
        <v>1792932.4272</v>
      </c>
      <c r="AB8" s="63">
        <v>1610366.6103999997</v>
      </c>
      <c r="AC8" s="63">
        <v>1427800.7936</v>
      </c>
      <c r="AD8" s="63">
        <v>657294.97679999995</v>
      </c>
      <c r="AE8" s="63">
        <v>670709.15999999992</v>
      </c>
      <c r="AF8" s="63">
        <v>670709.15999999992</v>
      </c>
      <c r="AG8" s="63">
        <v>670709.15999999992</v>
      </c>
      <c r="AH8" s="63">
        <v>670709.15999999992</v>
      </c>
      <c r="AI8" s="63">
        <v>670709.15999999992</v>
      </c>
      <c r="AJ8" s="63">
        <v>670709.15999999992</v>
      </c>
      <c r="AK8" s="63">
        <v>670709.15999999992</v>
      </c>
      <c r="AL8" s="63">
        <v>670709.15999999992</v>
      </c>
      <c r="AM8" s="63">
        <v>670709.15999999992</v>
      </c>
      <c r="AN8" s="63">
        <v>670709.15999999992</v>
      </c>
      <c r="AO8" s="63">
        <v>670709.15999999992</v>
      </c>
      <c r="AP8" s="63">
        <v>670709.15999999992</v>
      </c>
      <c r="AQ8" s="63">
        <v>670709.15999999992</v>
      </c>
      <c r="AR8" s="63">
        <v>670709.15999999992</v>
      </c>
      <c r="AS8" s="63">
        <v>670709.15999999992</v>
      </c>
      <c r="AT8" s="52"/>
      <c r="AU8" s="63">
        <v>441.86</v>
      </c>
      <c r="AV8" s="63">
        <v>424.19999999999993</v>
      </c>
      <c r="AW8" s="63">
        <v>406.53999999999996</v>
      </c>
      <c r="AX8" s="63">
        <v>388.88</v>
      </c>
      <c r="AY8" s="63">
        <v>299.88</v>
      </c>
      <c r="AZ8" s="63">
        <v>306</v>
      </c>
      <c r="BA8" s="63">
        <v>306</v>
      </c>
      <c r="BB8" s="63">
        <v>306</v>
      </c>
      <c r="BC8" s="63">
        <v>306</v>
      </c>
      <c r="BD8" s="63">
        <v>306</v>
      </c>
      <c r="BE8" s="63">
        <v>306</v>
      </c>
      <c r="BF8" s="63">
        <v>306</v>
      </c>
      <c r="BG8" s="63">
        <v>306</v>
      </c>
      <c r="BH8" s="63">
        <v>306</v>
      </c>
      <c r="BI8" s="63">
        <v>306</v>
      </c>
      <c r="BJ8" s="63">
        <v>306</v>
      </c>
      <c r="BK8" s="63">
        <v>306</v>
      </c>
      <c r="BL8" s="63">
        <v>306</v>
      </c>
      <c r="BM8" s="63">
        <v>306</v>
      </c>
      <c r="BN8" s="63">
        <v>306</v>
      </c>
      <c r="BO8" s="51"/>
      <c r="BP8" s="64">
        <v>279500</v>
      </c>
      <c r="BQ8" s="64">
        <v>293000</v>
      </c>
      <c r="BR8" s="64">
        <v>308500</v>
      </c>
      <c r="BS8" s="64">
        <v>304000</v>
      </c>
      <c r="BT8" s="64">
        <v>269500</v>
      </c>
      <c r="BU8" s="64">
        <v>275000</v>
      </c>
      <c r="BV8" s="64">
        <v>275000</v>
      </c>
      <c r="BW8" s="64">
        <v>275000</v>
      </c>
      <c r="BX8" s="64">
        <v>275000</v>
      </c>
      <c r="BY8" s="64">
        <v>275000</v>
      </c>
      <c r="BZ8" s="64">
        <v>275000</v>
      </c>
      <c r="CA8" s="64">
        <v>275000</v>
      </c>
      <c r="CB8" s="64">
        <v>275000</v>
      </c>
      <c r="CC8" s="64">
        <v>275000</v>
      </c>
      <c r="CD8" s="64">
        <v>275000</v>
      </c>
      <c r="CE8" s="64">
        <v>275000</v>
      </c>
      <c r="CF8" s="64">
        <v>275000</v>
      </c>
      <c r="CG8" s="64">
        <v>275000</v>
      </c>
      <c r="CH8" s="64">
        <v>275000</v>
      </c>
      <c r="CI8" s="64">
        <v>275000</v>
      </c>
      <c r="CJ8" s="15"/>
      <c r="CK8" s="65">
        <v>137548</v>
      </c>
      <c r="CL8" s="65">
        <v>128868</v>
      </c>
      <c r="CM8" s="65">
        <v>120392</v>
      </c>
      <c r="CN8" s="65">
        <v>109868</v>
      </c>
      <c r="CO8" s="65">
        <v>63857</v>
      </c>
      <c r="CP8" s="65">
        <v>65160</v>
      </c>
      <c r="CQ8" s="65">
        <v>65160</v>
      </c>
      <c r="CR8" s="65">
        <v>65160</v>
      </c>
      <c r="CS8" s="65">
        <v>65160</v>
      </c>
      <c r="CT8" s="65">
        <v>65160</v>
      </c>
      <c r="CU8" s="65">
        <v>65160</v>
      </c>
      <c r="CV8" s="65">
        <v>65160</v>
      </c>
      <c r="CW8" s="65">
        <v>65160</v>
      </c>
      <c r="CX8" s="65">
        <v>65160</v>
      </c>
      <c r="CY8" s="65">
        <v>65160</v>
      </c>
      <c r="CZ8" s="65">
        <v>65160</v>
      </c>
      <c r="DA8" s="65">
        <v>65160</v>
      </c>
      <c r="DB8" s="65">
        <v>65160</v>
      </c>
      <c r="DC8" s="65">
        <v>65160</v>
      </c>
      <c r="DD8" s="65">
        <v>65160</v>
      </c>
      <c r="DE8" s="55"/>
      <c r="DF8" s="66">
        <v>98775</v>
      </c>
      <c r="DG8" s="66">
        <v>89647</v>
      </c>
      <c r="DH8" s="66">
        <v>80518</v>
      </c>
      <c r="DI8" s="66">
        <v>71390</v>
      </c>
      <c r="DJ8" s="66">
        <v>32865</v>
      </c>
      <c r="DK8" s="66">
        <v>33535</v>
      </c>
      <c r="DL8" s="66">
        <v>33535</v>
      </c>
      <c r="DM8" s="66">
        <v>33535</v>
      </c>
      <c r="DN8" s="66">
        <v>33535</v>
      </c>
      <c r="DO8" s="66">
        <v>33535</v>
      </c>
      <c r="DP8" s="66">
        <v>33535</v>
      </c>
      <c r="DQ8" s="66">
        <v>33535</v>
      </c>
      <c r="DR8" s="66">
        <v>33535</v>
      </c>
      <c r="DS8" s="66">
        <v>33535</v>
      </c>
      <c r="DT8" s="66">
        <v>33535</v>
      </c>
      <c r="DU8" s="66">
        <v>33535</v>
      </c>
      <c r="DV8" s="66">
        <v>33535</v>
      </c>
      <c r="DW8" s="66">
        <v>33535</v>
      </c>
      <c r="DX8" s="66">
        <v>33535</v>
      </c>
      <c r="DY8" s="66">
        <v>33535</v>
      </c>
      <c r="DZ8" s="57"/>
      <c r="EA8" s="66">
        <v>18914</v>
      </c>
      <c r="EB8" s="66">
        <v>19132</v>
      </c>
      <c r="EC8" s="66">
        <v>19451</v>
      </c>
      <c r="ED8" s="66">
        <v>18770</v>
      </c>
      <c r="EE8" s="66">
        <v>15118</v>
      </c>
      <c r="EF8" s="66">
        <v>15427</v>
      </c>
      <c r="EG8" s="66">
        <v>15427</v>
      </c>
      <c r="EH8" s="66">
        <v>15427</v>
      </c>
      <c r="EI8" s="66">
        <v>15427</v>
      </c>
      <c r="EJ8" s="66">
        <v>15427</v>
      </c>
      <c r="EK8" s="66">
        <v>15427</v>
      </c>
      <c r="EL8" s="66">
        <v>15427</v>
      </c>
      <c r="EM8" s="66">
        <v>15427</v>
      </c>
      <c r="EN8" s="66">
        <v>15427</v>
      </c>
      <c r="EO8" s="66">
        <v>15427</v>
      </c>
      <c r="EP8" s="66">
        <v>15427</v>
      </c>
      <c r="EQ8" s="66">
        <v>15427</v>
      </c>
      <c r="ER8" s="66">
        <v>15427</v>
      </c>
      <c r="ES8" s="66">
        <v>15427</v>
      </c>
      <c r="ET8" s="66">
        <v>15427</v>
      </c>
      <c r="EU8" s="58"/>
      <c r="EV8" s="66">
        <v>0</v>
      </c>
      <c r="EW8" s="66">
        <v>0</v>
      </c>
      <c r="EX8" s="66">
        <v>0</v>
      </c>
      <c r="EY8" s="66">
        <v>0</v>
      </c>
      <c r="EZ8" s="66">
        <v>0</v>
      </c>
      <c r="FA8" s="66">
        <v>0</v>
      </c>
      <c r="FB8" s="66">
        <v>0</v>
      </c>
      <c r="FC8" s="66">
        <v>0</v>
      </c>
      <c r="FD8" s="66">
        <v>0</v>
      </c>
      <c r="FE8" s="66">
        <v>0</v>
      </c>
      <c r="FF8" s="66">
        <v>0</v>
      </c>
      <c r="FG8" s="66">
        <v>0</v>
      </c>
      <c r="FH8" s="66">
        <v>0</v>
      </c>
      <c r="FI8" s="66">
        <v>0</v>
      </c>
      <c r="FJ8" s="66">
        <v>0</v>
      </c>
      <c r="FK8" s="66">
        <v>0</v>
      </c>
      <c r="FL8" s="66">
        <v>0</v>
      </c>
      <c r="FM8" s="66">
        <v>0</v>
      </c>
      <c r="FN8" s="66">
        <v>0</v>
      </c>
      <c r="FO8" s="66">
        <v>0</v>
      </c>
      <c r="FP8" s="58"/>
      <c r="FQ8" s="66">
        <v>19859</v>
      </c>
      <c r="FR8" s="66">
        <v>20089</v>
      </c>
      <c r="FS8" s="66">
        <v>20423</v>
      </c>
      <c r="FT8" s="66">
        <v>19708</v>
      </c>
      <c r="FU8" s="66">
        <v>15874</v>
      </c>
      <c r="FV8" s="66">
        <v>16198</v>
      </c>
      <c r="FW8" s="66">
        <v>16198</v>
      </c>
      <c r="FX8" s="66">
        <v>16198</v>
      </c>
      <c r="FY8" s="66">
        <v>16198</v>
      </c>
      <c r="FZ8" s="66">
        <v>16198</v>
      </c>
      <c r="GA8" s="66">
        <v>16198</v>
      </c>
      <c r="GB8" s="66">
        <v>16198</v>
      </c>
      <c r="GC8" s="66">
        <v>16198</v>
      </c>
      <c r="GD8" s="66">
        <v>16198</v>
      </c>
      <c r="GE8" s="66">
        <v>16198</v>
      </c>
      <c r="GF8" s="66">
        <v>16198</v>
      </c>
      <c r="GG8" s="66">
        <v>16198</v>
      </c>
      <c r="GH8" s="66">
        <v>16198</v>
      </c>
      <c r="GI8" s="66">
        <v>16198</v>
      </c>
      <c r="GJ8" s="66">
        <v>16198</v>
      </c>
      <c r="GK8" s="40"/>
      <c r="GL8" s="65">
        <v>417048</v>
      </c>
      <c r="GM8" s="65">
        <v>421868</v>
      </c>
      <c r="GN8" s="65">
        <v>428892</v>
      </c>
      <c r="GO8" s="65">
        <v>413868</v>
      </c>
      <c r="GP8" s="65">
        <v>333357</v>
      </c>
      <c r="GQ8" s="65">
        <v>340160</v>
      </c>
      <c r="GR8" s="65">
        <v>340160</v>
      </c>
      <c r="GS8" s="65">
        <v>340160</v>
      </c>
      <c r="GT8" s="65">
        <v>340160</v>
      </c>
      <c r="GU8" s="65">
        <v>340160</v>
      </c>
      <c r="GV8" s="65">
        <v>340160</v>
      </c>
      <c r="GW8" s="65">
        <v>340160</v>
      </c>
      <c r="GX8" s="65">
        <v>340160</v>
      </c>
      <c r="GY8" s="65">
        <v>340160</v>
      </c>
      <c r="GZ8" s="65">
        <v>340160</v>
      </c>
      <c r="HA8" s="65">
        <v>340160</v>
      </c>
      <c r="HB8" s="65">
        <v>340160</v>
      </c>
      <c r="HC8" s="65">
        <v>340160</v>
      </c>
      <c r="HD8" s="65">
        <v>340160</v>
      </c>
      <c r="HE8" s="65">
        <v>340160</v>
      </c>
      <c r="HF8" s="113">
        <f>CN8/GO8</f>
        <v>0.26546628393594091</v>
      </c>
      <c r="HG8" s="111">
        <f>GO8/AC8</f>
        <v>0.28986396551614863</v>
      </c>
      <c r="HH8" s="98">
        <f t="shared" ref="HH8:HH15" si="1">HF8*HG8</f>
        <v>7.6949109772507698E-2</v>
      </c>
      <c r="HI8" s="67">
        <v>0.05</v>
      </c>
      <c r="HJ8" s="68">
        <v>0.05</v>
      </c>
      <c r="HK8" s="68"/>
      <c r="HL8" s="68">
        <v>0.05</v>
      </c>
      <c r="HM8" s="35"/>
    </row>
    <row r="9" spans="1:221" s="61" customFormat="1" x14ac:dyDescent="0.2">
      <c r="A9" s="48" t="str">
        <f t="shared" si="0"/>
        <v>Efficient Products_Incentive</v>
      </c>
      <c r="B9" s="62" t="s">
        <v>9</v>
      </c>
      <c r="C9" s="62" t="s">
        <v>5</v>
      </c>
      <c r="D9" s="62" t="s">
        <v>7</v>
      </c>
      <c r="E9" s="63">
        <v>508</v>
      </c>
      <c r="F9" s="63">
        <v>621</v>
      </c>
      <c r="G9" s="63">
        <v>683</v>
      </c>
      <c r="H9" s="63">
        <v>739</v>
      </c>
      <c r="I9" s="63">
        <v>838</v>
      </c>
      <c r="J9" s="63">
        <v>950</v>
      </c>
      <c r="K9" s="63">
        <v>1018</v>
      </c>
      <c r="L9" s="63">
        <v>1051</v>
      </c>
      <c r="M9" s="63">
        <v>1132</v>
      </c>
      <c r="N9" s="63">
        <v>1164</v>
      </c>
      <c r="O9" s="63">
        <v>1228</v>
      </c>
      <c r="P9" s="63">
        <v>1332</v>
      </c>
      <c r="Q9" s="63">
        <v>1407</v>
      </c>
      <c r="R9" s="63">
        <v>1465</v>
      </c>
      <c r="S9" s="63">
        <v>1524</v>
      </c>
      <c r="T9" s="63">
        <v>1725</v>
      </c>
      <c r="U9" s="63">
        <v>1799</v>
      </c>
      <c r="V9" s="63">
        <v>1882</v>
      </c>
      <c r="W9" s="63">
        <v>1975</v>
      </c>
      <c r="X9" s="63">
        <v>2090</v>
      </c>
      <c r="Y9" s="51"/>
      <c r="Z9" s="63">
        <v>344412.3676439253</v>
      </c>
      <c r="AA9" s="63">
        <v>427985.70060986944</v>
      </c>
      <c r="AB9" s="63">
        <v>508054.63338872732</v>
      </c>
      <c r="AC9" s="63">
        <v>549674.80219202035</v>
      </c>
      <c r="AD9" s="63">
        <v>633615.7564703488</v>
      </c>
      <c r="AE9" s="63">
        <v>726454.30289224372</v>
      </c>
      <c r="AF9" s="63">
        <v>793693.34726732015</v>
      </c>
      <c r="AG9" s="63">
        <v>840304.21938344312</v>
      </c>
      <c r="AH9" s="63">
        <v>901493.67025523528</v>
      </c>
      <c r="AI9" s="63">
        <v>947882.78237135825</v>
      </c>
      <c r="AJ9" s="63">
        <v>1022291.5556439878</v>
      </c>
      <c r="AK9" s="63">
        <v>1090845.0830007528</v>
      </c>
      <c r="AL9" s="63">
        <v>1175191.9127254498</v>
      </c>
      <c r="AM9" s="63">
        <v>1262035.4502652071</v>
      </c>
      <c r="AN9" s="63">
        <v>1340049.0788855357</v>
      </c>
      <c r="AO9" s="63">
        <v>1464791.6605515424</v>
      </c>
      <c r="AP9" s="63">
        <v>1555756.03060638</v>
      </c>
      <c r="AQ9" s="63">
        <v>1660227.9850883454</v>
      </c>
      <c r="AR9" s="63">
        <v>1771917.8447531399</v>
      </c>
      <c r="AS9" s="63">
        <v>1904216.5003690012</v>
      </c>
      <c r="AT9" s="52"/>
      <c r="AU9" s="63">
        <v>32.891623672127871</v>
      </c>
      <c r="AV9" s="63">
        <v>50.142778173487983</v>
      </c>
      <c r="AW9" s="63">
        <v>56.836914395678065</v>
      </c>
      <c r="AX9" s="63">
        <v>61.093358714882143</v>
      </c>
      <c r="AY9" s="63">
        <v>79.722557123727228</v>
      </c>
      <c r="AZ9" s="63">
        <v>101.69873302404217</v>
      </c>
      <c r="BA9" s="63">
        <v>110.85234368615895</v>
      </c>
      <c r="BB9" s="63">
        <v>114.57889661792572</v>
      </c>
      <c r="BC9" s="63">
        <v>126.24648460951192</v>
      </c>
      <c r="BD9" s="63">
        <v>129.79411754127867</v>
      </c>
      <c r="BE9" s="63">
        <v>139.12689601645937</v>
      </c>
      <c r="BF9" s="63">
        <v>156.8705874895237</v>
      </c>
      <c r="BG9" s="63">
        <v>163.26018468405849</v>
      </c>
      <c r="BH9" s="63">
        <v>170.28701621309264</v>
      </c>
      <c r="BI9" s="63">
        <v>175.40963066741523</v>
      </c>
      <c r="BJ9" s="63">
        <v>210.27672986266401</v>
      </c>
      <c r="BK9" s="63">
        <v>222.12493119788016</v>
      </c>
      <c r="BL9" s="63">
        <v>232.37170558694973</v>
      </c>
      <c r="BM9" s="63">
        <v>246.33781639703892</v>
      </c>
      <c r="BN9" s="63">
        <v>267.63523265246425</v>
      </c>
      <c r="BO9" s="51"/>
      <c r="BP9" s="64">
        <v>83875</v>
      </c>
      <c r="BQ9" s="64">
        <v>111355</v>
      </c>
      <c r="BR9" s="64">
        <v>117110</v>
      </c>
      <c r="BS9" s="64">
        <v>126380</v>
      </c>
      <c r="BT9" s="64">
        <v>152885</v>
      </c>
      <c r="BU9" s="64">
        <v>181505</v>
      </c>
      <c r="BV9" s="64">
        <v>197230</v>
      </c>
      <c r="BW9" s="64">
        <v>204850</v>
      </c>
      <c r="BX9" s="64">
        <v>223565</v>
      </c>
      <c r="BY9" s="64">
        <v>231160</v>
      </c>
      <c r="BZ9" s="64">
        <v>247425</v>
      </c>
      <c r="CA9" s="64">
        <v>273645</v>
      </c>
      <c r="CB9" s="64">
        <v>288485</v>
      </c>
      <c r="CC9" s="64">
        <v>303440</v>
      </c>
      <c r="CD9" s="64">
        <v>315515</v>
      </c>
      <c r="CE9" s="64">
        <v>369665</v>
      </c>
      <c r="CF9" s="64">
        <v>387975</v>
      </c>
      <c r="CG9" s="64">
        <v>405565</v>
      </c>
      <c r="CH9" s="64">
        <v>428735</v>
      </c>
      <c r="CI9" s="64">
        <v>458725</v>
      </c>
      <c r="CJ9" s="15"/>
      <c r="CK9" s="65">
        <v>53813</v>
      </c>
      <c r="CL9" s="65">
        <v>68076</v>
      </c>
      <c r="CM9" s="65">
        <v>73478</v>
      </c>
      <c r="CN9" s="65">
        <v>79416</v>
      </c>
      <c r="CO9" s="65">
        <v>92545</v>
      </c>
      <c r="CP9" s="65">
        <v>107042</v>
      </c>
      <c r="CQ9" s="65">
        <v>115414</v>
      </c>
      <c r="CR9" s="65">
        <v>119474</v>
      </c>
      <c r="CS9" s="65">
        <v>129444</v>
      </c>
      <c r="CT9" s="65">
        <v>133434</v>
      </c>
      <c r="CU9" s="65">
        <v>141696</v>
      </c>
      <c r="CV9" s="65">
        <v>155065</v>
      </c>
      <c r="CW9" s="65">
        <v>163648</v>
      </c>
      <c r="CX9" s="65">
        <v>171189</v>
      </c>
      <c r="CY9" s="65">
        <v>178047</v>
      </c>
      <c r="CZ9" s="65">
        <v>204789</v>
      </c>
      <c r="DA9" s="65">
        <v>214212</v>
      </c>
      <c r="DB9" s="65">
        <v>224014</v>
      </c>
      <c r="DC9" s="65">
        <v>235897</v>
      </c>
      <c r="DD9" s="65">
        <v>250940</v>
      </c>
      <c r="DE9" s="55"/>
      <c r="DF9" s="66">
        <v>25400</v>
      </c>
      <c r="DG9" s="66">
        <v>31050</v>
      </c>
      <c r="DH9" s="66">
        <v>34150</v>
      </c>
      <c r="DI9" s="66">
        <v>36950</v>
      </c>
      <c r="DJ9" s="66">
        <v>41900</v>
      </c>
      <c r="DK9" s="66">
        <v>47500</v>
      </c>
      <c r="DL9" s="66">
        <v>50900</v>
      </c>
      <c r="DM9" s="66">
        <v>52550</v>
      </c>
      <c r="DN9" s="66">
        <v>56600</v>
      </c>
      <c r="DO9" s="66">
        <v>58200</v>
      </c>
      <c r="DP9" s="66">
        <v>61400</v>
      </c>
      <c r="DQ9" s="66">
        <v>66600</v>
      </c>
      <c r="DR9" s="66">
        <v>70350</v>
      </c>
      <c r="DS9" s="66">
        <v>73250</v>
      </c>
      <c r="DT9" s="66">
        <v>76200</v>
      </c>
      <c r="DU9" s="66">
        <v>86250</v>
      </c>
      <c r="DV9" s="66">
        <v>89950</v>
      </c>
      <c r="DW9" s="66">
        <v>94100</v>
      </c>
      <c r="DX9" s="66">
        <v>98750</v>
      </c>
      <c r="DY9" s="66">
        <v>104500</v>
      </c>
      <c r="DZ9" s="57"/>
      <c r="EA9" s="66">
        <v>10928</v>
      </c>
      <c r="EB9" s="66">
        <v>14241</v>
      </c>
      <c r="EC9" s="66">
        <v>15126</v>
      </c>
      <c r="ED9" s="66">
        <v>16333</v>
      </c>
      <c r="EE9" s="66">
        <v>19479</v>
      </c>
      <c r="EF9" s="66">
        <v>22901</v>
      </c>
      <c r="EG9" s="66">
        <v>24813</v>
      </c>
      <c r="EH9" s="66">
        <v>25740</v>
      </c>
      <c r="EI9" s="66">
        <v>28017</v>
      </c>
      <c r="EJ9" s="66">
        <v>28936</v>
      </c>
      <c r="EK9" s="66">
        <v>30883</v>
      </c>
      <c r="EL9" s="66">
        <v>34025</v>
      </c>
      <c r="EM9" s="66">
        <v>35884</v>
      </c>
      <c r="EN9" s="66">
        <v>37669</v>
      </c>
      <c r="EO9" s="66">
        <v>39172</v>
      </c>
      <c r="EP9" s="66">
        <v>45592</v>
      </c>
      <c r="EQ9" s="66">
        <v>47793</v>
      </c>
      <c r="ER9" s="66">
        <v>49967</v>
      </c>
      <c r="ES9" s="66">
        <v>52749</v>
      </c>
      <c r="ET9" s="66">
        <v>56323</v>
      </c>
      <c r="EU9" s="58"/>
      <c r="EV9" s="66">
        <v>10928</v>
      </c>
      <c r="EW9" s="66">
        <v>14241</v>
      </c>
      <c r="EX9" s="66">
        <v>15126</v>
      </c>
      <c r="EY9" s="66">
        <v>16333</v>
      </c>
      <c r="EZ9" s="66">
        <v>19479</v>
      </c>
      <c r="FA9" s="66">
        <v>22901</v>
      </c>
      <c r="FB9" s="66">
        <v>24813</v>
      </c>
      <c r="FC9" s="66">
        <v>25740</v>
      </c>
      <c r="FD9" s="66">
        <v>28017</v>
      </c>
      <c r="FE9" s="66">
        <v>28936</v>
      </c>
      <c r="FF9" s="66">
        <v>30883</v>
      </c>
      <c r="FG9" s="66">
        <v>34025</v>
      </c>
      <c r="FH9" s="66">
        <v>35884</v>
      </c>
      <c r="FI9" s="66">
        <v>37669</v>
      </c>
      <c r="FJ9" s="66">
        <v>39172</v>
      </c>
      <c r="FK9" s="66">
        <v>45592</v>
      </c>
      <c r="FL9" s="66">
        <v>47793</v>
      </c>
      <c r="FM9" s="66">
        <v>49967</v>
      </c>
      <c r="FN9" s="66">
        <v>52749</v>
      </c>
      <c r="FO9" s="66">
        <v>56323</v>
      </c>
      <c r="FP9" s="58"/>
      <c r="FQ9" s="66">
        <v>6557</v>
      </c>
      <c r="FR9" s="66">
        <v>8544</v>
      </c>
      <c r="FS9" s="66">
        <v>9076</v>
      </c>
      <c r="FT9" s="66">
        <v>9800</v>
      </c>
      <c r="FU9" s="66">
        <v>11687</v>
      </c>
      <c r="FV9" s="66">
        <v>13740</v>
      </c>
      <c r="FW9" s="66">
        <v>14888</v>
      </c>
      <c r="FX9" s="66">
        <v>15444</v>
      </c>
      <c r="FY9" s="66">
        <v>16810</v>
      </c>
      <c r="FZ9" s="66">
        <v>17362</v>
      </c>
      <c r="GA9" s="66">
        <v>18530</v>
      </c>
      <c r="GB9" s="66">
        <v>20415</v>
      </c>
      <c r="GC9" s="66">
        <v>21530</v>
      </c>
      <c r="GD9" s="66">
        <v>22601</v>
      </c>
      <c r="GE9" s="66">
        <v>23503</v>
      </c>
      <c r="GF9" s="66">
        <v>27355</v>
      </c>
      <c r="GG9" s="66">
        <v>28676</v>
      </c>
      <c r="GH9" s="66">
        <v>29980</v>
      </c>
      <c r="GI9" s="66">
        <v>31649</v>
      </c>
      <c r="GJ9" s="66">
        <v>33794</v>
      </c>
      <c r="GK9" s="40"/>
      <c r="GL9" s="65">
        <v>137688</v>
      </c>
      <c r="GM9" s="65">
        <v>179431</v>
      </c>
      <c r="GN9" s="65">
        <v>190588</v>
      </c>
      <c r="GO9" s="65">
        <v>205796</v>
      </c>
      <c r="GP9" s="65">
        <v>245430</v>
      </c>
      <c r="GQ9" s="65">
        <v>288547</v>
      </c>
      <c r="GR9" s="65">
        <v>312644</v>
      </c>
      <c r="GS9" s="65">
        <v>324324</v>
      </c>
      <c r="GT9" s="65">
        <v>353009</v>
      </c>
      <c r="GU9" s="65">
        <v>364594</v>
      </c>
      <c r="GV9" s="65">
        <v>389121</v>
      </c>
      <c r="GW9" s="65">
        <v>428710</v>
      </c>
      <c r="GX9" s="65">
        <v>452133</v>
      </c>
      <c r="GY9" s="65">
        <v>474629</v>
      </c>
      <c r="GZ9" s="65">
        <v>493562</v>
      </c>
      <c r="HA9" s="65">
        <v>574454</v>
      </c>
      <c r="HB9" s="65">
        <v>602187</v>
      </c>
      <c r="HC9" s="65">
        <v>629579</v>
      </c>
      <c r="HD9" s="65">
        <v>664632</v>
      </c>
      <c r="HE9" s="65">
        <v>709665</v>
      </c>
      <c r="HF9" s="113">
        <f t="shared" ref="HF9:HF27" si="2">CN9/GO9</f>
        <v>0.38589671325001457</v>
      </c>
      <c r="HG9" s="111">
        <f t="shared" ref="HG9:HG27" si="3">GO9/AC9</f>
        <v>0.37439591405557709</v>
      </c>
      <c r="HH9" s="98">
        <f t="shared" si="1"/>
        <v>0.14447815268828212</v>
      </c>
      <c r="HI9" s="69">
        <v>50</v>
      </c>
      <c r="HJ9" s="68">
        <v>0.1</v>
      </c>
      <c r="HK9" s="68">
        <v>0.1</v>
      </c>
      <c r="HL9" s="68">
        <v>0.05</v>
      </c>
      <c r="HM9" s="35"/>
    </row>
    <row r="10" spans="1:221" s="61" customFormat="1" x14ac:dyDescent="0.2">
      <c r="A10" s="48" t="str">
        <f t="shared" si="0"/>
        <v>Appliance Recycling_</v>
      </c>
      <c r="B10" s="49" t="s">
        <v>9</v>
      </c>
      <c r="C10" s="49" t="s">
        <v>8</v>
      </c>
      <c r="D10" s="49"/>
      <c r="E10" s="50">
        <v>455</v>
      </c>
      <c r="F10" s="50">
        <v>525</v>
      </c>
      <c r="G10" s="50">
        <v>570</v>
      </c>
      <c r="H10" s="50">
        <v>605</v>
      </c>
      <c r="I10" s="50">
        <v>650</v>
      </c>
      <c r="J10" s="50">
        <v>695</v>
      </c>
      <c r="K10" s="50">
        <v>740</v>
      </c>
      <c r="L10" s="50">
        <v>785</v>
      </c>
      <c r="M10" s="50">
        <v>860</v>
      </c>
      <c r="N10" s="50">
        <v>925</v>
      </c>
      <c r="O10" s="50">
        <v>990</v>
      </c>
      <c r="P10" s="50">
        <v>1055</v>
      </c>
      <c r="Q10" s="50">
        <v>1120</v>
      </c>
      <c r="R10" s="50">
        <v>1185</v>
      </c>
      <c r="S10" s="50">
        <v>1250</v>
      </c>
      <c r="T10" s="50">
        <v>1315</v>
      </c>
      <c r="U10" s="50">
        <v>1380</v>
      </c>
      <c r="V10" s="50">
        <v>1445</v>
      </c>
      <c r="W10" s="50">
        <v>1510</v>
      </c>
      <c r="X10" s="50">
        <v>1575</v>
      </c>
      <c r="Y10" s="51"/>
      <c r="Z10" s="50">
        <v>419998.5</v>
      </c>
      <c r="AA10" s="50">
        <v>474268.5</v>
      </c>
      <c r="AB10" s="50">
        <v>503001</v>
      </c>
      <c r="AC10" s="50">
        <v>521518.5</v>
      </c>
      <c r="AD10" s="50">
        <v>550251</v>
      </c>
      <c r="AE10" s="50">
        <v>578983.5</v>
      </c>
      <c r="AF10" s="50">
        <v>607716</v>
      </c>
      <c r="AG10" s="50">
        <v>636448.5</v>
      </c>
      <c r="AH10" s="50">
        <v>695826</v>
      </c>
      <c r="AI10" s="50">
        <v>744988.5</v>
      </c>
      <c r="AJ10" s="50">
        <v>794151</v>
      </c>
      <c r="AK10" s="50">
        <v>843313.5</v>
      </c>
      <c r="AL10" s="50">
        <v>892476</v>
      </c>
      <c r="AM10" s="50">
        <v>941638.5</v>
      </c>
      <c r="AN10" s="50">
        <v>990801</v>
      </c>
      <c r="AO10" s="50">
        <v>1039963.5</v>
      </c>
      <c r="AP10" s="50">
        <v>1089126</v>
      </c>
      <c r="AQ10" s="50">
        <v>1138288.5</v>
      </c>
      <c r="AR10" s="50">
        <v>1187451</v>
      </c>
      <c r="AS10" s="50">
        <v>1236613.5</v>
      </c>
      <c r="AT10" s="51"/>
      <c r="AU10" s="50">
        <v>57.834000000000003</v>
      </c>
      <c r="AV10" s="50">
        <v>66.325499999999991</v>
      </c>
      <c r="AW10" s="50">
        <v>71.531999999999996</v>
      </c>
      <c r="AX10" s="50">
        <v>75.424499999999995</v>
      </c>
      <c r="AY10" s="50">
        <v>80.631</v>
      </c>
      <c r="AZ10" s="50">
        <v>85.837500000000006</v>
      </c>
      <c r="BA10" s="50">
        <v>91.043999999999997</v>
      </c>
      <c r="BB10" s="50">
        <v>96.250500000000002</v>
      </c>
      <c r="BC10" s="50">
        <v>105.399</v>
      </c>
      <c r="BD10" s="50">
        <v>113.23350000000001</v>
      </c>
      <c r="BE10" s="50">
        <v>121.06800000000001</v>
      </c>
      <c r="BF10" s="50">
        <v>128.9025</v>
      </c>
      <c r="BG10" s="50">
        <v>136.73699999999999</v>
      </c>
      <c r="BH10" s="50">
        <v>144.57149999999999</v>
      </c>
      <c r="BI10" s="50">
        <v>152.40600000000001</v>
      </c>
      <c r="BJ10" s="50">
        <v>160.24050000000003</v>
      </c>
      <c r="BK10" s="50">
        <v>168.07500000000002</v>
      </c>
      <c r="BL10" s="50">
        <v>175.90950000000001</v>
      </c>
      <c r="BM10" s="50">
        <v>183.74399999999997</v>
      </c>
      <c r="BN10" s="50">
        <v>191.57849999999999</v>
      </c>
      <c r="BO10" s="51"/>
      <c r="BP10" s="53">
        <v>21850</v>
      </c>
      <c r="BQ10" s="53">
        <v>24900</v>
      </c>
      <c r="BR10" s="53">
        <v>26700</v>
      </c>
      <c r="BS10" s="53">
        <v>28000</v>
      </c>
      <c r="BT10" s="53">
        <v>29800</v>
      </c>
      <c r="BU10" s="53">
        <v>31600</v>
      </c>
      <c r="BV10" s="53">
        <v>33400</v>
      </c>
      <c r="BW10" s="53">
        <v>35200</v>
      </c>
      <c r="BX10" s="53">
        <v>38500</v>
      </c>
      <c r="BY10" s="53">
        <v>41300</v>
      </c>
      <c r="BZ10" s="53">
        <v>44100</v>
      </c>
      <c r="CA10" s="53">
        <v>46900</v>
      </c>
      <c r="CB10" s="53">
        <v>49700</v>
      </c>
      <c r="CC10" s="53">
        <v>52500</v>
      </c>
      <c r="CD10" s="53">
        <v>55300</v>
      </c>
      <c r="CE10" s="53">
        <v>58100</v>
      </c>
      <c r="CF10" s="53">
        <v>60900</v>
      </c>
      <c r="CG10" s="53">
        <v>63700</v>
      </c>
      <c r="CH10" s="53">
        <v>66500</v>
      </c>
      <c r="CI10" s="53">
        <v>69300</v>
      </c>
      <c r="CJ10" s="15"/>
      <c r="CK10" s="54">
        <v>71705</v>
      </c>
      <c r="CL10" s="54">
        <v>82689</v>
      </c>
      <c r="CM10" s="54">
        <v>89724</v>
      </c>
      <c r="CN10" s="54">
        <v>95182</v>
      </c>
      <c r="CO10" s="54">
        <v>102217</v>
      </c>
      <c r="CP10" s="54">
        <v>109253</v>
      </c>
      <c r="CQ10" s="54">
        <v>116288</v>
      </c>
      <c r="CR10" s="54">
        <v>123325</v>
      </c>
      <c r="CS10" s="54">
        <v>135097</v>
      </c>
      <c r="CT10" s="54">
        <v>145291</v>
      </c>
      <c r="CU10" s="54">
        <v>155484</v>
      </c>
      <c r="CV10" s="54">
        <v>165679</v>
      </c>
      <c r="CW10" s="54">
        <v>175872</v>
      </c>
      <c r="CX10" s="54">
        <v>186066</v>
      </c>
      <c r="CY10" s="54">
        <v>196259</v>
      </c>
      <c r="CZ10" s="54">
        <v>206454</v>
      </c>
      <c r="DA10" s="54">
        <v>216647</v>
      </c>
      <c r="DB10" s="54">
        <v>226841</v>
      </c>
      <c r="DC10" s="54">
        <v>237034</v>
      </c>
      <c r="DD10" s="54">
        <v>247229</v>
      </c>
      <c r="DE10" s="55"/>
      <c r="DF10" s="56">
        <v>59150</v>
      </c>
      <c r="DG10" s="56">
        <v>68250</v>
      </c>
      <c r="DH10" s="56">
        <v>74100</v>
      </c>
      <c r="DI10" s="56">
        <v>78650</v>
      </c>
      <c r="DJ10" s="56">
        <v>84500</v>
      </c>
      <c r="DK10" s="56">
        <v>90350</v>
      </c>
      <c r="DL10" s="56">
        <v>96200</v>
      </c>
      <c r="DM10" s="56">
        <v>102050</v>
      </c>
      <c r="DN10" s="56">
        <v>111800</v>
      </c>
      <c r="DO10" s="56">
        <v>120250</v>
      </c>
      <c r="DP10" s="56">
        <v>128700</v>
      </c>
      <c r="DQ10" s="56">
        <v>137150</v>
      </c>
      <c r="DR10" s="56">
        <v>145600</v>
      </c>
      <c r="DS10" s="56">
        <v>154050</v>
      </c>
      <c r="DT10" s="56">
        <v>162500</v>
      </c>
      <c r="DU10" s="56">
        <v>170950</v>
      </c>
      <c r="DV10" s="56">
        <v>179400</v>
      </c>
      <c r="DW10" s="56">
        <v>187850</v>
      </c>
      <c r="DX10" s="56">
        <v>196300</v>
      </c>
      <c r="DY10" s="56">
        <v>204750</v>
      </c>
      <c r="DZ10" s="57"/>
      <c r="EA10" s="56">
        <v>4050</v>
      </c>
      <c r="EB10" s="56">
        <v>4658</v>
      </c>
      <c r="EC10" s="56">
        <v>5040</v>
      </c>
      <c r="ED10" s="56">
        <v>5333</v>
      </c>
      <c r="EE10" s="56">
        <v>5715</v>
      </c>
      <c r="EF10" s="56">
        <v>6098</v>
      </c>
      <c r="EG10" s="56">
        <v>6480</v>
      </c>
      <c r="EH10" s="56">
        <v>6863</v>
      </c>
      <c r="EI10" s="56">
        <v>7515</v>
      </c>
      <c r="EJ10" s="56">
        <v>8078</v>
      </c>
      <c r="EK10" s="56">
        <v>8640</v>
      </c>
      <c r="EL10" s="56">
        <v>9203</v>
      </c>
      <c r="EM10" s="56">
        <v>9765</v>
      </c>
      <c r="EN10" s="56">
        <v>10328</v>
      </c>
      <c r="EO10" s="56">
        <v>10890</v>
      </c>
      <c r="EP10" s="56">
        <v>11453</v>
      </c>
      <c r="EQ10" s="56">
        <v>12015</v>
      </c>
      <c r="ER10" s="56">
        <v>12578</v>
      </c>
      <c r="ES10" s="56">
        <v>13140</v>
      </c>
      <c r="ET10" s="56">
        <v>13703</v>
      </c>
      <c r="EU10" s="58"/>
      <c r="EV10" s="56">
        <v>4050</v>
      </c>
      <c r="EW10" s="56">
        <v>4658</v>
      </c>
      <c r="EX10" s="56">
        <v>5040</v>
      </c>
      <c r="EY10" s="56">
        <v>5333</v>
      </c>
      <c r="EZ10" s="56">
        <v>5715</v>
      </c>
      <c r="FA10" s="56">
        <v>6098</v>
      </c>
      <c r="FB10" s="56">
        <v>6480</v>
      </c>
      <c r="FC10" s="56">
        <v>6863</v>
      </c>
      <c r="FD10" s="56">
        <v>7515</v>
      </c>
      <c r="FE10" s="56">
        <v>8078</v>
      </c>
      <c r="FF10" s="56">
        <v>8640</v>
      </c>
      <c r="FG10" s="56">
        <v>9203</v>
      </c>
      <c r="FH10" s="56">
        <v>9765</v>
      </c>
      <c r="FI10" s="56">
        <v>10328</v>
      </c>
      <c r="FJ10" s="56">
        <v>10890</v>
      </c>
      <c r="FK10" s="56">
        <v>11453</v>
      </c>
      <c r="FL10" s="56">
        <v>12015</v>
      </c>
      <c r="FM10" s="56">
        <v>12578</v>
      </c>
      <c r="FN10" s="56">
        <v>13140</v>
      </c>
      <c r="FO10" s="56">
        <v>13703</v>
      </c>
      <c r="FP10" s="58"/>
      <c r="FQ10" s="56">
        <v>4455</v>
      </c>
      <c r="FR10" s="56">
        <v>5123</v>
      </c>
      <c r="FS10" s="56">
        <v>5544</v>
      </c>
      <c r="FT10" s="56">
        <v>5866</v>
      </c>
      <c r="FU10" s="56">
        <v>6287</v>
      </c>
      <c r="FV10" s="56">
        <v>6707</v>
      </c>
      <c r="FW10" s="56">
        <v>7128</v>
      </c>
      <c r="FX10" s="56">
        <v>7549</v>
      </c>
      <c r="FY10" s="56">
        <v>8267</v>
      </c>
      <c r="FZ10" s="56">
        <v>8885</v>
      </c>
      <c r="GA10" s="56">
        <v>9504</v>
      </c>
      <c r="GB10" s="56">
        <v>10123</v>
      </c>
      <c r="GC10" s="56">
        <v>10742</v>
      </c>
      <c r="GD10" s="56">
        <v>11360</v>
      </c>
      <c r="GE10" s="56">
        <v>11979</v>
      </c>
      <c r="GF10" s="56">
        <v>12598</v>
      </c>
      <c r="GG10" s="56">
        <v>13217</v>
      </c>
      <c r="GH10" s="56">
        <v>13835</v>
      </c>
      <c r="GI10" s="56">
        <v>14454</v>
      </c>
      <c r="GJ10" s="56">
        <v>15073</v>
      </c>
      <c r="GK10" s="58"/>
      <c r="GL10" s="54">
        <v>93555</v>
      </c>
      <c r="GM10" s="54">
        <v>107589</v>
      </c>
      <c r="GN10" s="54">
        <v>116424</v>
      </c>
      <c r="GO10" s="54">
        <v>123182</v>
      </c>
      <c r="GP10" s="54">
        <v>132017</v>
      </c>
      <c r="GQ10" s="54">
        <v>140853</v>
      </c>
      <c r="GR10" s="54">
        <v>149688</v>
      </c>
      <c r="GS10" s="54">
        <v>158525</v>
      </c>
      <c r="GT10" s="54">
        <v>173597</v>
      </c>
      <c r="GU10" s="54">
        <v>186591</v>
      </c>
      <c r="GV10" s="54">
        <v>199584</v>
      </c>
      <c r="GW10" s="54">
        <v>212579</v>
      </c>
      <c r="GX10" s="54">
        <v>225572</v>
      </c>
      <c r="GY10" s="54">
        <v>238566</v>
      </c>
      <c r="GZ10" s="54">
        <v>251559</v>
      </c>
      <c r="HA10" s="54">
        <v>264554</v>
      </c>
      <c r="HB10" s="54">
        <v>277547</v>
      </c>
      <c r="HC10" s="54">
        <v>290541</v>
      </c>
      <c r="HD10" s="54">
        <v>303534</v>
      </c>
      <c r="HE10" s="54">
        <v>316529</v>
      </c>
      <c r="HF10" s="113">
        <f t="shared" si="2"/>
        <v>0.77269406244418826</v>
      </c>
      <c r="HG10" s="111">
        <f t="shared" si="3"/>
        <v>0.23619871586530489</v>
      </c>
      <c r="HH10" s="98">
        <f t="shared" si="1"/>
        <v>0.18250934530606297</v>
      </c>
      <c r="HI10" s="70">
        <v>130</v>
      </c>
      <c r="HJ10" s="60">
        <v>0.05</v>
      </c>
      <c r="HK10" s="60">
        <v>0.05</v>
      </c>
      <c r="HL10" s="60">
        <v>0.05</v>
      </c>
      <c r="HM10" s="35"/>
    </row>
    <row r="11" spans="1:221" s="61" customFormat="1" x14ac:dyDescent="0.2">
      <c r="A11" s="48" t="str">
        <f t="shared" si="0"/>
        <v>Home Weatherproofing_</v>
      </c>
      <c r="B11" s="49" t="s">
        <v>9</v>
      </c>
      <c r="C11" s="49" t="s">
        <v>10</v>
      </c>
      <c r="D11" s="49"/>
      <c r="E11" s="50">
        <v>120</v>
      </c>
      <c r="F11" s="50">
        <v>120</v>
      </c>
      <c r="G11" s="50">
        <v>120</v>
      </c>
      <c r="H11" s="50">
        <v>120</v>
      </c>
      <c r="I11" s="50">
        <v>120</v>
      </c>
      <c r="J11" s="50">
        <v>120</v>
      </c>
      <c r="K11" s="50">
        <v>120</v>
      </c>
      <c r="L11" s="50">
        <v>120</v>
      </c>
      <c r="M11" s="50">
        <v>120</v>
      </c>
      <c r="N11" s="50">
        <v>120</v>
      </c>
      <c r="O11" s="50">
        <v>120</v>
      </c>
      <c r="P11" s="50">
        <v>120</v>
      </c>
      <c r="Q11" s="50">
        <v>180</v>
      </c>
      <c r="R11" s="50">
        <v>180</v>
      </c>
      <c r="S11" s="50">
        <v>180</v>
      </c>
      <c r="T11" s="50">
        <v>180</v>
      </c>
      <c r="U11" s="50">
        <v>180</v>
      </c>
      <c r="V11" s="50">
        <v>180</v>
      </c>
      <c r="W11" s="50">
        <v>180</v>
      </c>
      <c r="X11" s="50">
        <v>180</v>
      </c>
      <c r="Y11" s="51"/>
      <c r="Z11" s="50">
        <v>143590.57247655213</v>
      </c>
      <c r="AA11" s="50">
        <v>143590.57247655213</v>
      </c>
      <c r="AB11" s="50">
        <v>143590.57247655213</v>
      </c>
      <c r="AC11" s="50">
        <v>143590.57247655213</v>
      </c>
      <c r="AD11" s="50">
        <v>143590.57247655213</v>
      </c>
      <c r="AE11" s="50">
        <v>143590.57247655213</v>
      </c>
      <c r="AF11" s="50">
        <v>143590.57247655213</v>
      </c>
      <c r="AG11" s="50">
        <v>143590.57247655213</v>
      </c>
      <c r="AH11" s="50">
        <v>143590.57247655213</v>
      </c>
      <c r="AI11" s="50">
        <v>143590.57247655213</v>
      </c>
      <c r="AJ11" s="50">
        <v>143590.57247655213</v>
      </c>
      <c r="AK11" s="50">
        <v>143590.57247655213</v>
      </c>
      <c r="AL11" s="50">
        <v>215976.02262466226</v>
      </c>
      <c r="AM11" s="50">
        <v>215976.02262466226</v>
      </c>
      <c r="AN11" s="50">
        <v>215976.02262466226</v>
      </c>
      <c r="AO11" s="50">
        <v>215976.02262466226</v>
      </c>
      <c r="AP11" s="50">
        <v>215976.02262466226</v>
      </c>
      <c r="AQ11" s="50">
        <v>215976.02262466226</v>
      </c>
      <c r="AR11" s="50">
        <v>215976.02262466226</v>
      </c>
      <c r="AS11" s="50">
        <v>215976.02262466226</v>
      </c>
      <c r="AT11" s="51"/>
      <c r="AU11" s="50">
        <v>13.790595250980431</v>
      </c>
      <c r="AV11" s="50">
        <v>13.790595250980431</v>
      </c>
      <c r="AW11" s="50">
        <v>13.790595250980431</v>
      </c>
      <c r="AX11" s="50">
        <v>13.790595250980431</v>
      </c>
      <c r="AY11" s="50">
        <v>13.790595250980431</v>
      </c>
      <c r="AZ11" s="50">
        <v>13.790595250980431</v>
      </c>
      <c r="BA11" s="50">
        <v>13.790595250980431</v>
      </c>
      <c r="BB11" s="50">
        <v>13.790595250980431</v>
      </c>
      <c r="BC11" s="50">
        <v>13.790595250980431</v>
      </c>
      <c r="BD11" s="50">
        <v>13.790595250980431</v>
      </c>
      <c r="BE11" s="50">
        <v>13.790595250980431</v>
      </c>
      <c r="BF11" s="50">
        <v>13.790595250980431</v>
      </c>
      <c r="BG11" s="50">
        <v>20.74547330026158</v>
      </c>
      <c r="BH11" s="50">
        <v>20.74547330026158</v>
      </c>
      <c r="BI11" s="50">
        <v>20.74547330026158</v>
      </c>
      <c r="BJ11" s="50">
        <v>20.74547330026158</v>
      </c>
      <c r="BK11" s="50">
        <v>20.74547330026158</v>
      </c>
      <c r="BL11" s="50">
        <v>20.74547330026158</v>
      </c>
      <c r="BM11" s="50">
        <v>20.74547330026158</v>
      </c>
      <c r="BN11" s="50">
        <v>20.74547330026158</v>
      </c>
      <c r="BO11" s="51"/>
      <c r="BP11" s="53">
        <v>33700</v>
      </c>
      <c r="BQ11" s="53">
        <v>33325</v>
      </c>
      <c r="BR11" s="53">
        <v>32950</v>
      </c>
      <c r="BS11" s="53">
        <v>32950</v>
      </c>
      <c r="BT11" s="53">
        <v>32950</v>
      </c>
      <c r="BU11" s="53">
        <v>32950</v>
      </c>
      <c r="BV11" s="53">
        <v>32950</v>
      </c>
      <c r="BW11" s="53">
        <v>32950</v>
      </c>
      <c r="BX11" s="53">
        <v>32950</v>
      </c>
      <c r="BY11" s="53">
        <v>32950</v>
      </c>
      <c r="BZ11" s="53">
        <v>32950</v>
      </c>
      <c r="CA11" s="53">
        <v>32950</v>
      </c>
      <c r="CB11" s="53">
        <v>49675</v>
      </c>
      <c r="CC11" s="53">
        <v>49675</v>
      </c>
      <c r="CD11" s="53">
        <v>49675</v>
      </c>
      <c r="CE11" s="53">
        <v>49675</v>
      </c>
      <c r="CF11" s="53">
        <v>49675</v>
      </c>
      <c r="CG11" s="53">
        <v>49675</v>
      </c>
      <c r="CH11" s="53">
        <v>49675</v>
      </c>
      <c r="CI11" s="53">
        <v>49675</v>
      </c>
      <c r="CJ11" s="15"/>
      <c r="CK11" s="54">
        <v>50388</v>
      </c>
      <c r="CL11" s="54">
        <v>50330</v>
      </c>
      <c r="CM11" s="54">
        <v>50271</v>
      </c>
      <c r="CN11" s="54">
        <v>50271</v>
      </c>
      <c r="CO11" s="54">
        <v>50271</v>
      </c>
      <c r="CP11" s="54">
        <v>50271</v>
      </c>
      <c r="CQ11" s="54">
        <v>50271</v>
      </c>
      <c r="CR11" s="54">
        <v>50271</v>
      </c>
      <c r="CS11" s="54">
        <v>50271</v>
      </c>
      <c r="CT11" s="54">
        <v>50271</v>
      </c>
      <c r="CU11" s="54">
        <v>50271</v>
      </c>
      <c r="CV11" s="54">
        <v>50271</v>
      </c>
      <c r="CW11" s="54">
        <v>75445</v>
      </c>
      <c r="CX11" s="54">
        <v>75445</v>
      </c>
      <c r="CY11" s="54">
        <v>75445</v>
      </c>
      <c r="CZ11" s="54">
        <v>75445</v>
      </c>
      <c r="DA11" s="54">
        <v>75445</v>
      </c>
      <c r="DB11" s="54">
        <v>75445</v>
      </c>
      <c r="DC11" s="54">
        <v>75445</v>
      </c>
      <c r="DD11" s="54">
        <v>75445</v>
      </c>
      <c r="DE11" s="55"/>
      <c r="DF11" s="56"/>
      <c r="DG11" s="56"/>
      <c r="DH11" s="56"/>
      <c r="DI11" s="56"/>
      <c r="DJ11" s="56"/>
      <c r="DK11" s="56"/>
      <c r="DL11" s="56"/>
      <c r="DM11" s="56"/>
      <c r="DN11" s="56"/>
      <c r="DO11" s="56"/>
      <c r="DP11" s="56"/>
      <c r="DQ11" s="56"/>
      <c r="DR11" s="56"/>
      <c r="DS11" s="56"/>
      <c r="DT11" s="56"/>
      <c r="DU11" s="56"/>
      <c r="DV11" s="56"/>
      <c r="DW11" s="56"/>
      <c r="DX11" s="56"/>
      <c r="DY11" s="56"/>
      <c r="DZ11" s="57"/>
      <c r="EA11" s="56"/>
      <c r="EB11" s="56"/>
      <c r="EC11" s="56"/>
      <c r="ED11" s="56"/>
      <c r="EE11" s="56"/>
      <c r="EF11" s="56"/>
      <c r="EG11" s="56"/>
      <c r="EH11" s="56"/>
      <c r="EI11" s="56"/>
      <c r="EJ11" s="56"/>
      <c r="EK11" s="56"/>
      <c r="EL11" s="56"/>
      <c r="EM11" s="56"/>
      <c r="EN11" s="56"/>
      <c r="EO11" s="56"/>
      <c r="EP11" s="56"/>
      <c r="EQ11" s="56"/>
      <c r="ER11" s="56"/>
      <c r="ES11" s="56"/>
      <c r="ET11" s="56"/>
      <c r="EU11" s="58"/>
      <c r="EV11" s="56"/>
      <c r="EW11" s="56"/>
      <c r="EX11" s="56"/>
      <c r="EY11" s="56"/>
      <c r="EZ11" s="56"/>
      <c r="FA11" s="56"/>
      <c r="FB11" s="56"/>
      <c r="FC11" s="56"/>
      <c r="FD11" s="56"/>
      <c r="FE11" s="56"/>
      <c r="FF11" s="56"/>
      <c r="FG11" s="56"/>
      <c r="FH11" s="56"/>
      <c r="FI11" s="56"/>
      <c r="FJ11" s="56"/>
      <c r="FK11" s="56"/>
      <c r="FL11" s="56"/>
      <c r="FM11" s="56"/>
      <c r="FN11" s="56"/>
      <c r="FO11" s="56"/>
      <c r="FP11" s="58"/>
      <c r="FQ11" s="56"/>
      <c r="FR11" s="56"/>
      <c r="FS11" s="56"/>
      <c r="FT11" s="56"/>
      <c r="FU11" s="56"/>
      <c r="FV11" s="56"/>
      <c r="FW11" s="56"/>
      <c r="FX11" s="56"/>
      <c r="FY11" s="56"/>
      <c r="FZ11" s="56"/>
      <c r="GA11" s="56"/>
      <c r="GB11" s="56"/>
      <c r="GC11" s="56"/>
      <c r="GD11" s="56"/>
      <c r="GE11" s="56"/>
      <c r="GF11" s="56"/>
      <c r="GG11" s="56"/>
      <c r="GH11" s="56"/>
      <c r="GI11" s="56"/>
      <c r="GJ11" s="56"/>
      <c r="GK11" s="40"/>
      <c r="GL11" s="54">
        <v>84088</v>
      </c>
      <c r="GM11" s="54">
        <v>83655</v>
      </c>
      <c r="GN11" s="54">
        <v>83221</v>
      </c>
      <c r="GO11" s="54">
        <v>83221</v>
      </c>
      <c r="GP11" s="54">
        <v>83221</v>
      </c>
      <c r="GQ11" s="54">
        <v>83221</v>
      </c>
      <c r="GR11" s="54">
        <v>83221</v>
      </c>
      <c r="GS11" s="54">
        <v>83221</v>
      </c>
      <c r="GT11" s="54">
        <v>83221</v>
      </c>
      <c r="GU11" s="54">
        <v>83221</v>
      </c>
      <c r="GV11" s="54">
        <v>83221</v>
      </c>
      <c r="GW11" s="54">
        <v>83221</v>
      </c>
      <c r="GX11" s="54">
        <v>125120</v>
      </c>
      <c r="GY11" s="54">
        <v>125120</v>
      </c>
      <c r="GZ11" s="54">
        <v>125120</v>
      </c>
      <c r="HA11" s="54">
        <v>125120</v>
      </c>
      <c r="HB11" s="54">
        <v>125120</v>
      </c>
      <c r="HC11" s="54">
        <v>125120</v>
      </c>
      <c r="HD11" s="54">
        <v>125120</v>
      </c>
      <c r="HE11" s="54">
        <v>125120</v>
      </c>
      <c r="HF11" s="113">
        <f>CN11/GO11</f>
        <v>0.60406628134725615</v>
      </c>
      <c r="HG11" s="111">
        <f t="shared" si="3"/>
        <v>0.57957147579162771</v>
      </c>
      <c r="HH11" s="98">
        <f t="shared" si="1"/>
        <v>0.35009958615638986</v>
      </c>
      <c r="HI11" s="71"/>
      <c r="HJ11" s="60"/>
      <c r="HK11" s="60"/>
      <c r="HL11" s="60">
        <v>0.05</v>
      </c>
      <c r="HM11" s="35"/>
    </row>
    <row r="12" spans="1:221" s="61" customFormat="1" x14ac:dyDescent="0.2">
      <c r="A12" s="48" t="str">
        <f t="shared" si="0"/>
        <v>Home Weatherproofing_Direct Install</v>
      </c>
      <c r="B12" s="62" t="s">
        <v>9</v>
      </c>
      <c r="C12" s="62" t="s">
        <v>10</v>
      </c>
      <c r="D12" s="62" t="s">
        <v>11</v>
      </c>
      <c r="E12" s="63">
        <v>100</v>
      </c>
      <c r="F12" s="63">
        <v>100</v>
      </c>
      <c r="G12" s="63">
        <v>100</v>
      </c>
      <c r="H12" s="63">
        <v>100</v>
      </c>
      <c r="I12" s="63">
        <v>100</v>
      </c>
      <c r="J12" s="63">
        <v>100</v>
      </c>
      <c r="K12" s="63">
        <v>100</v>
      </c>
      <c r="L12" s="63">
        <v>100</v>
      </c>
      <c r="M12" s="63">
        <v>100</v>
      </c>
      <c r="N12" s="63">
        <v>100</v>
      </c>
      <c r="O12" s="63">
        <v>100</v>
      </c>
      <c r="P12" s="63">
        <v>100</v>
      </c>
      <c r="Q12" s="63">
        <v>150</v>
      </c>
      <c r="R12" s="63">
        <v>150</v>
      </c>
      <c r="S12" s="63">
        <v>150</v>
      </c>
      <c r="T12" s="63">
        <v>150</v>
      </c>
      <c r="U12" s="63">
        <v>150</v>
      </c>
      <c r="V12" s="63">
        <v>150</v>
      </c>
      <c r="W12" s="63">
        <v>150</v>
      </c>
      <c r="X12" s="63">
        <v>150</v>
      </c>
      <c r="Y12" s="51"/>
      <c r="Z12" s="63">
        <v>76771.009336620366</v>
      </c>
      <c r="AA12" s="63">
        <v>76771.009336620366</v>
      </c>
      <c r="AB12" s="63">
        <v>76771.009336620366</v>
      </c>
      <c r="AC12" s="63">
        <v>76771.009336620366</v>
      </c>
      <c r="AD12" s="63">
        <v>76771.009336620366</v>
      </c>
      <c r="AE12" s="63">
        <v>76771.009336620366</v>
      </c>
      <c r="AF12" s="63">
        <v>76771.009336620366</v>
      </c>
      <c r="AG12" s="63">
        <v>76771.009336620366</v>
      </c>
      <c r="AH12" s="63">
        <v>76771.009336620366</v>
      </c>
      <c r="AI12" s="63">
        <v>76771.009336620366</v>
      </c>
      <c r="AJ12" s="63">
        <v>76771.009336620366</v>
      </c>
      <c r="AK12" s="63">
        <v>76771.009336620366</v>
      </c>
      <c r="AL12" s="63">
        <v>115294.06699326294</v>
      </c>
      <c r="AM12" s="63">
        <v>115294.06699326294</v>
      </c>
      <c r="AN12" s="63">
        <v>115294.06699326294</v>
      </c>
      <c r="AO12" s="63">
        <v>115294.06699326294</v>
      </c>
      <c r="AP12" s="63">
        <v>115294.06699326294</v>
      </c>
      <c r="AQ12" s="63">
        <v>115294.06699326294</v>
      </c>
      <c r="AR12" s="63">
        <v>115294.06699326294</v>
      </c>
      <c r="AS12" s="63">
        <v>115294.06699326294</v>
      </c>
      <c r="AT12" s="52"/>
      <c r="AU12" s="63">
        <v>9.4881037834036412</v>
      </c>
      <c r="AV12" s="63">
        <v>9.4881037834036412</v>
      </c>
      <c r="AW12" s="63">
        <v>9.4881037834036412</v>
      </c>
      <c r="AX12" s="63">
        <v>9.4881037834036412</v>
      </c>
      <c r="AY12" s="63">
        <v>9.4881037834036412</v>
      </c>
      <c r="AZ12" s="63">
        <v>9.4881037834036412</v>
      </c>
      <c r="BA12" s="63">
        <v>9.4881037834036412</v>
      </c>
      <c r="BB12" s="63">
        <v>9.4881037834036412</v>
      </c>
      <c r="BC12" s="63">
        <v>9.4881037834036412</v>
      </c>
      <c r="BD12" s="63">
        <v>9.4881037834036412</v>
      </c>
      <c r="BE12" s="63">
        <v>9.4881037834036412</v>
      </c>
      <c r="BF12" s="63">
        <v>9.4881037834036412</v>
      </c>
      <c r="BG12" s="63">
        <v>14.238749750773531</v>
      </c>
      <c r="BH12" s="63">
        <v>14.238749750773531</v>
      </c>
      <c r="BI12" s="63">
        <v>14.238749750773531</v>
      </c>
      <c r="BJ12" s="63">
        <v>14.238749750773531</v>
      </c>
      <c r="BK12" s="63">
        <v>14.238749750773531</v>
      </c>
      <c r="BL12" s="63">
        <v>14.238749750773531</v>
      </c>
      <c r="BM12" s="63">
        <v>14.238749750773531</v>
      </c>
      <c r="BN12" s="63">
        <v>14.238749750773531</v>
      </c>
      <c r="BO12" s="51"/>
      <c r="BP12" s="64">
        <v>1750</v>
      </c>
      <c r="BQ12" s="64">
        <v>1750</v>
      </c>
      <c r="BR12" s="64">
        <v>1750</v>
      </c>
      <c r="BS12" s="64">
        <v>1750</v>
      </c>
      <c r="BT12" s="64">
        <v>1750</v>
      </c>
      <c r="BU12" s="64">
        <v>1750</v>
      </c>
      <c r="BV12" s="64">
        <v>1750</v>
      </c>
      <c r="BW12" s="64">
        <v>1750</v>
      </c>
      <c r="BX12" s="64">
        <v>1750</v>
      </c>
      <c r="BY12" s="64">
        <v>1750</v>
      </c>
      <c r="BZ12" s="64">
        <v>1750</v>
      </c>
      <c r="CA12" s="64">
        <v>1750</v>
      </c>
      <c r="CB12" s="64">
        <v>2625</v>
      </c>
      <c r="CC12" s="64">
        <v>2625</v>
      </c>
      <c r="CD12" s="64">
        <v>2625</v>
      </c>
      <c r="CE12" s="64">
        <v>2625</v>
      </c>
      <c r="CF12" s="64">
        <v>2625</v>
      </c>
      <c r="CG12" s="64">
        <v>2625</v>
      </c>
      <c r="CH12" s="64">
        <v>2625</v>
      </c>
      <c r="CI12" s="64">
        <v>2625</v>
      </c>
      <c r="CJ12" s="15"/>
      <c r="CK12" s="65">
        <v>44280</v>
      </c>
      <c r="CL12" s="65">
        <v>44280</v>
      </c>
      <c r="CM12" s="65">
        <v>44280</v>
      </c>
      <c r="CN12" s="65">
        <v>44280</v>
      </c>
      <c r="CO12" s="65">
        <v>44280</v>
      </c>
      <c r="CP12" s="65">
        <v>44280</v>
      </c>
      <c r="CQ12" s="65">
        <v>44280</v>
      </c>
      <c r="CR12" s="65">
        <v>44280</v>
      </c>
      <c r="CS12" s="65">
        <v>44280</v>
      </c>
      <c r="CT12" s="65">
        <v>44280</v>
      </c>
      <c r="CU12" s="65">
        <v>44280</v>
      </c>
      <c r="CV12" s="65">
        <v>44280</v>
      </c>
      <c r="CW12" s="65">
        <v>66419</v>
      </c>
      <c r="CX12" s="65">
        <v>66419</v>
      </c>
      <c r="CY12" s="65">
        <v>66419</v>
      </c>
      <c r="CZ12" s="65">
        <v>66419</v>
      </c>
      <c r="DA12" s="65">
        <v>66419</v>
      </c>
      <c r="DB12" s="65">
        <v>66419</v>
      </c>
      <c r="DC12" s="65">
        <v>66419</v>
      </c>
      <c r="DD12" s="65">
        <v>66419</v>
      </c>
      <c r="DE12" s="55"/>
      <c r="DF12" s="66">
        <v>40000</v>
      </c>
      <c r="DG12" s="66">
        <v>40000</v>
      </c>
      <c r="DH12" s="66">
        <v>40000</v>
      </c>
      <c r="DI12" s="66">
        <v>40000</v>
      </c>
      <c r="DJ12" s="66">
        <v>40000</v>
      </c>
      <c r="DK12" s="66">
        <v>40000</v>
      </c>
      <c r="DL12" s="66">
        <v>40000</v>
      </c>
      <c r="DM12" s="66">
        <v>40000</v>
      </c>
      <c r="DN12" s="66">
        <v>40000</v>
      </c>
      <c r="DO12" s="66">
        <v>40000</v>
      </c>
      <c r="DP12" s="66">
        <v>40000</v>
      </c>
      <c r="DQ12" s="66">
        <v>40000</v>
      </c>
      <c r="DR12" s="66">
        <v>60000</v>
      </c>
      <c r="DS12" s="66">
        <v>60000</v>
      </c>
      <c r="DT12" s="66">
        <v>60000</v>
      </c>
      <c r="DU12" s="66">
        <v>60000</v>
      </c>
      <c r="DV12" s="66">
        <v>60000</v>
      </c>
      <c r="DW12" s="66">
        <v>60000</v>
      </c>
      <c r="DX12" s="66">
        <v>60000</v>
      </c>
      <c r="DY12" s="66">
        <v>60000</v>
      </c>
      <c r="DZ12" s="57"/>
      <c r="EA12" s="66">
        <v>2088</v>
      </c>
      <c r="EB12" s="66">
        <v>2088</v>
      </c>
      <c r="EC12" s="66">
        <v>2088</v>
      </c>
      <c r="ED12" s="66">
        <v>2088</v>
      </c>
      <c r="EE12" s="66">
        <v>2088</v>
      </c>
      <c r="EF12" s="66">
        <v>2088</v>
      </c>
      <c r="EG12" s="66">
        <v>2088</v>
      </c>
      <c r="EH12" s="66">
        <v>2088</v>
      </c>
      <c r="EI12" s="66">
        <v>2088</v>
      </c>
      <c r="EJ12" s="66">
        <v>2088</v>
      </c>
      <c r="EK12" s="66">
        <v>2088</v>
      </c>
      <c r="EL12" s="66">
        <v>2088</v>
      </c>
      <c r="EM12" s="66">
        <v>3131</v>
      </c>
      <c r="EN12" s="66">
        <v>3131</v>
      </c>
      <c r="EO12" s="66">
        <v>3131</v>
      </c>
      <c r="EP12" s="66">
        <v>3131</v>
      </c>
      <c r="EQ12" s="66">
        <v>3131</v>
      </c>
      <c r="ER12" s="66">
        <v>3131</v>
      </c>
      <c r="ES12" s="66">
        <v>3131</v>
      </c>
      <c r="ET12" s="66">
        <v>3131</v>
      </c>
      <c r="EU12" s="58"/>
      <c r="EV12" s="66">
        <v>0</v>
      </c>
      <c r="EW12" s="66">
        <v>0</v>
      </c>
      <c r="EX12" s="66">
        <v>0</v>
      </c>
      <c r="EY12" s="66">
        <v>0</v>
      </c>
      <c r="EZ12" s="66">
        <v>0</v>
      </c>
      <c r="FA12" s="66">
        <v>0</v>
      </c>
      <c r="FB12" s="66">
        <v>0</v>
      </c>
      <c r="FC12" s="66">
        <v>0</v>
      </c>
      <c r="FD12" s="66">
        <v>0</v>
      </c>
      <c r="FE12" s="66">
        <v>0</v>
      </c>
      <c r="FF12" s="66">
        <v>0</v>
      </c>
      <c r="FG12" s="66">
        <v>0</v>
      </c>
      <c r="FH12" s="66">
        <v>0</v>
      </c>
      <c r="FI12" s="66">
        <v>0</v>
      </c>
      <c r="FJ12" s="66">
        <v>0</v>
      </c>
      <c r="FK12" s="66">
        <v>0</v>
      </c>
      <c r="FL12" s="66">
        <v>0</v>
      </c>
      <c r="FM12" s="66">
        <v>0</v>
      </c>
      <c r="FN12" s="66">
        <v>0</v>
      </c>
      <c r="FO12" s="66">
        <v>0</v>
      </c>
      <c r="FP12" s="58"/>
      <c r="FQ12" s="66">
        <v>2192</v>
      </c>
      <c r="FR12" s="66">
        <v>2192</v>
      </c>
      <c r="FS12" s="66">
        <v>2192</v>
      </c>
      <c r="FT12" s="66">
        <v>2192</v>
      </c>
      <c r="FU12" s="66">
        <v>2192</v>
      </c>
      <c r="FV12" s="66">
        <v>2192</v>
      </c>
      <c r="FW12" s="66">
        <v>2192</v>
      </c>
      <c r="FX12" s="66">
        <v>2192</v>
      </c>
      <c r="FY12" s="66">
        <v>2192</v>
      </c>
      <c r="FZ12" s="66">
        <v>2192</v>
      </c>
      <c r="GA12" s="66">
        <v>2192</v>
      </c>
      <c r="GB12" s="66">
        <v>2192</v>
      </c>
      <c r="GC12" s="66">
        <v>3288</v>
      </c>
      <c r="GD12" s="66">
        <v>3288</v>
      </c>
      <c r="GE12" s="66">
        <v>3288</v>
      </c>
      <c r="GF12" s="66">
        <v>3288</v>
      </c>
      <c r="GG12" s="66">
        <v>3288</v>
      </c>
      <c r="GH12" s="66">
        <v>3288</v>
      </c>
      <c r="GI12" s="66">
        <v>3288</v>
      </c>
      <c r="GJ12" s="66">
        <v>3288</v>
      </c>
      <c r="GK12" s="40"/>
      <c r="GL12" s="65">
        <v>46030</v>
      </c>
      <c r="GM12" s="65">
        <v>46030</v>
      </c>
      <c r="GN12" s="65">
        <v>46030</v>
      </c>
      <c r="GO12" s="65">
        <v>46030</v>
      </c>
      <c r="GP12" s="65">
        <v>46030</v>
      </c>
      <c r="GQ12" s="65">
        <v>46030</v>
      </c>
      <c r="GR12" s="65">
        <v>46030</v>
      </c>
      <c r="GS12" s="65">
        <v>46030</v>
      </c>
      <c r="GT12" s="65">
        <v>46030</v>
      </c>
      <c r="GU12" s="65">
        <v>46030</v>
      </c>
      <c r="GV12" s="65">
        <v>46030</v>
      </c>
      <c r="GW12" s="65">
        <v>46030</v>
      </c>
      <c r="GX12" s="65">
        <v>69044</v>
      </c>
      <c r="GY12" s="65">
        <v>69044</v>
      </c>
      <c r="GZ12" s="65">
        <v>69044</v>
      </c>
      <c r="HA12" s="65">
        <v>69044</v>
      </c>
      <c r="HB12" s="65">
        <v>69044</v>
      </c>
      <c r="HC12" s="65">
        <v>69044</v>
      </c>
      <c r="HD12" s="65">
        <v>69044</v>
      </c>
      <c r="HE12" s="65">
        <v>69044</v>
      </c>
      <c r="HF12" s="113">
        <f t="shared" si="2"/>
        <v>0.96198131653269603</v>
      </c>
      <c r="HG12" s="111">
        <f>GO12/AC12</f>
        <v>0.5995752875694359</v>
      </c>
      <c r="HH12" s="98">
        <f t="shared" si="1"/>
        <v>0.57678022449651578</v>
      </c>
      <c r="HI12" s="69">
        <v>400</v>
      </c>
      <c r="HJ12" s="68">
        <v>0.05</v>
      </c>
      <c r="HK12" s="68"/>
      <c r="HL12" s="68">
        <v>0.05</v>
      </c>
      <c r="HM12" s="35"/>
    </row>
    <row r="13" spans="1:221" s="61" customFormat="1" x14ac:dyDescent="0.2">
      <c r="A13" s="48" t="str">
        <f t="shared" si="0"/>
        <v>Home Weatherproofing_Incentive</v>
      </c>
      <c r="B13" s="62" t="s">
        <v>9</v>
      </c>
      <c r="C13" s="62" t="s">
        <v>10</v>
      </c>
      <c r="D13" s="62" t="s">
        <v>7</v>
      </c>
      <c r="E13" s="63">
        <v>20</v>
      </c>
      <c r="F13" s="63">
        <v>20</v>
      </c>
      <c r="G13" s="63">
        <v>20</v>
      </c>
      <c r="H13" s="63">
        <v>20</v>
      </c>
      <c r="I13" s="63">
        <v>20</v>
      </c>
      <c r="J13" s="63">
        <v>20</v>
      </c>
      <c r="K13" s="63">
        <v>20</v>
      </c>
      <c r="L13" s="63">
        <v>20</v>
      </c>
      <c r="M13" s="63">
        <v>20</v>
      </c>
      <c r="N13" s="63">
        <v>20</v>
      </c>
      <c r="O13" s="63">
        <v>20</v>
      </c>
      <c r="P13" s="63">
        <v>20</v>
      </c>
      <c r="Q13" s="63">
        <v>30</v>
      </c>
      <c r="R13" s="63">
        <v>30</v>
      </c>
      <c r="S13" s="63">
        <v>30</v>
      </c>
      <c r="T13" s="63">
        <v>30</v>
      </c>
      <c r="U13" s="63">
        <v>30</v>
      </c>
      <c r="V13" s="63">
        <v>30</v>
      </c>
      <c r="W13" s="63">
        <v>30</v>
      </c>
      <c r="X13" s="63">
        <v>30</v>
      </c>
      <c r="Y13" s="51"/>
      <c r="Z13" s="63">
        <v>66819.56313993175</v>
      </c>
      <c r="AA13" s="63">
        <v>66819.56313993175</v>
      </c>
      <c r="AB13" s="63">
        <v>66819.56313993175</v>
      </c>
      <c r="AC13" s="63">
        <v>66819.56313993175</v>
      </c>
      <c r="AD13" s="63">
        <v>66819.56313993175</v>
      </c>
      <c r="AE13" s="63">
        <v>66819.56313993175</v>
      </c>
      <c r="AF13" s="63">
        <v>66819.56313993175</v>
      </c>
      <c r="AG13" s="63">
        <v>66819.56313993175</v>
      </c>
      <c r="AH13" s="63">
        <v>66819.56313993175</v>
      </c>
      <c r="AI13" s="63">
        <v>66819.56313993175</v>
      </c>
      <c r="AJ13" s="63">
        <v>66819.56313993175</v>
      </c>
      <c r="AK13" s="63">
        <v>66819.56313993175</v>
      </c>
      <c r="AL13" s="63">
        <v>100681.95563139932</v>
      </c>
      <c r="AM13" s="63">
        <v>100681.95563139932</v>
      </c>
      <c r="AN13" s="63">
        <v>100681.95563139932</v>
      </c>
      <c r="AO13" s="63">
        <v>100681.95563139932</v>
      </c>
      <c r="AP13" s="63">
        <v>100681.95563139932</v>
      </c>
      <c r="AQ13" s="63">
        <v>100681.95563139932</v>
      </c>
      <c r="AR13" s="63">
        <v>100681.95563139932</v>
      </c>
      <c r="AS13" s="63">
        <v>100681.95563139932</v>
      </c>
      <c r="AT13" s="52"/>
      <c r="AU13" s="63">
        <v>4.3024914675767887</v>
      </c>
      <c r="AV13" s="63">
        <v>4.3024914675767887</v>
      </c>
      <c r="AW13" s="63">
        <v>4.3024914675767887</v>
      </c>
      <c r="AX13" s="63">
        <v>4.3024914675767887</v>
      </c>
      <c r="AY13" s="63">
        <v>4.3024914675767887</v>
      </c>
      <c r="AZ13" s="63">
        <v>4.3024914675767887</v>
      </c>
      <c r="BA13" s="63">
        <v>4.3024914675767887</v>
      </c>
      <c r="BB13" s="63">
        <v>4.3024914675767887</v>
      </c>
      <c r="BC13" s="63">
        <v>4.3024914675767887</v>
      </c>
      <c r="BD13" s="63">
        <v>4.3024914675767887</v>
      </c>
      <c r="BE13" s="63">
        <v>4.3024914675767887</v>
      </c>
      <c r="BF13" s="63">
        <v>4.3024914675767887</v>
      </c>
      <c r="BG13" s="63">
        <v>6.5067235494880507</v>
      </c>
      <c r="BH13" s="63">
        <v>6.5067235494880507</v>
      </c>
      <c r="BI13" s="63">
        <v>6.5067235494880507</v>
      </c>
      <c r="BJ13" s="63">
        <v>6.5067235494880507</v>
      </c>
      <c r="BK13" s="63">
        <v>6.5067235494880507</v>
      </c>
      <c r="BL13" s="63">
        <v>6.5067235494880507</v>
      </c>
      <c r="BM13" s="63">
        <v>6.5067235494880507</v>
      </c>
      <c r="BN13" s="63">
        <v>6.5067235494880507</v>
      </c>
      <c r="BO13" s="51"/>
      <c r="BP13" s="64">
        <v>31950</v>
      </c>
      <c r="BQ13" s="64">
        <v>31575</v>
      </c>
      <c r="BR13" s="64">
        <v>31200</v>
      </c>
      <c r="BS13" s="64">
        <v>31200</v>
      </c>
      <c r="BT13" s="64">
        <v>31200</v>
      </c>
      <c r="BU13" s="64">
        <v>31200</v>
      </c>
      <c r="BV13" s="64">
        <v>31200</v>
      </c>
      <c r="BW13" s="64">
        <v>31200</v>
      </c>
      <c r="BX13" s="64">
        <v>31200</v>
      </c>
      <c r="BY13" s="64">
        <v>31200</v>
      </c>
      <c r="BZ13" s="64">
        <v>31200</v>
      </c>
      <c r="CA13" s="64">
        <v>31200</v>
      </c>
      <c r="CB13" s="64">
        <v>47050</v>
      </c>
      <c r="CC13" s="64">
        <v>47050</v>
      </c>
      <c r="CD13" s="64">
        <v>47050</v>
      </c>
      <c r="CE13" s="64">
        <v>47050</v>
      </c>
      <c r="CF13" s="64">
        <v>47050</v>
      </c>
      <c r="CG13" s="64">
        <v>47050</v>
      </c>
      <c r="CH13" s="64">
        <v>47050</v>
      </c>
      <c r="CI13" s="64">
        <v>47050</v>
      </c>
      <c r="CJ13" s="15"/>
      <c r="CK13" s="65">
        <v>6108</v>
      </c>
      <c r="CL13" s="65">
        <v>6050</v>
      </c>
      <c r="CM13" s="65">
        <v>5991</v>
      </c>
      <c r="CN13" s="65">
        <v>5991</v>
      </c>
      <c r="CO13" s="65">
        <v>5991</v>
      </c>
      <c r="CP13" s="65">
        <v>5991</v>
      </c>
      <c r="CQ13" s="65">
        <v>5991</v>
      </c>
      <c r="CR13" s="65">
        <v>5991</v>
      </c>
      <c r="CS13" s="65">
        <v>5991</v>
      </c>
      <c r="CT13" s="65">
        <v>5991</v>
      </c>
      <c r="CU13" s="65">
        <v>5991</v>
      </c>
      <c r="CV13" s="65">
        <v>5991</v>
      </c>
      <c r="CW13" s="65">
        <v>9026</v>
      </c>
      <c r="CX13" s="65">
        <v>9026</v>
      </c>
      <c r="CY13" s="65">
        <v>9026</v>
      </c>
      <c r="CZ13" s="65">
        <v>9026</v>
      </c>
      <c r="DA13" s="65">
        <v>9026</v>
      </c>
      <c r="DB13" s="65">
        <v>9026</v>
      </c>
      <c r="DC13" s="65">
        <v>9026</v>
      </c>
      <c r="DD13" s="65">
        <v>9026</v>
      </c>
      <c r="DE13" s="55"/>
      <c r="DF13" s="66">
        <v>1000</v>
      </c>
      <c r="DG13" s="66">
        <v>1000</v>
      </c>
      <c r="DH13" s="66">
        <v>1000</v>
      </c>
      <c r="DI13" s="66">
        <v>1000</v>
      </c>
      <c r="DJ13" s="66">
        <v>1000</v>
      </c>
      <c r="DK13" s="66">
        <v>1000</v>
      </c>
      <c r="DL13" s="66">
        <v>1000</v>
      </c>
      <c r="DM13" s="66">
        <v>1000</v>
      </c>
      <c r="DN13" s="66">
        <v>1000</v>
      </c>
      <c r="DO13" s="66">
        <v>1000</v>
      </c>
      <c r="DP13" s="66">
        <v>1000</v>
      </c>
      <c r="DQ13" s="66">
        <v>1000</v>
      </c>
      <c r="DR13" s="66">
        <v>1500</v>
      </c>
      <c r="DS13" s="66">
        <v>1500</v>
      </c>
      <c r="DT13" s="66">
        <v>1500</v>
      </c>
      <c r="DU13" s="66">
        <v>1500</v>
      </c>
      <c r="DV13" s="66">
        <v>1500</v>
      </c>
      <c r="DW13" s="66">
        <v>1500</v>
      </c>
      <c r="DX13" s="66">
        <v>1500</v>
      </c>
      <c r="DY13" s="66">
        <v>1500</v>
      </c>
      <c r="DZ13" s="57"/>
      <c r="EA13" s="66">
        <v>1648</v>
      </c>
      <c r="EB13" s="66">
        <v>1629</v>
      </c>
      <c r="EC13" s="66">
        <v>1610</v>
      </c>
      <c r="ED13" s="66">
        <v>1610</v>
      </c>
      <c r="EE13" s="66">
        <v>1610</v>
      </c>
      <c r="EF13" s="66">
        <v>1610</v>
      </c>
      <c r="EG13" s="66">
        <v>1610</v>
      </c>
      <c r="EH13" s="66">
        <v>1610</v>
      </c>
      <c r="EI13" s="66">
        <v>1610</v>
      </c>
      <c r="EJ13" s="66">
        <v>1610</v>
      </c>
      <c r="EK13" s="66">
        <v>1610</v>
      </c>
      <c r="EL13" s="66">
        <v>1610</v>
      </c>
      <c r="EM13" s="66">
        <v>2428</v>
      </c>
      <c r="EN13" s="66">
        <v>2428</v>
      </c>
      <c r="EO13" s="66">
        <v>2428</v>
      </c>
      <c r="EP13" s="66">
        <v>2428</v>
      </c>
      <c r="EQ13" s="66">
        <v>2428</v>
      </c>
      <c r="ER13" s="66">
        <v>2428</v>
      </c>
      <c r="ES13" s="66">
        <v>2428</v>
      </c>
      <c r="ET13" s="66">
        <v>2428</v>
      </c>
      <c r="EU13" s="58"/>
      <c r="EV13" s="66">
        <v>1648</v>
      </c>
      <c r="EW13" s="66">
        <v>1629</v>
      </c>
      <c r="EX13" s="66">
        <v>1610</v>
      </c>
      <c r="EY13" s="66">
        <v>1610</v>
      </c>
      <c r="EZ13" s="66">
        <v>1610</v>
      </c>
      <c r="FA13" s="66">
        <v>1610</v>
      </c>
      <c r="FB13" s="66">
        <v>1610</v>
      </c>
      <c r="FC13" s="66">
        <v>1610</v>
      </c>
      <c r="FD13" s="66">
        <v>1610</v>
      </c>
      <c r="FE13" s="66">
        <v>1610</v>
      </c>
      <c r="FF13" s="66">
        <v>1610</v>
      </c>
      <c r="FG13" s="66">
        <v>1610</v>
      </c>
      <c r="FH13" s="66">
        <v>2428</v>
      </c>
      <c r="FI13" s="66">
        <v>2428</v>
      </c>
      <c r="FJ13" s="66">
        <v>2428</v>
      </c>
      <c r="FK13" s="66">
        <v>2428</v>
      </c>
      <c r="FL13" s="66">
        <v>2428</v>
      </c>
      <c r="FM13" s="66">
        <v>2428</v>
      </c>
      <c r="FN13" s="66">
        <v>2428</v>
      </c>
      <c r="FO13" s="66">
        <v>2428</v>
      </c>
      <c r="FP13" s="58"/>
      <c r="FQ13" s="66">
        <v>1812</v>
      </c>
      <c r="FR13" s="66">
        <v>1792</v>
      </c>
      <c r="FS13" s="66">
        <v>1771</v>
      </c>
      <c r="FT13" s="66">
        <v>1771</v>
      </c>
      <c r="FU13" s="66">
        <v>1771</v>
      </c>
      <c r="FV13" s="66">
        <v>1771</v>
      </c>
      <c r="FW13" s="66">
        <v>1771</v>
      </c>
      <c r="FX13" s="66">
        <v>1771</v>
      </c>
      <c r="FY13" s="66">
        <v>1771</v>
      </c>
      <c r="FZ13" s="66">
        <v>1771</v>
      </c>
      <c r="GA13" s="66">
        <v>1771</v>
      </c>
      <c r="GB13" s="66">
        <v>1771</v>
      </c>
      <c r="GC13" s="66">
        <v>2670</v>
      </c>
      <c r="GD13" s="66">
        <v>2670</v>
      </c>
      <c r="GE13" s="66">
        <v>2670</v>
      </c>
      <c r="GF13" s="66">
        <v>2670</v>
      </c>
      <c r="GG13" s="66">
        <v>2670</v>
      </c>
      <c r="GH13" s="66">
        <v>2670</v>
      </c>
      <c r="GI13" s="66">
        <v>2670</v>
      </c>
      <c r="GJ13" s="66">
        <v>2670</v>
      </c>
      <c r="GK13" s="40"/>
      <c r="GL13" s="65">
        <v>38058</v>
      </c>
      <c r="GM13" s="65">
        <v>37625</v>
      </c>
      <c r="GN13" s="65">
        <v>37191</v>
      </c>
      <c r="GO13" s="65">
        <v>37191</v>
      </c>
      <c r="GP13" s="65">
        <v>37191</v>
      </c>
      <c r="GQ13" s="65">
        <v>37191</v>
      </c>
      <c r="GR13" s="65">
        <v>37191</v>
      </c>
      <c r="GS13" s="65">
        <v>37191</v>
      </c>
      <c r="GT13" s="65">
        <v>37191</v>
      </c>
      <c r="GU13" s="65">
        <v>37191</v>
      </c>
      <c r="GV13" s="65">
        <v>37191</v>
      </c>
      <c r="GW13" s="65">
        <v>37191</v>
      </c>
      <c r="GX13" s="65">
        <v>56076</v>
      </c>
      <c r="GY13" s="65">
        <v>56076</v>
      </c>
      <c r="GZ13" s="65">
        <v>56076</v>
      </c>
      <c r="HA13" s="65">
        <v>56076</v>
      </c>
      <c r="HB13" s="65">
        <v>56076</v>
      </c>
      <c r="HC13" s="65">
        <v>56076</v>
      </c>
      <c r="HD13" s="65">
        <v>56076</v>
      </c>
      <c r="HE13" s="65">
        <v>56076</v>
      </c>
      <c r="HF13" s="113">
        <f t="shared" si="2"/>
        <v>0.16108735984512382</v>
      </c>
      <c r="HG13" s="111">
        <f t="shared" si="3"/>
        <v>0.55658849373372288</v>
      </c>
      <c r="HH13" s="98">
        <f t="shared" si="1"/>
        <v>8.9659370975739658E-2</v>
      </c>
      <c r="HI13" s="69">
        <v>50</v>
      </c>
      <c r="HJ13" s="68">
        <v>0.05</v>
      </c>
      <c r="HK13" s="68">
        <v>0.05</v>
      </c>
      <c r="HL13" s="68">
        <v>0.05</v>
      </c>
      <c r="HM13" s="35"/>
    </row>
    <row r="14" spans="1:221" s="61" customFormat="1" x14ac:dyDescent="0.2">
      <c r="A14" s="48" t="str">
        <f t="shared" si="0"/>
        <v>Income Qualified Weatherproofing_</v>
      </c>
      <c r="B14" s="49" t="s">
        <v>9</v>
      </c>
      <c r="C14" s="49" t="s">
        <v>13</v>
      </c>
      <c r="D14" s="49"/>
      <c r="E14" s="50">
        <v>140</v>
      </c>
      <c r="F14" s="50">
        <v>140</v>
      </c>
      <c r="G14" s="50">
        <v>140</v>
      </c>
      <c r="H14" s="50">
        <v>140</v>
      </c>
      <c r="I14" s="50">
        <v>140</v>
      </c>
      <c r="J14" s="50">
        <v>140</v>
      </c>
      <c r="K14" s="50">
        <v>140</v>
      </c>
      <c r="L14" s="50">
        <v>140</v>
      </c>
      <c r="M14" s="50">
        <v>140</v>
      </c>
      <c r="N14" s="50">
        <v>140</v>
      </c>
      <c r="O14" s="50">
        <v>140</v>
      </c>
      <c r="P14" s="50">
        <v>140</v>
      </c>
      <c r="Q14" s="50">
        <v>140</v>
      </c>
      <c r="R14" s="50">
        <v>140</v>
      </c>
      <c r="S14" s="50">
        <v>140</v>
      </c>
      <c r="T14" s="50">
        <v>140</v>
      </c>
      <c r="U14" s="50">
        <v>140</v>
      </c>
      <c r="V14" s="50">
        <v>140</v>
      </c>
      <c r="W14" s="50">
        <v>140</v>
      </c>
      <c r="X14" s="50">
        <v>140</v>
      </c>
      <c r="Y14" s="51"/>
      <c r="Z14" s="50">
        <v>248138.40341884777</v>
      </c>
      <c r="AA14" s="50">
        <v>248138.40341884777</v>
      </c>
      <c r="AB14" s="50">
        <v>248138.40341884777</v>
      </c>
      <c r="AC14" s="50">
        <v>248138.40341884777</v>
      </c>
      <c r="AD14" s="50">
        <v>248138.40341884777</v>
      </c>
      <c r="AE14" s="50">
        <v>248138.40341884777</v>
      </c>
      <c r="AF14" s="50">
        <v>248138.40341884777</v>
      </c>
      <c r="AG14" s="50">
        <v>248138.40341884777</v>
      </c>
      <c r="AH14" s="50">
        <v>248138.40341884777</v>
      </c>
      <c r="AI14" s="50">
        <v>248138.40341884777</v>
      </c>
      <c r="AJ14" s="50">
        <v>248138.40341884777</v>
      </c>
      <c r="AK14" s="50">
        <v>248138.40341884777</v>
      </c>
      <c r="AL14" s="50">
        <v>248138.40341884777</v>
      </c>
      <c r="AM14" s="50">
        <v>248138.40341884777</v>
      </c>
      <c r="AN14" s="50">
        <v>248138.40341884777</v>
      </c>
      <c r="AO14" s="50">
        <v>248138.40341884777</v>
      </c>
      <c r="AP14" s="50">
        <v>248138.40341884777</v>
      </c>
      <c r="AQ14" s="50">
        <v>248138.40341884777</v>
      </c>
      <c r="AR14" s="50">
        <v>248138.40341884777</v>
      </c>
      <c r="AS14" s="50">
        <v>248138.40341884777</v>
      </c>
      <c r="AT14" s="15"/>
      <c r="AU14" s="50">
        <v>26.958255231913206</v>
      </c>
      <c r="AV14" s="50">
        <v>26.958255231913206</v>
      </c>
      <c r="AW14" s="50">
        <v>26.958255231913206</v>
      </c>
      <c r="AX14" s="50">
        <v>26.958255231913206</v>
      </c>
      <c r="AY14" s="50">
        <v>26.958255231913206</v>
      </c>
      <c r="AZ14" s="50">
        <v>26.958255231913206</v>
      </c>
      <c r="BA14" s="50">
        <v>26.958255231913206</v>
      </c>
      <c r="BB14" s="50">
        <v>26.958255231913206</v>
      </c>
      <c r="BC14" s="50">
        <v>26.958255231913206</v>
      </c>
      <c r="BD14" s="50">
        <v>26.958255231913206</v>
      </c>
      <c r="BE14" s="50">
        <v>26.958255231913206</v>
      </c>
      <c r="BF14" s="50">
        <v>26.958255231913206</v>
      </c>
      <c r="BG14" s="50">
        <v>26.958255231913206</v>
      </c>
      <c r="BH14" s="50">
        <v>26.958255231913206</v>
      </c>
      <c r="BI14" s="50">
        <v>26.958255231913206</v>
      </c>
      <c r="BJ14" s="50">
        <v>26.958255231913206</v>
      </c>
      <c r="BK14" s="50">
        <v>26.958255231913206</v>
      </c>
      <c r="BL14" s="50">
        <v>26.958255231913206</v>
      </c>
      <c r="BM14" s="50">
        <v>26.958255231913206</v>
      </c>
      <c r="BN14" s="50">
        <v>26.958255231913206</v>
      </c>
      <c r="BO14" s="15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15"/>
      <c r="CK14" s="54">
        <v>184833.7</v>
      </c>
      <c r="CL14" s="54">
        <v>184833.7</v>
      </c>
      <c r="CM14" s="54">
        <v>184833.7</v>
      </c>
      <c r="CN14" s="54">
        <v>184833.7</v>
      </c>
      <c r="CO14" s="54">
        <v>184833.7</v>
      </c>
      <c r="CP14" s="54">
        <v>184833.7</v>
      </c>
      <c r="CQ14" s="54">
        <v>184833.7</v>
      </c>
      <c r="CR14" s="54">
        <v>184833.7</v>
      </c>
      <c r="CS14" s="54">
        <v>184833.7</v>
      </c>
      <c r="CT14" s="54">
        <v>184833.7</v>
      </c>
      <c r="CU14" s="54">
        <v>184833.7</v>
      </c>
      <c r="CV14" s="54">
        <v>184833.7</v>
      </c>
      <c r="CW14" s="54">
        <v>184833.7</v>
      </c>
      <c r="CX14" s="54">
        <v>184833.7</v>
      </c>
      <c r="CY14" s="54">
        <v>184833.7</v>
      </c>
      <c r="CZ14" s="54">
        <v>184833.7</v>
      </c>
      <c r="DA14" s="54">
        <v>184833.7</v>
      </c>
      <c r="DB14" s="54">
        <v>184833.7</v>
      </c>
      <c r="DC14" s="54">
        <v>184833.7</v>
      </c>
      <c r="DD14" s="54">
        <v>184833.7</v>
      </c>
      <c r="DE14" s="55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57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58"/>
      <c r="EV14" s="72"/>
      <c r="EW14" s="72"/>
      <c r="EX14" s="72"/>
      <c r="EY14" s="72"/>
      <c r="EZ14" s="72"/>
      <c r="FA14" s="72"/>
      <c r="FB14" s="72"/>
      <c r="FC14" s="72"/>
      <c r="FD14" s="72"/>
      <c r="FE14" s="72"/>
      <c r="FF14" s="72"/>
      <c r="FG14" s="72"/>
      <c r="FH14" s="72"/>
      <c r="FI14" s="72"/>
      <c r="FJ14" s="72"/>
      <c r="FK14" s="72"/>
      <c r="FL14" s="72"/>
      <c r="FM14" s="72"/>
      <c r="FN14" s="72"/>
      <c r="FO14" s="72"/>
      <c r="FP14" s="58"/>
      <c r="FQ14" s="56"/>
      <c r="FR14" s="56"/>
      <c r="FS14" s="56"/>
      <c r="FT14" s="56"/>
      <c r="FU14" s="56"/>
      <c r="FV14" s="56"/>
      <c r="FW14" s="56"/>
      <c r="FX14" s="56"/>
      <c r="FY14" s="56"/>
      <c r="FZ14" s="56"/>
      <c r="GA14" s="56"/>
      <c r="GB14" s="56"/>
      <c r="GC14" s="56"/>
      <c r="GD14" s="56"/>
      <c r="GE14" s="56"/>
      <c r="GF14" s="56"/>
      <c r="GG14" s="56"/>
      <c r="GH14" s="56"/>
      <c r="GI14" s="56"/>
      <c r="GJ14" s="56"/>
      <c r="GK14" s="40"/>
      <c r="GL14" s="54">
        <v>184833.7</v>
      </c>
      <c r="GM14" s="54">
        <v>184833.7</v>
      </c>
      <c r="GN14" s="54">
        <v>184833.7</v>
      </c>
      <c r="GO14" s="54">
        <v>184833.7</v>
      </c>
      <c r="GP14" s="54">
        <v>184833.7</v>
      </c>
      <c r="GQ14" s="54">
        <v>184833.7</v>
      </c>
      <c r="GR14" s="54">
        <v>184833.7</v>
      </c>
      <c r="GS14" s="54">
        <v>184833.7</v>
      </c>
      <c r="GT14" s="54">
        <v>184833.7</v>
      </c>
      <c r="GU14" s="54">
        <v>184833.7</v>
      </c>
      <c r="GV14" s="54">
        <v>184833.7</v>
      </c>
      <c r="GW14" s="54">
        <v>184833.7</v>
      </c>
      <c r="GX14" s="54">
        <v>184833.7</v>
      </c>
      <c r="GY14" s="54">
        <v>184833.7</v>
      </c>
      <c r="GZ14" s="54">
        <v>184833.7</v>
      </c>
      <c r="HA14" s="54">
        <v>184833.7</v>
      </c>
      <c r="HB14" s="54">
        <v>184833.7</v>
      </c>
      <c r="HC14" s="54">
        <v>184833.7</v>
      </c>
      <c r="HD14" s="54">
        <v>184833.7</v>
      </c>
      <c r="HE14" s="54">
        <v>184833.7</v>
      </c>
      <c r="HF14" s="113">
        <f t="shared" si="2"/>
        <v>1</v>
      </c>
      <c r="HG14" s="111">
        <f t="shared" si="3"/>
        <v>0.74488147523061177</v>
      </c>
      <c r="HH14" s="98">
        <f t="shared" si="1"/>
        <v>0.74488147523061177</v>
      </c>
      <c r="HI14" s="60"/>
      <c r="HJ14" s="60"/>
      <c r="HK14" s="60"/>
      <c r="HL14" s="60">
        <v>0.05</v>
      </c>
      <c r="HM14" s="35"/>
    </row>
    <row r="15" spans="1:221" s="61" customFormat="1" x14ac:dyDescent="0.2">
      <c r="A15" s="48" t="str">
        <f t="shared" si="0"/>
        <v>Income Qualified Weatherproofing_Direct Install</v>
      </c>
      <c r="B15" s="62" t="s">
        <v>9</v>
      </c>
      <c r="C15" s="62" t="s">
        <v>13</v>
      </c>
      <c r="D15" s="62" t="s">
        <v>11</v>
      </c>
      <c r="E15" s="63">
        <v>80</v>
      </c>
      <c r="F15" s="63">
        <v>80</v>
      </c>
      <c r="G15" s="63">
        <v>80</v>
      </c>
      <c r="H15" s="63">
        <v>80</v>
      </c>
      <c r="I15" s="63">
        <v>80</v>
      </c>
      <c r="J15" s="63">
        <v>80</v>
      </c>
      <c r="K15" s="63">
        <v>80</v>
      </c>
      <c r="L15" s="63">
        <v>80</v>
      </c>
      <c r="M15" s="63">
        <v>80</v>
      </c>
      <c r="N15" s="63">
        <v>80</v>
      </c>
      <c r="O15" s="63">
        <v>80</v>
      </c>
      <c r="P15" s="63">
        <v>80</v>
      </c>
      <c r="Q15" s="63">
        <v>80</v>
      </c>
      <c r="R15" s="63">
        <v>80</v>
      </c>
      <c r="S15" s="63">
        <v>80</v>
      </c>
      <c r="T15" s="63">
        <v>80</v>
      </c>
      <c r="U15" s="63">
        <v>80</v>
      </c>
      <c r="V15" s="63">
        <v>80</v>
      </c>
      <c r="W15" s="63">
        <v>80</v>
      </c>
      <c r="X15" s="63">
        <v>80</v>
      </c>
      <c r="Y15" s="51"/>
      <c r="Z15" s="63">
        <v>67752.897188106988</v>
      </c>
      <c r="AA15" s="63">
        <v>67752.897188106988</v>
      </c>
      <c r="AB15" s="63">
        <v>67752.897188106988</v>
      </c>
      <c r="AC15" s="63">
        <v>67752.897188106988</v>
      </c>
      <c r="AD15" s="63">
        <v>67752.897188106988</v>
      </c>
      <c r="AE15" s="63">
        <v>67752.897188106988</v>
      </c>
      <c r="AF15" s="63">
        <v>67752.897188106988</v>
      </c>
      <c r="AG15" s="63">
        <v>67752.897188106988</v>
      </c>
      <c r="AH15" s="63">
        <v>67752.897188106988</v>
      </c>
      <c r="AI15" s="63">
        <v>67752.897188106988</v>
      </c>
      <c r="AJ15" s="63">
        <v>67752.897188106988</v>
      </c>
      <c r="AK15" s="63">
        <v>67752.897188106988</v>
      </c>
      <c r="AL15" s="63">
        <v>67752.897188106988</v>
      </c>
      <c r="AM15" s="63">
        <v>67752.897188106988</v>
      </c>
      <c r="AN15" s="63">
        <v>67752.897188106988</v>
      </c>
      <c r="AO15" s="63">
        <v>67752.897188106988</v>
      </c>
      <c r="AP15" s="63">
        <v>67752.897188106988</v>
      </c>
      <c r="AQ15" s="63">
        <v>67752.897188106988</v>
      </c>
      <c r="AR15" s="63">
        <v>67752.897188106988</v>
      </c>
      <c r="AS15" s="63">
        <v>67752.897188106988</v>
      </c>
      <c r="AT15" s="52"/>
      <c r="AU15" s="63">
        <v>8.4426700296921258</v>
      </c>
      <c r="AV15" s="63">
        <v>8.4426700296921258</v>
      </c>
      <c r="AW15" s="63">
        <v>8.4426700296921258</v>
      </c>
      <c r="AX15" s="63">
        <v>8.4426700296921258</v>
      </c>
      <c r="AY15" s="63">
        <v>8.4426700296921258</v>
      </c>
      <c r="AZ15" s="63">
        <v>8.4426700296921258</v>
      </c>
      <c r="BA15" s="63">
        <v>8.4426700296921258</v>
      </c>
      <c r="BB15" s="63">
        <v>8.4426700296921258</v>
      </c>
      <c r="BC15" s="63">
        <v>8.4426700296921258</v>
      </c>
      <c r="BD15" s="63">
        <v>8.4426700296921258</v>
      </c>
      <c r="BE15" s="63">
        <v>8.4426700296921258</v>
      </c>
      <c r="BF15" s="63">
        <v>8.4426700296921258</v>
      </c>
      <c r="BG15" s="63">
        <v>8.4426700296921258</v>
      </c>
      <c r="BH15" s="63">
        <v>8.4426700296921258</v>
      </c>
      <c r="BI15" s="63">
        <v>8.4426700296921258</v>
      </c>
      <c r="BJ15" s="63">
        <v>8.4426700296921258</v>
      </c>
      <c r="BK15" s="63">
        <v>8.4426700296921258</v>
      </c>
      <c r="BL15" s="63">
        <v>8.4426700296921258</v>
      </c>
      <c r="BM15" s="63">
        <v>8.4426700296921258</v>
      </c>
      <c r="BN15" s="63">
        <v>8.4426700296921258</v>
      </c>
      <c r="BO15" s="51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4"/>
      <c r="CA15" s="64"/>
      <c r="CB15" s="64"/>
      <c r="CC15" s="64"/>
      <c r="CD15" s="64"/>
      <c r="CE15" s="64"/>
      <c r="CF15" s="64"/>
      <c r="CG15" s="64"/>
      <c r="CH15" s="64"/>
      <c r="CI15" s="64"/>
      <c r="CJ15" s="15"/>
      <c r="CK15" s="65">
        <v>35280</v>
      </c>
      <c r="CL15" s="65">
        <v>35280</v>
      </c>
      <c r="CM15" s="65">
        <v>35280</v>
      </c>
      <c r="CN15" s="65">
        <v>35280</v>
      </c>
      <c r="CO15" s="65">
        <v>35280</v>
      </c>
      <c r="CP15" s="65">
        <v>35280</v>
      </c>
      <c r="CQ15" s="65">
        <v>35280</v>
      </c>
      <c r="CR15" s="65">
        <v>35280</v>
      </c>
      <c r="CS15" s="65">
        <v>35280</v>
      </c>
      <c r="CT15" s="65">
        <v>35280</v>
      </c>
      <c r="CU15" s="65">
        <v>35280</v>
      </c>
      <c r="CV15" s="65">
        <v>35280</v>
      </c>
      <c r="CW15" s="65">
        <v>35280</v>
      </c>
      <c r="CX15" s="65">
        <v>35280</v>
      </c>
      <c r="CY15" s="65">
        <v>35280</v>
      </c>
      <c r="CZ15" s="65">
        <v>35280</v>
      </c>
      <c r="DA15" s="65">
        <v>35280</v>
      </c>
      <c r="DB15" s="65">
        <v>35280</v>
      </c>
      <c r="DC15" s="65">
        <v>35280</v>
      </c>
      <c r="DD15" s="65">
        <v>35280</v>
      </c>
      <c r="DE15" s="55"/>
      <c r="DF15" s="66">
        <v>32000</v>
      </c>
      <c r="DG15" s="66">
        <v>32000</v>
      </c>
      <c r="DH15" s="66">
        <v>32000</v>
      </c>
      <c r="DI15" s="66">
        <v>32000</v>
      </c>
      <c r="DJ15" s="66">
        <v>32000</v>
      </c>
      <c r="DK15" s="66">
        <v>32000</v>
      </c>
      <c r="DL15" s="66">
        <v>32000</v>
      </c>
      <c r="DM15" s="66">
        <v>32000</v>
      </c>
      <c r="DN15" s="66">
        <v>32000</v>
      </c>
      <c r="DO15" s="66">
        <v>32000</v>
      </c>
      <c r="DP15" s="66">
        <v>32000</v>
      </c>
      <c r="DQ15" s="66">
        <v>32000</v>
      </c>
      <c r="DR15" s="66">
        <v>32000</v>
      </c>
      <c r="DS15" s="66">
        <v>32000</v>
      </c>
      <c r="DT15" s="66">
        <v>32000</v>
      </c>
      <c r="DU15" s="66">
        <v>32000</v>
      </c>
      <c r="DV15" s="66">
        <v>32000</v>
      </c>
      <c r="DW15" s="66">
        <v>32000</v>
      </c>
      <c r="DX15" s="66">
        <v>32000</v>
      </c>
      <c r="DY15" s="66">
        <v>32000</v>
      </c>
      <c r="DZ15" s="57"/>
      <c r="EA15" s="66">
        <v>1600</v>
      </c>
      <c r="EB15" s="66">
        <v>1600</v>
      </c>
      <c r="EC15" s="66">
        <v>1600</v>
      </c>
      <c r="ED15" s="66">
        <v>1600</v>
      </c>
      <c r="EE15" s="66">
        <v>1600</v>
      </c>
      <c r="EF15" s="66">
        <v>1600</v>
      </c>
      <c r="EG15" s="66">
        <v>1600</v>
      </c>
      <c r="EH15" s="66">
        <v>1600</v>
      </c>
      <c r="EI15" s="66">
        <v>1600</v>
      </c>
      <c r="EJ15" s="66">
        <v>1600</v>
      </c>
      <c r="EK15" s="66">
        <v>1600</v>
      </c>
      <c r="EL15" s="66">
        <v>1600</v>
      </c>
      <c r="EM15" s="66">
        <v>1600</v>
      </c>
      <c r="EN15" s="66">
        <v>1600</v>
      </c>
      <c r="EO15" s="66">
        <v>1600</v>
      </c>
      <c r="EP15" s="66">
        <v>1600</v>
      </c>
      <c r="EQ15" s="66">
        <v>1600</v>
      </c>
      <c r="ER15" s="66">
        <v>1600</v>
      </c>
      <c r="ES15" s="66">
        <v>1600</v>
      </c>
      <c r="ET15" s="66">
        <v>1600</v>
      </c>
      <c r="EU15" s="58"/>
      <c r="EV15" s="66">
        <v>0</v>
      </c>
      <c r="EW15" s="66">
        <v>0</v>
      </c>
      <c r="EX15" s="66">
        <v>0</v>
      </c>
      <c r="EY15" s="66">
        <v>0</v>
      </c>
      <c r="EZ15" s="66">
        <v>0</v>
      </c>
      <c r="FA15" s="66">
        <v>0</v>
      </c>
      <c r="FB15" s="66">
        <v>0</v>
      </c>
      <c r="FC15" s="66">
        <v>0</v>
      </c>
      <c r="FD15" s="66">
        <v>0</v>
      </c>
      <c r="FE15" s="66">
        <v>0</v>
      </c>
      <c r="FF15" s="66">
        <v>0</v>
      </c>
      <c r="FG15" s="66">
        <v>0</v>
      </c>
      <c r="FH15" s="66">
        <v>0</v>
      </c>
      <c r="FI15" s="66">
        <v>0</v>
      </c>
      <c r="FJ15" s="66">
        <v>0</v>
      </c>
      <c r="FK15" s="66">
        <v>0</v>
      </c>
      <c r="FL15" s="66">
        <v>0</v>
      </c>
      <c r="FM15" s="66">
        <v>0</v>
      </c>
      <c r="FN15" s="66">
        <v>0</v>
      </c>
      <c r="FO15" s="66">
        <v>0</v>
      </c>
      <c r="FP15" s="58"/>
      <c r="FQ15" s="66">
        <v>1680</v>
      </c>
      <c r="FR15" s="66">
        <v>1680</v>
      </c>
      <c r="FS15" s="66">
        <v>1680</v>
      </c>
      <c r="FT15" s="66">
        <v>1680</v>
      </c>
      <c r="FU15" s="66">
        <v>1680</v>
      </c>
      <c r="FV15" s="66">
        <v>1680</v>
      </c>
      <c r="FW15" s="66">
        <v>1680</v>
      </c>
      <c r="FX15" s="66">
        <v>1680</v>
      </c>
      <c r="FY15" s="66">
        <v>1680</v>
      </c>
      <c r="FZ15" s="66">
        <v>1680</v>
      </c>
      <c r="GA15" s="66">
        <v>1680</v>
      </c>
      <c r="GB15" s="66">
        <v>1680</v>
      </c>
      <c r="GC15" s="66">
        <v>1680</v>
      </c>
      <c r="GD15" s="66">
        <v>1680</v>
      </c>
      <c r="GE15" s="66">
        <v>1680</v>
      </c>
      <c r="GF15" s="66">
        <v>1680</v>
      </c>
      <c r="GG15" s="66">
        <v>1680</v>
      </c>
      <c r="GH15" s="66">
        <v>1680</v>
      </c>
      <c r="GI15" s="66">
        <v>1680</v>
      </c>
      <c r="GJ15" s="66">
        <v>1680</v>
      </c>
      <c r="GK15" s="40"/>
      <c r="GL15" s="65">
        <v>35280</v>
      </c>
      <c r="GM15" s="65">
        <v>35280</v>
      </c>
      <c r="GN15" s="65">
        <v>35280</v>
      </c>
      <c r="GO15" s="65">
        <v>35280</v>
      </c>
      <c r="GP15" s="65">
        <v>35280</v>
      </c>
      <c r="GQ15" s="65">
        <v>35280</v>
      </c>
      <c r="GR15" s="65">
        <v>35280</v>
      </c>
      <c r="GS15" s="65">
        <v>35280</v>
      </c>
      <c r="GT15" s="65">
        <v>35280</v>
      </c>
      <c r="GU15" s="65">
        <v>35280</v>
      </c>
      <c r="GV15" s="65">
        <v>35280</v>
      </c>
      <c r="GW15" s="65">
        <v>35280</v>
      </c>
      <c r="GX15" s="65">
        <v>35280</v>
      </c>
      <c r="GY15" s="65">
        <v>35280</v>
      </c>
      <c r="GZ15" s="65">
        <v>35280</v>
      </c>
      <c r="HA15" s="65">
        <v>35280</v>
      </c>
      <c r="HB15" s="65">
        <v>35280</v>
      </c>
      <c r="HC15" s="65">
        <v>35280</v>
      </c>
      <c r="HD15" s="65">
        <v>35280</v>
      </c>
      <c r="HE15" s="65">
        <v>35280</v>
      </c>
      <c r="HF15" s="113">
        <f t="shared" si="2"/>
        <v>1</v>
      </c>
      <c r="HG15" s="111">
        <f t="shared" si="3"/>
        <v>0.52071574005241028</v>
      </c>
      <c r="HH15" s="98">
        <f t="shared" si="1"/>
        <v>0.52071574005241028</v>
      </c>
      <c r="HI15" s="69">
        <v>400</v>
      </c>
      <c r="HJ15" s="68">
        <v>0.05</v>
      </c>
      <c r="HK15" s="68"/>
      <c r="HL15" s="68">
        <v>0.05</v>
      </c>
      <c r="HM15" s="35"/>
    </row>
    <row r="16" spans="1:221" s="61" customFormat="1" x14ac:dyDescent="0.2">
      <c r="A16" s="48" t="str">
        <f t="shared" si="0"/>
        <v>Income Qualified Weatherproofing_Incentive</v>
      </c>
      <c r="B16" s="62" t="s">
        <v>9</v>
      </c>
      <c r="C16" s="62" t="s">
        <v>13</v>
      </c>
      <c r="D16" s="62" t="s">
        <v>7</v>
      </c>
      <c r="E16" s="63">
        <v>60</v>
      </c>
      <c r="F16" s="63">
        <v>60</v>
      </c>
      <c r="G16" s="63">
        <v>60</v>
      </c>
      <c r="H16" s="63">
        <v>60</v>
      </c>
      <c r="I16" s="63">
        <v>60</v>
      </c>
      <c r="J16" s="63">
        <v>60</v>
      </c>
      <c r="K16" s="63">
        <v>60</v>
      </c>
      <c r="L16" s="63">
        <v>60</v>
      </c>
      <c r="M16" s="63">
        <v>60</v>
      </c>
      <c r="N16" s="63">
        <v>60</v>
      </c>
      <c r="O16" s="63">
        <v>60</v>
      </c>
      <c r="P16" s="63">
        <v>60</v>
      </c>
      <c r="Q16" s="63">
        <v>60</v>
      </c>
      <c r="R16" s="63">
        <v>60</v>
      </c>
      <c r="S16" s="63">
        <v>60</v>
      </c>
      <c r="T16" s="63">
        <v>60</v>
      </c>
      <c r="U16" s="63">
        <v>60</v>
      </c>
      <c r="V16" s="63">
        <v>60</v>
      </c>
      <c r="W16" s="63">
        <v>60</v>
      </c>
      <c r="X16" s="63">
        <v>60</v>
      </c>
      <c r="Y16" s="51"/>
      <c r="Z16" s="63">
        <v>180385.50623074081</v>
      </c>
      <c r="AA16" s="63">
        <v>180385.50623074081</v>
      </c>
      <c r="AB16" s="63">
        <v>180385.50623074081</v>
      </c>
      <c r="AC16" s="63">
        <v>180385.50623074081</v>
      </c>
      <c r="AD16" s="63">
        <v>180385.50623074081</v>
      </c>
      <c r="AE16" s="63">
        <v>180385.50623074081</v>
      </c>
      <c r="AF16" s="63">
        <v>180385.50623074081</v>
      </c>
      <c r="AG16" s="63">
        <v>180385.50623074081</v>
      </c>
      <c r="AH16" s="63">
        <v>180385.50623074081</v>
      </c>
      <c r="AI16" s="63">
        <v>180385.50623074081</v>
      </c>
      <c r="AJ16" s="63">
        <v>180385.50623074081</v>
      </c>
      <c r="AK16" s="63">
        <v>180385.50623074081</v>
      </c>
      <c r="AL16" s="63">
        <v>180385.50623074081</v>
      </c>
      <c r="AM16" s="63">
        <v>180385.50623074081</v>
      </c>
      <c r="AN16" s="63">
        <v>180385.50623074081</v>
      </c>
      <c r="AO16" s="63">
        <v>180385.50623074081</v>
      </c>
      <c r="AP16" s="63">
        <v>180385.50623074081</v>
      </c>
      <c r="AQ16" s="63">
        <v>180385.50623074081</v>
      </c>
      <c r="AR16" s="63">
        <v>180385.50623074081</v>
      </c>
      <c r="AS16" s="63">
        <v>180385.50623074081</v>
      </c>
      <c r="AT16" s="52"/>
      <c r="AU16" s="63">
        <v>18.515585202221075</v>
      </c>
      <c r="AV16" s="63">
        <v>18.515585202221075</v>
      </c>
      <c r="AW16" s="63">
        <v>18.515585202221075</v>
      </c>
      <c r="AX16" s="63">
        <v>18.515585202221075</v>
      </c>
      <c r="AY16" s="63">
        <v>18.515585202221075</v>
      </c>
      <c r="AZ16" s="63">
        <v>18.515585202221075</v>
      </c>
      <c r="BA16" s="63">
        <v>18.515585202221075</v>
      </c>
      <c r="BB16" s="63">
        <v>18.515585202221075</v>
      </c>
      <c r="BC16" s="63">
        <v>18.515585202221075</v>
      </c>
      <c r="BD16" s="63">
        <v>18.515585202221075</v>
      </c>
      <c r="BE16" s="63">
        <v>18.515585202221075</v>
      </c>
      <c r="BF16" s="63">
        <v>18.515585202221075</v>
      </c>
      <c r="BG16" s="63">
        <v>18.515585202221075</v>
      </c>
      <c r="BH16" s="63">
        <v>18.515585202221075</v>
      </c>
      <c r="BI16" s="63">
        <v>18.515585202221075</v>
      </c>
      <c r="BJ16" s="63">
        <v>18.515585202221075</v>
      </c>
      <c r="BK16" s="63">
        <v>18.515585202221075</v>
      </c>
      <c r="BL16" s="63">
        <v>18.515585202221075</v>
      </c>
      <c r="BM16" s="63">
        <v>18.515585202221075</v>
      </c>
      <c r="BN16" s="63">
        <v>18.515585202221075</v>
      </c>
      <c r="BO16" s="51"/>
      <c r="BP16" s="64"/>
      <c r="BQ16" s="64"/>
      <c r="BR16" s="64"/>
      <c r="BS16" s="64"/>
      <c r="BT16" s="64"/>
      <c r="BU16" s="64"/>
      <c r="BV16" s="64"/>
      <c r="BW16" s="64"/>
      <c r="BX16" s="64"/>
      <c r="BY16" s="64"/>
      <c r="BZ16" s="64"/>
      <c r="CA16" s="64"/>
      <c r="CB16" s="64"/>
      <c r="CC16" s="64"/>
      <c r="CD16" s="64"/>
      <c r="CE16" s="64"/>
      <c r="CF16" s="64"/>
      <c r="CG16" s="64"/>
      <c r="CH16" s="64"/>
      <c r="CI16" s="64"/>
      <c r="CJ16" s="15"/>
      <c r="CK16" s="65">
        <v>149553.70000000001</v>
      </c>
      <c r="CL16" s="65">
        <v>149553.70000000001</v>
      </c>
      <c r="CM16" s="65">
        <v>149553.70000000001</v>
      </c>
      <c r="CN16" s="65">
        <v>149553.70000000001</v>
      </c>
      <c r="CO16" s="65">
        <v>149553.70000000001</v>
      </c>
      <c r="CP16" s="65">
        <v>149553.70000000001</v>
      </c>
      <c r="CQ16" s="65">
        <v>149553.70000000001</v>
      </c>
      <c r="CR16" s="65">
        <v>149553.70000000001</v>
      </c>
      <c r="CS16" s="65">
        <v>149553.70000000001</v>
      </c>
      <c r="CT16" s="65">
        <v>149553.70000000001</v>
      </c>
      <c r="CU16" s="65">
        <v>149553.70000000001</v>
      </c>
      <c r="CV16" s="65">
        <v>149553.70000000001</v>
      </c>
      <c r="CW16" s="65">
        <v>149553.70000000001</v>
      </c>
      <c r="CX16" s="65">
        <v>149553.70000000001</v>
      </c>
      <c r="CY16" s="65">
        <v>149553.70000000001</v>
      </c>
      <c r="CZ16" s="65">
        <v>149553.70000000001</v>
      </c>
      <c r="DA16" s="65">
        <v>149553.70000000001</v>
      </c>
      <c r="DB16" s="65">
        <v>149553.70000000001</v>
      </c>
      <c r="DC16" s="65">
        <v>149553.70000000001</v>
      </c>
      <c r="DD16" s="65">
        <v>149553.70000000001</v>
      </c>
      <c r="DE16" s="55"/>
      <c r="DF16" s="66">
        <v>129483.70000000001</v>
      </c>
      <c r="DG16" s="66">
        <v>129483.70000000001</v>
      </c>
      <c r="DH16" s="66">
        <v>129483.70000000001</v>
      </c>
      <c r="DI16" s="66">
        <v>129483.70000000001</v>
      </c>
      <c r="DJ16" s="66">
        <v>129483.70000000001</v>
      </c>
      <c r="DK16" s="66">
        <v>129483.70000000001</v>
      </c>
      <c r="DL16" s="66">
        <v>129483.70000000001</v>
      </c>
      <c r="DM16" s="66">
        <v>129483.70000000001</v>
      </c>
      <c r="DN16" s="66">
        <v>129483.70000000001</v>
      </c>
      <c r="DO16" s="66">
        <v>129483.70000000001</v>
      </c>
      <c r="DP16" s="66">
        <v>129483.70000000001</v>
      </c>
      <c r="DQ16" s="66">
        <v>129483.70000000001</v>
      </c>
      <c r="DR16" s="66">
        <v>129483.70000000001</v>
      </c>
      <c r="DS16" s="66">
        <v>129483.70000000001</v>
      </c>
      <c r="DT16" s="66">
        <v>129483.70000000001</v>
      </c>
      <c r="DU16" s="66">
        <v>129483.70000000001</v>
      </c>
      <c r="DV16" s="66">
        <v>129483.70000000001</v>
      </c>
      <c r="DW16" s="66">
        <v>129483.70000000001</v>
      </c>
      <c r="DX16" s="66">
        <v>129483.70000000001</v>
      </c>
      <c r="DY16" s="66">
        <v>129483.70000000001</v>
      </c>
      <c r="DZ16" s="57"/>
      <c r="EA16" s="66">
        <v>6474</v>
      </c>
      <c r="EB16" s="66">
        <v>6474</v>
      </c>
      <c r="EC16" s="66">
        <v>6474</v>
      </c>
      <c r="ED16" s="66">
        <v>6474</v>
      </c>
      <c r="EE16" s="66">
        <v>6474</v>
      </c>
      <c r="EF16" s="66">
        <v>6474</v>
      </c>
      <c r="EG16" s="66">
        <v>6474</v>
      </c>
      <c r="EH16" s="66">
        <v>6474</v>
      </c>
      <c r="EI16" s="66">
        <v>6474</v>
      </c>
      <c r="EJ16" s="66">
        <v>6474</v>
      </c>
      <c r="EK16" s="66">
        <v>6474</v>
      </c>
      <c r="EL16" s="66">
        <v>6474</v>
      </c>
      <c r="EM16" s="66">
        <v>6474</v>
      </c>
      <c r="EN16" s="66">
        <v>6474</v>
      </c>
      <c r="EO16" s="66">
        <v>6474</v>
      </c>
      <c r="EP16" s="66">
        <v>6474</v>
      </c>
      <c r="EQ16" s="66">
        <v>6474</v>
      </c>
      <c r="ER16" s="66">
        <v>6474</v>
      </c>
      <c r="ES16" s="66">
        <v>6474</v>
      </c>
      <c r="ET16" s="66">
        <v>6474</v>
      </c>
      <c r="EU16" s="58"/>
      <c r="EV16" s="66">
        <v>6474</v>
      </c>
      <c r="EW16" s="66">
        <v>6474</v>
      </c>
      <c r="EX16" s="66">
        <v>6474</v>
      </c>
      <c r="EY16" s="66">
        <v>6474</v>
      </c>
      <c r="EZ16" s="66">
        <v>6474</v>
      </c>
      <c r="FA16" s="66">
        <v>6474</v>
      </c>
      <c r="FB16" s="66">
        <v>6474</v>
      </c>
      <c r="FC16" s="66">
        <v>6474</v>
      </c>
      <c r="FD16" s="66">
        <v>6474</v>
      </c>
      <c r="FE16" s="66">
        <v>6474</v>
      </c>
      <c r="FF16" s="66">
        <v>6474</v>
      </c>
      <c r="FG16" s="66">
        <v>6474</v>
      </c>
      <c r="FH16" s="66">
        <v>6474</v>
      </c>
      <c r="FI16" s="66">
        <v>6474</v>
      </c>
      <c r="FJ16" s="66">
        <v>6474</v>
      </c>
      <c r="FK16" s="66">
        <v>6474</v>
      </c>
      <c r="FL16" s="66">
        <v>6474</v>
      </c>
      <c r="FM16" s="66">
        <v>6474</v>
      </c>
      <c r="FN16" s="66">
        <v>6474</v>
      </c>
      <c r="FO16" s="66">
        <v>6474</v>
      </c>
      <c r="FP16" s="58"/>
      <c r="FQ16" s="66">
        <v>7122</v>
      </c>
      <c r="FR16" s="66">
        <v>7122</v>
      </c>
      <c r="FS16" s="66">
        <v>7122</v>
      </c>
      <c r="FT16" s="66">
        <v>7122</v>
      </c>
      <c r="FU16" s="66">
        <v>7122</v>
      </c>
      <c r="FV16" s="66">
        <v>7122</v>
      </c>
      <c r="FW16" s="66">
        <v>7122</v>
      </c>
      <c r="FX16" s="66">
        <v>7122</v>
      </c>
      <c r="FY16" s="66">
        <v>7122</v>
      </c>
      <c r="FZ16" s="66">
        <v>7122</v>
      </c>
      <c r="GA16" s="66">
        <v>7122</v>
      </c>
      <c r="GB16" s="66">
        <v>7122</v>
      </c>
      <c r="GC16" s="66">
        <v>7122</v>
      </c>
      <c r="GD16" s="66">
        <v>7122</v>
      </c>
      <c r="GE16" s="66">
        <v>7122</v>
      </c>
      <c r="GF16" s="66">
        <v>7122</v>
      </c>
      <c r="GG16" s="66">
        <v>7122</v>
      </c>
      <c r="GH16" s="66">
        <v>7122</v>
      </c>
      <c r="GI16" s="66">
        <v>7122</v>
      </c>
      <c r="GJ16" s="66">
        <v>7122</v>
      </c>
      <c r="GK16" s="40"/>
      <c r="GL16" s="65">
        <v>149553.70000000001</v>
      </c>
      <c r="GM16" s="65">
        <v>149553.70000000001</v>
      </c>
      <c r="GN16" s="65">
        <v>149553.70000000001</v>
      </c>
      <c r="GO16" s="65">
        <v>149553.70000000001</v>
      </c>
      <c r="GP16" s="65">
        <v>149553.70000000001</v>
      </c>
      <c r="GQ16" s="65">
        <v>149553.70000000001</v>
      </c>
      <c r="GR16" s="65">
        <v>149553.70000000001</v>
      </c>
      <c r="GS16" s="65">
        <v>149553.70000000001</v>
      </c>
      <c r="GT16" s="65">
        <v>149553.70000000001</v>
      </c>
      <c r="GU16" s="65">
        <v>149553.70000000001</v>
      </c>
      <c r="GV16" s="65">
        <v>149553.70000000001</v>
      </c>
      <c r="GW16" s="65">
        <v>149553.70000000001</v>
      </c>
      <c r="GX16" s="65">
        <v>149553.70000000001</v>
      </c>
      <c r="GY16" s="65">
        <v>149553.70000000001</v>
      </c>
      <c r="GZ16" s="65">
        <v>149553.70000000001</v>
      </c>
      <c r="HA16" s="65">
        <v>149553.70000000001</v>
      </c>
      <c r="HB16" s="65">
        <v>149553.70000000001</v>
      </c>
      <c r="HC16" s="65">
        <v>149553.70000000001</v>
      </c>
      <c r="HD16" s="65">
        <v>149553.70000000001</v>
      </c>
      <c r="HE16" s="65">
        <v>149553.70000000001</v>
      </c>
      <c r="HF16" s="113">
        <f t="shared" si="2"/>
        <v>1</v>
      </c>
      <c r="HG16" s="111">
        <f t="shared" si="3"/>
        <v>0.82907825093606924</v>
      </c>
      <c r="HH16" s="98">
        <f t="shared" ref="HH16:HH27" si="4">HF16*HG16</f>
        <v>0.82907825093606924</v>
      </c>
      <c r="HI16" s="69">
        <v>50</v>
      </c>
      <c r="HJ16" s="68">
        <v>0.05</v>
      </c>
      <c r="HK16" s="68">
        <v>0.05</v>
      </c>
      <c r="HL16" s="68">
        <v>0.05</v>
      </c>
      <c r="HM16" s="35"/>
    </row>
    <row r="17" spans="1:221" s="61" customFormat="1" x14ac:dyDescent="0.2">
      <c r="A17" s="48" t="str">
        <f t="shared" si="0"/>
        <v>Home Online Energy Checkup_</v>
      </c>
      <c r="B17" s="49" t="s">
        <v>9</v>
      </c>
      <c r="C17" s="49" t="s">
        <v>14</v>
      </c>
      <c r="D17" s="49"/>
      <c r="E17" s="50">
        <v>1750</v>
      </c>
      <c r="F17" s="50">
        <v>1750</v>
      </c>
      <c r="G17" s="50">
        <v>1750</v>
      </c>
      <c r="H17" s="50">
        <v>1750</v>
      </c>
      <c r="I17" s="50">
        <v>1750</v>
      </c>
      <c r="J17" s="50">
        <v>1750</v>
      </c>
      <c r="K17" s="50">
        <v>1750</v>
      </c>
      <c r="L17" s="50">
        <v>1750</v>
      </c>
      <c r="M17" s="50">
        <v>1750</v>
      </c>
      <c r="N17" s="50">
        <v>1750</v>
      </c>
      <c r="O17" s="50">
        <v>1750</v>
      </c>
      <c r="P17" s="50">
        <v>1750</v>
      </c>
      <c r="Q17" s="50">
        <v>2000</v>
      </c>
      <c r="R17" s="50">
        <v>2000</v>
      </c>
      <c r="S17" s="50">
        <v>2000</v>
      </c>
      <c r="T17" s="50">
        <v>2000</v>
      </c>
      <c r="U17" s="50">
        <v>2000</v>
      </c>
      <c r="V17" s="50">
        <v>2000</v>
      </c>
      <c r="W17" s="50">
        <v>2000</v>
      </c>
      <c r="X17" s="50">
        <v>2000</v>
      </c>
      <c r="Y17" s="51"/>
      <c r="Z17" s="50">
        <v>424769.64120000001</v>
      </c>
      <c r="AA17" s="50">
        <v>424769.64120000001</v>
      </c>
      <c r="AB17" s="50">
        <v>424769.64120000001</v>
      </c>
      <c r="AC17" s="50">
        <v>424769.64120000001</v>
      </c>
      <c r="AD17" s="50">
        <v>424769.64120000001</v>
      </c>
      <c r="AE17" s="50">
        <v>424769.64120000001</v>
      </c>
      <c r="AF17" s="50">
        <v>424769.64120000001</v>
      </c>
      <c r="AG17" s="50">
        <v>424769.64120000001</v>
      </c>
      <c r="AH17" s="50">
        <v>431681.42127599998</v>
      </c>
      <c r="AI17" s="50">
        <v>438692.201352</v>
      </c>
      <c r="AJ17" s="50">
        <v>445702.98142800003</v>
      </c>
      <c r="AK17" s="50">
        <v>452713.76150399999</v>
      </c>
      <c r="AL17" s="50">
        <v>459724.54158000002</v>
      </c>
      <c r="AM17" s="50">
        <v>466735.32165600004</v>
      </c>
      <c r="AN17" s="50">
        <v>473813.17264799995</v>
      </c>
      <c r="AO17" s="50">
        <v>480891.02364000003</v>
      </c>
      <c r="AP17" s="50">
        <v>487968.87463199999</v>
      </c>
      <c r="AQ17" s="50">
        <v>495406.72562399996</v>
      </c>
      <c r="AR17" s="50">
        <v>502844.57661600003</v>
      </c>
      <c r="AS17" s="50">
        <v>510282.427608</v>
      </c>
      <c r="AT17" s="15"/>
      <c r="AU17" s="50">
        <v>54.63</v>
      </c>
      <c r="AV17" s="50">
        <v>54.63</v>
      </c>
      <c r="AW17" s="50">
        <v>54.63</v>
      </c>
      <c r="AX17" s="50">
        <v>54.63</v>
      </c>
      <c r="AY17" s="50">
        <v>54.63</v>
      </c>
      <c r="AZ17" s="50">
        <v>54.63</v>
      </c>
      <c r="BA17" s="50">
        <v>54.63</v>
      </c>
      <c r="BB17" s="50">
        <v>54.63</v>
      </c>
      <c r="BC17" s="50">
        <v>55.524600000000007</v>
      </c>
      <c r="BD17" s="50">
        <v>56.419200000000004</v>
      </c>
      <c r="BE17" s="50">
        <v>57.313800000000001</v>
      </c>
      <c r="BF17" s="50">
        <v>58.208399999999997</v>
      </c>
      <c r="BG17" s="50">
        <v>59.103000000000002</v>
      </c>
      <c r="BH17" s="50">
        <v>59.997599999999998</v>
      </c>
      <c r="BI17" s="50">
        <v>60.922800000000002</v>
      </c>
      <c r="BJ17" s="50">
        <v>61.847999999999999</v>
      </c>
      <c r="BK17" s="50">
        <v>62.773200000000003</v>
      </c>
      <c r="BL17" s="50">
        <v>63.743400000000001</v>
      </c>
      <c r="BM17" s="50">
        <v>64.7136</v>
      </c>
      <c r="BN17" s="50">
        <v>65.683800000000005</v>
      </c>
      <c r="BO17" s="15"/>
      <c r="BP17" s="53">
        <v>0</v>
      </c>
      <c r="BQ17" s="53">
        <v>0</v>
      </c>
      <c r="BR17" s="53">
        <v>0</v>
      </c>
      <c r="BS17" s="53">
        <v>0</v>
      </c>
      <c r="BT17" s="53">
        <v>0</v>
      </c>
      <c r="BU17" s="53">
        <v>0</v>
      </c>
      <c r="BV17" s="53">
        <v>0</v>
      </c>
      <c r="BW17" s="53">
        <v>0</v>
      </c>
      <c r="BX17" s="53">
        <v>0</v>
      </c>
      <c r="BY17" s="53">
        <v>0</v>
      </c>
      <c r="BZ17" s="53">
        <v>0</v>
      </c>
      <c r="CA17" s="53">
        <v>0</v>
      </c>
      <c r="CB17" s="53">
        <v>0</v>
      </c>
      <c r="CC17" s="53">
        <v>0</v>
      </c>
      <c r="CD17" s="53">
        <v>0</v>
      </c>
      <c r="CE17" s="53">
        <v>0</v>
      </c>
      <c r="CF17" s="53">
        <v>0</v>
      </c>
      <c r="CG17" s="53">
        <v>0</v>
      </c>
      <c r="CH17" s="53">
        <v>0</v>
      </c>
      <c r="CI17" s="53">
        <v>0</v>
      </c>
      <c r="CJ17" s="15"/>
      <c r="CK17" s="54">
        <v>122351</v>
      </c>
      <c r="CL17" s="54">
        <v>122351</v>
      </c>
      <c r="CM17" s="54">
        <v>122351</v>
      </c>
      <c r="CN17" s="54">
        <v>122351</v>
      </c>
      <c r="CO17" s="54">
        <v>122351</v>
      </c>
      <c r="CP17" s="54">
        <v>122351</v>
      </c>
      <c r="CQ17" s="54">
        <v>122351</v>
      </c>
      <c r="CR17" s="54">
        <v>122351</v>
      </c>
      <c r="CS17" s="54">
        <v>122351</v>
      </c>
      <c r="CT17" s="54">
        <v>122351</v>
      </c>
      <c r="CU17" s="54">
        <v>122351</v>
      </c>
      <c r="CV17" s="54">
        <v>122351</v>
      </c>
      <c r="CW17" s="54">
        <v>137839</v>
      </c>
      <c r="CX17" s="54">
        <v>137839</v>
      </c>
      <c r="CY17" s="54">
        <v>137839</v>
      </c>
      <c r="CZ17" s="54">
        <v>137839</v>
      </c>
      <c r="DA17" s="54">
        <v>137839</v>
      </c>
      <c r="DB17" s="54">
        <v>137839</v>
      </c>
      <c r="DC17" s="54">
        <v>137839</v>
      </c>
      <c r="DD17" s="54">
        <v>137839</v>
      </c>
      <c r="DE17" s="55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57"/>
      <c r="EA17" s="72"/>
      <c r="EB17" s="72"/>
      <c r="EC17" s="72"/>
      <c r="ED17" s="72"/>
      <c r="EE17" s="72"/>
      <c r="EF17" s="72"/>
      <c r="EG17" s="72"/>
      <c r="EH17" s="72"/>
      <c r="EI17" s="72"/>
      <c r="EJ17" s="72"/>
      <c r="EK17" s="72"/>
      <c r="EL17" s="72"/>
      <c r="EM17" s="72"/>
      <c r="EN17" s="72"/>
      <c r="EO17" s="72"/>
      <c r="EP17" s="72"/>
      <c r="EQ17" s="72"/>
      <c r="ER17" s="72"/>
      <c r="ES17" s="72"/>
      <c r="ET17" s="72"/>
      <c r="EU17" s="58"/>
      <c r="EV17" s="72"/>
      <c r="EW17" s="72"/>
      <c r="EX17" s="72"/>
      <c r="EY17" s="72"/>
      <c r="EZ17" s="72"/>
      <c r="FA17" s="72"/>
      <c r="FB17" s="72"/>
      <c r="FC17" s="72"/>
      <c r="FD17" s="72"/>
      <c r="FE17" s="72"/>
      <c r="FF17" s="72"/>
      <c r="FG17" s="72"/>
      <c r="FH17" s="72"/>
      <c r="FI17" s="72"/>
      <c r="FJ17" s="72"/>
      <c r="FK17" s="72"/>
      <c r="FL17" s="72"/>
      <c r="FM17" s="72"/>
      <c r="FN17" s="72"/>
      <c r="FO17" s="72"/>
      <c r="FP17" s="58"/>
      <c r="FQ17" s="56"/>
      <c r="FR17" s="56"/>
      <c r="FS17" s="56"/>
      <c r="FT17" s="56"/>
      <c r="FU17" s="56"/>
      <c r="FV17" s="56"/>
      <c r="FW17" s="56"/>
      <c r="FX17" s="56"/>
      <c r="FY17" s="56"/>
      <c r="FZ17" s="56"/>
      <c r="GA17" s="56"/>
      <c r="GB17" s="56"/>
      <c r="GC17" s="56"/>
      <c r="GD17" s="56"/>
      <c r="GE17" s="56"/>
      <c r="GF17" s="56"/>
      <c r="GG17" s="56"/>
      <c r="GH17" s="56"/>
      <c r="GI17" s="56"/>
      <c r="GJ17" s="56"/>
      <c r="GK17" s="40"/>
      <c r="GL17" s="54">
        <v>122351</v>
      </c>
      <c r="GM17" s="54">
        <v>122351</v>
      </c>
      <c r="GN17" s="54">
        <v>122351</v>
      </c>
      <c r="GO17" s="54">
        <v>122351</v>
      </c>
      <c r="GP17" s="54">
        <v>122351</v>
      </c>
      <c r="GQ17" s="54">
        <v>122351</v>
      </c>
      <c r="GR17" s="54">
        <v>122351</v>
      </c>
      <c r="GS17" s="54">
        <v>122351</v>
      </c>
      <c r="GT17" s="54">
        <v>122351</v>
      </c>
      <c r="GU17" s="54">
        <v>122351</v>
      </c>
      <c r="GV17" s="54">
        <v>122351</v>
      </c>
      <c r="GW17" s="54">
        <v>122351</v>
      </c>
      <c r="GX17" s="54">
        <v>137839</v>
      </c>
      <c r="GY17" s="54">
        <v>137839</v>
      </c>
      <c r="GZ17" s="54">
        <v>137839</v>
      </c>
      <c r="HA17" s="54">
        <v>137839</v>
      </c>
      <c r="HB17" s="54">
        <v>137839</v>
      </c>
      <c r="HC17" s="54">
        <v>137839</v>
      </c>
      <c r="HD17" s="54">
        <v>137839</v>
      </c>
      <c r="HE17" s="54">
        <v>137839</v>
      </c>
      <c r="HF17" s="113">
        <f t="shared" si="2"/>
        <v>1</v>
      </c>
      <c r="HG17" s="111">
        <f t="shared" si="3"/>
        <v>0.28804082997633967</v>
      </c>
      <c r="HH17" s="98">
        <f t="shared" si="4"/>
        <v>0.28804082997633967</v>
      </c>
      <c r="HI17" s="73"/>
      <c r="HJ17" s="73"/>
      <c r="HK17" s="70"/>
      <c r="HL17" s="60">
        <v>0.05</v>
      </c>
      <c r="HM17" s="35"/>
    </row>
    <row r="18" spans="1:221" s="61" customFormat="1" x14ac:dyDescent="0.2">
      <c r="A18" s="48" t="str">
        <f t="shared" si="0"/>
        <v>Home Online Energy Checkup_Electric DHW Kit</v>
      </c>
      <c r="B18" s="62" t="s">
        <v>9</v>
      </c>
      <c r="C18" s="62" t="s">
        <v>14</v>
      </c>
      <c r="D18" s="62" t="s">
        <v>15</v>
      </c>
      <c r="E18" s="63">
        <v>750</v>
      </c>
      <c r="F18" s="63">
        <v>750</v>
      </c>
      <c r="G18" s="63">
        <v>750</v>
      </c>
      <c r="H18" s="63">
        <v>750</v>
      </c>
      <c r="I18" s="63">
        <v>750</v>
      </c>
      <c r="J18" s="63">
        <v>750</v>
      </c>
      <c r="K18" s="63">
        <v>750</v>
      </c>
      <c r="L18" s="63">
        <v>750</v>
      </c>
      <c r="M18" s="63">
        <v>750</v>
      </c>
      <c r="N18" s="63">
        <v>750</v>
      </c>
      <c r="O18" s="63">
        <v>750</v>
      </c>
      <c r="P18" s="63">
        <v>750</v>
      </c>
      <c r="Q18" s="63">
        <v>750</v>
      </c>
      <c r="R18" s="63">
        <v>750</v>
      </c>
      <c r="S18" s="63">
        <v>750</v>
      </c>
      <c r="T18" s="63">
        <v>750</v>
      </c>
      <c r="U18" s="63">
        <v>750</v>
      </c>
      <c r="V18" s="63">
        <v>750</v>
      </c>
      <c r="W18" s="63">
        <v>750</v>
      </c>
      <c r="X18" s="63">
        <v>750</v>
      </c>
      <c r="Y18" s="51"/>
      <c r="Z18" s="63">
        <v>363291.27480000001</v>
      </c>
      <c r="AA18" s="63">
        <v>363291.27480000001</v>
      </c>
      <c r="AB18" s="63">
        <v>363291.27480000001</v>
      </c>
      <c r="AC18" s="63">
        <v>363291.27480000001</v>
      </c>
      <c r="AD18" s="63">
        <v>363291.27480000001</v>
      </c>
      <c r="AE18" s="63">
        <v>363291.27480000001</v>
      </c>
      <c r="AF18" s="63">
        <v>363291.27480000001</v>
      </c>
      <c r="AG18" s="63">
        <v>363291.27480000001</v>
      </c>
      <c r="AH18" s="63">
        <v>369206.62938</v>
      </c>
      <c r="AI18" s="63">
        <v>375220.98395999998</v>
      </c>
      <c r="AJ18" s="63">
        <v>381235.33854000003</v>
      </c>
      <c r="AK18" s="63">
        <v>387249.69312000001</v>
      </c>
      <c r="AL18" s="63">
        <v>393264.0477</v>
      </c>
      <c r="AM18" s="63">
        <v>399278.40228000004</v>
      </c>
      <c r="AN18" s="63">
        <v>405292.75685999996</v>
      </c>
      <c r="AO18" s="63">
        <v>411307.11144000001</v>
      </c>
      <c r="AP18" s="63">
        <v>417321.46601999999</v>
      </c>
      <c r="AQ18" s="63">
        <v>423695.82059999998</v>
      </c>
      <c r="AR18" s="63">
        <v>430070.17518000002</v>
      </c>
      <c r="AS18" s="63">
        <v>436444.52976</v>
      </c>
      <c r="AT18" s="52"/>
      <c r="AU18" s="63">
        <v>42.39</v>
      </c>
      <c r="AV18" s="63">
        <v>42.39</v>
      </c>
      <c r="AW18" s="63">
        <v>42.39</v>
      </c>
      <c r="AX18" s="63">
        <v>42.39</v>
      </c>
      <c r="AY18" s="63">
        <v>42.39</v>
      </c>
      <c r="AZ18" s="63">
        <v>42.39</v>
      </c>
      <c r="BA18" s="63">
        <v>42.39</v>
      </c>
      <c r="BB18" s="63">
        <v>42.39</v>
      </c>
      <c r="BC18" s="63">
        <v>43.101000000000006</v>
      </c>
      <c r="BD18" s="63">
        <v>43.812000000000005</v>
      </c>
      <c r="BE18" s="63">
        <v>44.522999999999996</v>
      </c>
      <c r="BF18" s="63">
        <v>45.234000000000002</v>
      </c>
      <c r="BG18" s="63">
        <v>45.945</v>
      </c>
      <c r="BH18" s="63">
        <v>46.655999999999999</v>
      </c>
      <c r="BI18" s="63">
        <v>47.367000000000004</v>
      </c>
      <c r="BJ18" s="63">
        <v>48.078000000000003</v>
      </c>
      <c r="BK18" s="63">
        <v>48.789000000000001</v>
      </c>
      <c r="BL18" s="63">
        <v>49.545000000000002</v>
      </c>
      <c r="BM18" s="63">
        <v>50.301000000000002</v>
      </c>
      <c r="BN18" s="63">
        <v>51.057000000000002</v>
      </c>
      <c r="BO18" s="51"/>
      <c r="BP18" s="64">
        <v>0</v>
      </c>
      <c r="BQ18" s="64">
        <v>0</v>
      </c>
      <c r="BR18" s="64">
        <v>0</v>
      </c>
      <c r="BS18" s="64">
        <v>0</v>
      </c>
      <c r="BT18" s="64">
        <v>0</v>
      </c>
      <c r="BU18" s="64">
        <v>0</v>
      </c>
      <c r="BV18" s="64">
        <v>0</v>
      </c>
      <c r="BW18" s="64">
        <v>0</v>
      </c>
      <c r="BX18" s="64">
        <v>0</v>
      </c>
      <c r="BY18" s="64">
        <v>0</v>
      </c>
      <c r="BZ18" s="64">
        <v>0</v>
      </c>
      <c r="CA18" s="64">
        <v>0</v>
      </c>
      <c r="CB18" s="64">
        <v>0</v>
      </c>
      <c r="CC18" s="64">
        <v>0</v>
      </c>
      <c r="CD18" s="64">
        <v>0</v>
      </c>
      <c r="CE18" s="64">
        <v>0</v>
      </c>
      <c r="CF18" s="64">
        <v>0</v>
      </c>
      <c r="CG18" s="64">
        <v>0</v>
      </c>
      <c r="CH18" s="64">
        <v>0</v>
      </c>
      <c r="CI18" s="64">
        <v>0</v>
      </c>
      <c r="CJ18" s="15"/>
      <c r="CK18" s="65">
        <v>60401</v>
      </c>
      <c r="CL18" s="65">
        <v>60401</v>
      </c>
      <c r="CM18" s="65">
        <v>60401</v>
      </c>
      <c r="CN18" s="65">
        <v>60401</v>
      </c>
      <c r="CO18" s="65">
        <v>60401</v>
      </c>
      <c r="CP18" s="65">
        <v>60401</v>
      </c>
      <c r="CQ18" s="65">
        <v>60401</v>
      </c>
      <c r="CR18" s="65">
        <v>60401</v>
      </c>
      <c r="CS18" s="65">
        <v>60401</v>
      </c>
      <c r="CT18" s="65">
        <v>60401</v>
      </c>
      <c r="CU18" s="65">
        <v>60401</v>
      </c>
      <c r="CV18" s="65">
        <v>60401</v>
      </c>
      <c r="CW18" s="65">
        <v>60401</v>
      </c>
      <c r="CX18" s="65">
        <v>60401</v>
      </c>
      <c r="CY18" s="65">
        <v>60401</v>
      </c>
      <c r="CZ18" s="65">
        <v>60401</v>
      </c>
      <c r="DA18" s="65">
        <v>60401</v>
      </c>
      <c r="DB18" s="65">
        <v>60401</v>
      </c>
      <c r="DC18" s="65">
        <v>60401</v>
      </c>
      <c r="DD18" s="65">
        <v>60401</v>
      </c>
      <c r="DE18" s="55"/>
      <c r="DF18" s="66">
        <v>48750</v>
      </c>
      <c r="DG18" s="66">
        <v>48750</v>
      </c>
      <c r="DH18" s="66">
        <v>48750</v>
      </c>
      <c r="DI18" s="66">
        <v>48750</v>
      </c>
      <c r="DJ18" s="66">
        <v>48750</v>
      </c>
      <c r="DK18" s="66">
        <v>48750</v>
      </c>
      <c r="DL18" s="66">
        <v>48750</v>
      </c>
      <c r="DM18" s="66">
        <v>48750</v>
      </c>
      <c r="DN18" s="66">
        <v>48750</v>
      </c>
      <c r="DO18" s="66">
        <v>48750</v>
      </c>
      <c r="DP18" s="66">
        <v>48750</v>
      </c>
      <c r="DQ18" s="66">
        <v>48750</v>
      </c>
      <c r="DR18" s="66">
        <v>48750</v>
      </c>
      <c r="DS18" s="66">
        <v>48750</v>
      </c>
      <c r="DT18" s="66">
        <v>48750</v>
      </c>
      <c r="DU18" s="66">
        <v>48750</v>
      </c>
      <c r="DV18" s="66">
        <v>48750</v>
      </c>
      <c r="DW18" s="66">
        <v>48750</v>
      </c>
      <c r="DX18" s="66">
        <v>48750</v>
      </c>
      <c r="DY18" s="66">
        <v>48750</v>
      </c>
      <c r="DZ18" s="57"/>
      <c r="EA18" s="66">
        <v>3900</v>
      </c>
      <c r="EB18" s="66">
        <v>3900</v>
      </c>
      <c r="EC18" s="66">
        <v>3900</v>
      </c>
      <c r="ED18" s="66">
        <v>3900</v>
      </c>
      <c r="EE18" s="66">
        <v>3900</v>
      </c>
      <c r="EF18" s="66">
        <v>3900</v>
      </c>
      <c r="EG18" s="66">
        <v>3900</v>
      </c>
      <c r="EH18" s="66">
        <v>3900</v>
      </c>
      <c r="EI18" s="66">
        <v>3900</v>
      </c>
      <c r="EJ18" s="66">
        <v>3900</v>
      </c>
      <c r="EK18" s="66">
        <v>3900</v>
      </c>
      <c r="EL18" s="66">
        <v>3900</v>
      </c>
      <c r="EM18" s="66">
        <v>3900</v>
      </c>
      <c r="EN18" s="66">
        <v>3900</v>
      </c>
      <c r="EO18" s="66">
        <v>3900</v>
      </c>
      <c r="EP18" s="66">
        <v>3900</v>
      </c>
      <c r="EQ18" s="66">
        <v>3900</v>
      </c>
      <c r="ER18" s="66">
        <v>3900</v>
      </c>
      <c r="ES18" s="66">
        <v>3900</v>
      </c>
      <c r="ET18" s="66">
        <v>3900</v>
      </c>
      <c r="EU18" s="58"/>
      <c r="EV18" s="66">
        <v>4875</v>
      </c>
      <c r="EW18" s="66">
        <v>4875</v>
      </c>
      <c r="EX18" s="66">
        <v>4875</v>
      </c>
      <c r="EY18" s="66">
        <v>4875</v>
      </c>
      <c r="EZ18" s="66">
        <v>4875</v>
      </c>
      <c r="FA18" s="66">
        <v>4875</v>
      </c>
      <c r="FB18" s="66">
        <v>4875</v>
      </c>
      <c r="FC18" s="66">
        <v>4875</v>
      </c>
      <c r="FD18" s="66">
        <v>4875</v>
      </c>
      <c r="FE18" s="66">
        <v>4875</v>
      </c>
      <c r="FF18" s="66">
        <v>4875</v>
      </c>
      <c r="FG18" s="66">
        <v>4875</v>
      </c>
      <c r="FH18" s="66">
        <v>4875</v>
      </c>
      <c r="FI18" s="66">
        <v>4875</v>
      </c>
      <c r="FJ18" s="66">
        <v>4875</v>
      </c>
      <c r="FK18" s="66">
        <v>4875</v>
      </c>
      <c r="FL18" s="66">
        <v>4875</v>
      </c>
      <c r="FM18" s="66">
        <v>4875</v>
      </c>
      <c r="FN18" s="66">
        <v>4875</v>
      </c>
      <c r="FO18" s="66">
        <v>4875</v>
      </c>
      <c r="FP18" s="58"/>
      <c r="FQ18" s="66">
        <v>2876</v>
      </c>
      <c r="FR18" s="66">
        <v>2876</v>
      </c>
      <c r="FS18" s="66">
        <v>2876</v>
      </c>
      <c r="FT18" s="66">
        <v>2876</v>
      </c>
      <c r="FU18" s="66">
        <v>2876</v>
      </c>
      <c r="FV18" s="66">
        <v>2876</v>
      </c>
      <c r="FW18" s="66">
        <v>2876</v>
      </c>
      <c r="FX18" s="66">
        <v>2876</v>
      </c>
      <c r="FY18" s="66">
        <v>2876</v>
      </c>
      <c r="FZ18" s="66">
        <v>2876</v>
      </c>
      <c r="GA18" s="66">
        <v>2876</v>
      </c>
      <c r="GB18" s="66">
        <v>2876</v>
      </c>
      <c r="GC18" s="66">
        <v>2876</v>
      </c>
      <c r="GD18" s="66">
        <v>2876</v>
      </c>
      <c r="GE18" s="66">
        <v>2876</v>
      </c>
      <c r="GF18" s="66">
        <v>2876</v>
      </c>
      <c r="GG18" s="66">
        <v>2876</v>
      </c>
      <c r="GH18" s="66">
        <v>2876</v>
      </c>
      <c r="GI18" s="66">
        <v>2876</v>
      </c>
      <c r="GJ18" s="66">
        <v>2876</v>
      </c>
      <c r="GK18" s="40"/>
      <c r="GL18" s="65">
        <v>60401</v>
      </c>
      <c r="GM18" s="65">
        <v>60401</v>
      </c>
      <c r="GN18" s="65">
        <v>60401</v>
      </c>
      <c r="GO18" s="65">
        <v>60401</v>
      </c>
      <c r="GP18" s="65">
        <v>60401</v>
      </c>
      <c r="GQ18" s="65">
        <v>60401</v>
      </c>
      <c r="GR18" s="65">
        <v>60401</v>
      </c>
      <c r="GS18" s="65">
        <v>60401</v>
      </c>
      <c r="GT18" s="65">
        <v>60401</v>
      </c>
      <c r="GU18" s="65">
        <v>60401</v>
      </c>
      <c r="GV18" s="65">
        <v>60401</v>
      </c>
      <c r="GW18" s="65">
        <v>60401</v>
      </c>
      <c r="GX18" s="65">
        <v>60401</v>
      </c>
      <c r="GY18" s="65">
        <v>60401</v>
      </c>
      <c r="GZ18" s="65">
        <v>60401</v>
      </c>
      <c r="HA18" s="65">
        <v>60401</v>
      </c>
      <c r="HB18" s="65">
        <v>60401</v>
      </c>
      <c r="HC18" s="65">
        <v>60401</v>
      </c>
      <c r="HD18" s="65">
        <v>60401</v>
      </c>
      <c r="HE18" s="65">
        <v>60401</v>
      </c>
      <c r="HF18" s="113">
        <f t="shared" si="2"/>
        <v>1</v>
      </c>
      <c r="HG18" s="111">
        <f t="shared" si="3"/>
        <v>0.16626053029556545</v>
      </c>
      <c r="HH18" s="98">
        <f t="shared" si="4"/>
        <v>0.16626053029556545</v>
      </c>
      <c r="HI18" s="69">
        <v>65</v>
      </c>
      <c r="HJ18" s="68">
        <v>0.08</v>
      </c>
      <c r="HK18" s="68">
        <v>0.1</v>
      </c>
      <c r="HL18" s="68">
        <v>0.05</v>
      </c>
      <c r="HM18" s="35"/>
    </row>
    <row r="19" spans="1:221" s="61" customFormat="1" x14ac:dyDescent="0.2">
      <c r="A19" s="48" t="str">
        <f t="shared" si="0"/>
        <v>Home Online Energy Checkup_Gas DHW Kit</v>
      </c>
      <c r="B19" s="62" t="s">
        <v>9</v>
      </c>
      <c r="C19" s="62" t="s">
        <v>14</v>
      </c>
      <c r="D19" s="62" t="s">
        <v>16</v>
      </c>
      <c r="E19" s="63">
        <v>1000</v>
      </c>
      <c r="F19" s="63">
        <v>1000</v>
      </c>
      <c r="G19" s="63">
        <v>1000</v>
      </c>
      <c r="H19" s="63">
        <v>1000</v>
      </c>
      <c r="I19" s="63">
        <v>1000</v>
      </c>
      <c r="J19" s="63">
        <v>1000</v>
      </c>
      <c r="K19" s="63">
        <v>1000</v>
      </c>
      <c r="L19" s="63">
        <v>1000</v>
      </c>
      <c r="M19" s="63">
        <v>1000</v>
      </c>
      <c r="N19" s="63">
        <v>1000</v>
      </c>
      <c r="O19" s="63">
        <v>1000</v>
      </c>
      <c r="P19" s="63">
        <v>1000</v>
      </c>
      <c r="Q19" s="63">
        <v>1250</v>
      </c>
      <c r="R19" s="63">
        <v>1250</v>
      </c>
      <c r="S19" s="63">
        <v>1250</v>
      </c>
      <c r="T19" s="63">
        <v>1250</v>
      </c>
      <c r="U19" s="63">
        <v>1250</v>
      </c>
      <c r="V19" s="63">
        <v>1250</v>
      </c>
      <c r="W19" s="63">
        <v>1250</v>
      </c>
      <c r="X19" s="63">
        <v>1250</v>
      </c>
      <c r="Y19" s="51"/>
      <c r="Z19" s="63">
        <v>61478.366399999999</v>
      </c>
      <c r="AA19" s="63">
        <v>61478.366399999999</v>
      </c>
      <c r="AB19" s="63">
        <v>61478.366399999999</v>
      </c>
      <c r="AC19" s="63">
        <v>61478.366399999999</v>
      </c>
      <c r="AD19" s="63">
        <v>61478.366399999999</v>
      </c>
      <c r="AE19" s="63">
        <v>61478.366399999999</v>
      </c>
      <c r="AF19" s="63">
        <v>61478.366399999999</v>
      </c>
      <c r="AG19" s="63">
        <v>61478.366399999999</v>
      </c>
      <c r="AH19" s="63">
        <v>62474.791895999995</v>
      </c>
      <c r="AI19" s="63">
        <v>63471.217391999999</v>
      </c>
      <c r="AJ19" s="63">
        <v>64467.642887999995</v>
      </c>
      <c r="AK19" s="63">
        <v>65464.068383999998</v>
      </c>
      <c r="AL19" s="63">
        <v>66460.493879999995</v>
      </c>
      <c r="AM19" s="63">
        <v>67456.919376000005</v>
      </c>
      <c r="AN19" s="63">
        <v>68520.415787999998</v>
      </c>
      <c r="AO19" s="63">
        <v>69583.912199999992</v>
      </c>
      <c r="AP19" s="63">
        <v>70647.408611999999</v>
      </c>
      <c r="AQ19" s="63">
        <v>71710.905023999992</v>
      </c>
      <c r="AR19" s="63">
        <v>72774.401436</v>
      </c>
      <c r="AS19" s="63">
        <v>73837.897847999993</v>
      </c>
      <c r="AT19" s="52"/>
      <c r="AU19" s="63">
        <v>12.24</v>
      </c>
      <c r="AV19" s="63">
        <v>12.24</v>
      </c>
      <c r="AW19" s="63">
        <v>12.24</v>
      </c>
      <c r="AX19" s="63">
        <v>12.24</v>
      </c>
      <c r="AY19" s="63">
        <v>12.24</v>
      </c>
      <c r="AZ19" s="63">
        <v>12.24</v>
      </c>
      <c r="BA19" s="63">
        <v>12.24</v>
      </c>
      <c r="BB19" s="63">
        <v>12.24</v>
      </c>
      <c r="BC19" s="63">
        <v>12.423599999999999</v>
      </c>
      <c r="BD19" s="63">
        <v>12.607199999999999</v>
      </c>
      <c r="BE19" s="63">
        <v>12.790800000000001</v>
      </c>
      <c r="BF19" s="63">
        <v>12.974399999999999</v>
      </c>
      <c r="BG19" s="63">
        <v>13.157999999999999</v>
      </c>
      <c r="BH19" s="63">
        <v>13.3416</v>
      </c>
      <c r="BI19" s="63">
        <v>13.5558</v>
      </c>
      <c r="BJ19" s="63">
        <v>13.77</v>
      </c>
      <c r="BK19" s="63">
        <v>13.9842</v>
      </c>
      <c r="BL19" s="63">
        <v>14.198399999999999</v>
      </c>
      <c r="BM19" s="63">
        <v>14.412599999999999</v>
      </c>
      <c r="BN19" s="63">
        <v>14.626799999999999</v>
      </c>
      <c r="BO19" s="51"/>
      <c r="BP19" s="64">
        <v>0</v>
      </c>
      <c r="BQ19" s="64">
        <v>0</v>
      </c>
      <c r="BR19" s="64">
        <v>0</v>
      </c>
      <c r="BS19" s="64">
        <v>0</v>
      </c>
      <c r="BT19" s="64">
        <v>0</v>
      </c>
      <c r="BU19" s="64">
        <v>0</v>
      </c>
      <c r="BV19" s="64">
        <v>0</v>
      </c>
      <c r="BW19" s="64">
        <v>0</v>
      </c>
      <c r="BX19" s="64">
        <v>0</v>
      </c>
      <c r="BY19" s="64">
        <v>0</v>
      </c>
      <c r="BZ19" s="64">
        <v>0</v>
      </c>
      <c r="CA19" s="64">
        <v>0</v>
      </c>
      <c r="CB19" s="64">
        <v>0</v>
      </c>
      <c r="CC19" s="64">
        <v>0</v>
      </c>
      <c r="CD19" s="64">
        <v>0</v>
      </c>
      <c r="CE19" s="64">
        <v>0</v>
      </c>
      <c r="CF19" s="64">
        <v>0</v>
      </c>
      <c r="CG19" s="64">
        <v>0</v>
      </c>
      <c r="CH19" s="64">
        <v>0</v>
      </c>
      <c r="CI19" s="64">
        <v>0</v>
      </c>
      <c r="CJ19" s="15"/>
      <c r="CK19" s="65">
        <v>61950</v>
      </c>
      <c r="CL19" s="65">
        <v>61950</v>
      </c>
      <c r="CM19" s="65">
        <v>61950</v>
      </c>
      <c r="CN19" s="65">
        <v>61950</v>
      </c>
      <c r="CO19" s="65">
        <v>61950</v>
      </c>
      <c r="CP19" s="65">
        <v>61950</v>
      </c>
      <c r="CQ19" s="65">
        <v>61950</v>
      </c>
      <c r="CR19" s="65">
        <v>61950</v>
      </c>
      <c r="CS19" s="65">
        <v>61950</v>
      </c>
      <c r="CT19" s="65">
        <v>61950</v>
      </c>
      <c r="CU19" s="65">
        <v>61950</v>
      </c>
      <c r="CV19" s="65">
        <v>61950</v>
      </c>
      <c r="CW19" s="65">
        <v>77438</v>
      </c>
      <c r="CX19" s="65">
        <v>77438</v>
      </c>
      <c r="CY19" s="65">
        <v>77438</v>
      </c>
      <c r="CZ19" s="65">
        <v>77438</v>
      </c>
      <c r="DA19" s="65">
        <v>77438</v>
      </c>
      <c r="DB19" s="65">
        <v>77438</v>
      </c>
      <c r="DC19" s="65">
        <v>77438</v>
      </c>
      <c r="DD19" s="65">
        <v>77438</v>
      </c>
      <c r="DE19" s="55"/>
      <c r="DF19" s="66">
        <v>50000</v>
      </c>
      <c r="DG19" s="66">
        <v>50000</v>
      </c>
      <c r="DH19" s="66">
        <v>50000</v>
      </c>
      <c r="DI19" s="66">
        <v>50000</v>
      </c>
      <c r="DJ19" s="66">
        <v>50000</v>
      </c>
      <c r="DK19" s="66">
        <v>50000</v>
      </c>
      <c r="DL19" s="66">
        <v>50000</v>
      </c>
      <c r="DM19" s="66">
        <v>50000</v>
      </c>
      <c r="DN19" s="66">
        <v>50000</v>
      </c>
      <c r="DO19" s="66">
        <v>50000</v>
      </c>
      <c r="DP19" s="66">
        <v>50000</v>
      </c>
      <c r="DQ19" s="66">
        <v>50000</v>
      </c>
      <c r="DR19" s="66">
        <v>62500</v>
      </c>
      <c r="DS19" s="66">
        <v>62500</v>
      </c>
      <c r="DT19" s="66">
        <v>62500</v>
      </c>
      <c r="DU19" s="66">
        <v>62500</v>
      </c>
      <c r="DV19" s="66">
        <v>62500</v>
      </c>
      <c r="DW19" s="66">
        <v>62500</v>
      </c>
      <c r="DX19" s="66">
        <v>62500</v>
      </c>
      <c r="DY19" s="66">
        <v>62500</v>
      </c>
      <c r="DZ19" s="57"/>
      <c r="EA19" s="66">
        <v>4000</v>
      </c>
      <c r="EB19" s="66">
        <v>4000</v>
      </c>
      <c r="EC19" s="66">
        <v>4000</v>
      </c>
      <c r="ED19" s="66">
        <v>4000</v>
      </c>
      <c r="EE19" s="66">
        <v>4000</v>
      </c>
      <c r="EF19" s="66">
        <v>4000</v>
      </c>
      <c r="EG19" s="66">
        <v>4000</v>
      </c>
      <c r="EH19" s="66">
        <v>4000</v>
      </c>
      <c r="EI19" s="66">
        <v>4000</v>
      </c>
      <c r="EJ19" s="66">
        <v>4000</v>
      </c>
      <c r="EK19" s="66">
        <v>4000</v>
      </c>
      <c r="EL19" s="66">
        <v>4000</v>
      </c>
      <c r="EM19" s="66">
        <v>5000</v>
      </c>
      <c r="EN19" s="66">
        <v>5000</v>
      </c>
      <c r="EO19" s="66">
        <v>5000</v>
      </c>
      <c r="EP19" s="66">
        <v>5000</v>
      </c>
      <c r="EQ19" s="66">
        <v>5000</v>
      </c>
      <c r="ER19" s="66">
        <v>5000</v>
      </c>
      <c r="ES19" s="66">
        <v>5000</v>
      </c>
      <c r="ET19" s="66">
        <v>5000</v>
      </c>
      <c r="EU19" s="58"/>
      <c r="EV19" s="66">
        <v>5000</v>
      </c>
      <c r="EW19" s="66">
        <v>5000</v>
      </c>
      <c r="EX19" s="66">
        <v>5000</v>
      </c>
      <c r="EY19" s="66">
        <v>5000</v>
      </c>
      <c r="EZ19" s="66">
        <v>5000</v>
      </c>
      <c r="FA19" s="66">
        <v>5000</v>
      </c>
      <c r="FB19" s="66">
        <v>5000</v>
      </c>
      <c r="FC19" s="66">
        <v>5000</v>
      </c>
      <c r="FD19" s="66">
        <v>5000</v>
      </c>
      <c r="FE19" s="66">
        <v>5000</v>
      </c>
      <c r="FF19" s="66">
        <v>5000</v>
      </c>
      <c r="FG19" s="66">
        <v>5000</v>
      </c>
      <c r="FH19" s="66">
        <v>6250</v>
      </c>
      <c r="FI19" s="66">
        <v>6250</v>
      </c>
      <c r="FJ19" s="66">
        <v>6250</v>
      </c>
      <c r="FK19" s="66">
        <v>6250</v>
      </c>
      <c r="FL19" s="66">
        <v>6250</v>
      </c>
      <c r="FM19" s="66">
        <v>6250</v>
      </c>
      <c r="FN19" s="66">
        <v>6250</v>
      </c>
      <c r="FO19" s="66">
        <v>6250</v>
      </c>
      <c r="FP19" s="58"/>
      <c r="FQ19" s="66">
        <v>2950</v>
      </c>
      <c r="FR19" s="66">
        <v>2950</v>
      </c>
      <c r="FS19" s="66">
        <v>2950</v>
      </c>
      <c r="FT19" s="66">
        <v>2950</v>
      </c>
      <c r="FU19" s="66">
        <v>2950</v>
      </c>
      <c r="FV19" s="66">
        <v>2950</v>
      </c>
      <c r="FW19" s="66">
        <v>2950</v>
      </c>
      <c r="FX19" s="66">
        <v>2950</v>
      </c>
      <c r="FY19" s="66">
        <v>2950</v>
      </c>
      <c r="FZ19" s="66">
        <v>2950</v>
      </c>
      <c r="GA19" s="66">
        <v>2950</v>
      </c>
      <c r="GB19" s="66">
        <v>2950</v>
      </c>
      <c r="GC19" s="66">
        <v>3688</v>
      </c>
      <c r="GD19" s="66">
        <v>3688</v>
      </c>
      <c r="GE19" s="66">
        <v>3688</v>
      </c>
      <c r="GF19" s="66">
        <v>3688</v>
      </c>
      <c r="GG19" s="66">
        <v>3688</v>
      </c>
      <c r="GH19" s="66">
        <v>3688</v>
      </c>
      <c r="GI19" s="66">
        <v>3688</v>
      </c>
      <c r="GJ19" s="66">
        <v>3688</v>
      </c>
      <c r="GK19" s="40"/>
      <c r="GL19" s="65">
        <v>61950</v>
      </c>
      <c r="GM19" s="65">
        <v>61950</v>
      </c>
      <c r="GN19" s="65">
        <v>61950</v>
      </c>
      <c r="GO19" s="65">
        <v>61950</v>
      </c>
      <c r="GP19" s="65">
        <v>61950</v>
      </c>
      <c r="GQ19" s="65">
        <v>61950</v>
      </c>
      <c r="GR19" s="65">
        <v>61950</v>
      </c>
      <c r="GS19" s="65">
        <v>61950</v>
      </c>
      <c r="GT19" s="65">
        <v>61950</v>
      </c>
      <c r="GU19" s="65">
        <v>61950</v>
      </c>
      <c r="GV19" s="65">
        <v>61950</v>
      </c>
      <c r="GW19" s="65">
        <v>61950</v>
      </c>
      <c r="GX19" s="65">
        <v>77438</v>
      </c>
      <c r="GY19" s="65">
        <v>77438</v>
      </c>
      <c r="GZ19" s="65">
        <v>77438</v>
      </c>
      <c r="HA19" s="65">
        <v>77438</v>
      </c>
      <c r="HB19" s="65">
        <v>77438</v>
      </c>
      <c r="HC19" s="65">
        <v>77438</v>
      </c>
      <c r="HD19" s="65">
        <v>77438</v>
      </c>
      <c r="HE19" s="65">
        <v>77438</v>
      </c>
      <c r="HF19" s="113">
        <f t="shared" si="2"/>
        <v>1</v>
      </c>
      <c r="HG19" s="111">
        <f t="shared" si="3"/>
        <v>1.0076715376093663</v>
      </c>
      <c r="HH19" s="98">
        <f t="shared" si="4"/>
        <v>1.0076715376093663</v>
      </c>
      <c r="HI19" s="69">
        <v>50</v>
      </c>
      <c r="HJ19" s="68">
        <v>0.08</v>
      </c>
      <c r="HK19" s="68">
        <v>0.1</v>
      </c>
      <c r="HL19" s="68">
        <v>0.05</v>
      </c>
      <c r="HM19" s="35"/>
    </row>
    <row r="20" spans="1:221" s="61" customFormat="1" x14ac:dyDescent="0.2">
      <c r="A20" s="48" t="str">
        <f t="shared" si="0"/>
        <v>Schools Education Program _</v>
      </c>
      <c r="B20" s="49" t="s">
        <v>9</v>
      </c>
      <c r="C20" s="49" t="s">
        <v>17</v>
      </c>
      <c r="D20" s="49"/>
      <c r="E20" s="50">
        <v>3500</v>
      </c>
      <c r="F20" s="50">
        <v>3500</v>
      </c>
      <c r="G20" s="50">
        <v>3500</v>
      </c>
      <c r="H20" s="50">
        <v>3500</v>
      </c>
      <c r="I20" s="50">
        <v>3500</v>
      </c>
      <c r="J20" s="50">
        <v>3500</v>
      </c>
      <c r="K20" s="50">
        <v>3500</v>
      </c>
      <c r="L20" s="50">
        <v>3500</v>
      </c>
      <c r="M20" s="50">
        <v>3500</v>
      </c>
      <c r="N20" s="50">
        <v>3500</v>
      </c>
      <c r="O20" s="50">
        <v>3500</v>
      </c>
      <c r="P20" s="50">
        <v>3500</v>
      </c>
      <c r="Q20" s="50">
        <v>3750</v>
      </c>
      <c r="R20" s="50">
        <v>3750</v>
      </c>
      <c r="S20" s="50">
        <v>3750</v>
      </c>
      <c r="T20" s="50">
        <v>3750</v>
      </c>
      <c r="U20" s="50">
        <v>3750</v>
      </c>
      <c r="V20" s="50">
        <v>3750</v>
      </c>
      <c r="W20" s="50">
        <v>3750</v>
      </c>
      <c r="X20" s="50">
        <v>3750</v>
      </c>
      <c r="Y20" s="51"/>
      <c r="Z20" s="50">
        <v>1857884.6412</v>
      </c>
      <c r="AA20" s="50">
        <v>1857884.6412</v>
      </c>
      <c r="AB20" s="50">
        <v>1857884.6412</v>
      </c>
      <c r="AC20" s="50">
        <v>1857884.6412</v>
      </c>
      <c r="AD20" s="50">
        <v>1857884.6412</v>
      </c>
      <c r="AE20" s="50">
        <v>1857884.6412</v>
      </c>
      <c r="AF20" s="50">
        <v>1857884.6412</v>
      </c>
      <c r="AG20" s="50">
        <v>1857884.6412</v>
      </c>
      <c r="AH20" s="50">
        <v>1884492.9212759999</v>
      </c>
      <c r="AI20" s="50">
        <v>1911101.201352</v>
      </c>
      <c r="AJ20" s="50">
        <v>1937709.4814280001</v>
      </c>
      <c r="AK20" s="50">
        <v>1964317.7615040001</v>
      </c>
      <c r="AL20" s="50">
        <v>1996100.1415800001</v>
      </c>
      <c r="AM20" s="50">
        <v>2027882.5216560001</v>
      </c>
      <c r="AN20" s="50">
        <v>2059664.9017320001</v>
      </c>
      <c r="AO20" s="50">
        <v>2091514.3527239999</v>
      </c>
      <c r="AP20" s="50">
        <v>2123363.8037160002</v>
      </c>
      <c r="AQ20" s="50">
        <v>2155213.254708</v>
      </c>
      <c r="AR20" s="50">
        <v>2187062.7056999998</v>
      </c>
      <c r="AS20" s="50">
        <v>2218912.1566920001</v>
      </c>
      <c r="AT20" s="15"/>
      <c r="AU20" s="50">
        <v>194.35500000000002</v>
      </c>
      <c r="AV20" s="50">
        <v>194.35500000000002</v>
      </c>
      <c r="AW20" s="50">
        <v>194.35500000000002</v>
      </c>
      <c r="AX20" s="50">
        <v>194.35500000000002</v>
      </c>
      <c r="AY20" s="50">
        <v>194.35500000000002</v>
      </c>
      <c r="AZ20" s="50">
        <v>194.35500000000002</v>
      </c>
      <c r="BA20" s="50">
        <v>194.35500000000002</v>
      </c>
      <c r="BB20" s="50">
        <v>194.35500000000002</v>
      </c>
      <c r="BC20" s="50">
        <v>197.16210000000001</v>
      </c>
      <c r="BD20" s="50">
        <v>199.9692</v>
      </c>
      <c r="BE20" s="50">
        <v>202.77629999999999</v>
      </c>
      <c r="BF20" s="50">
        <v>205.58340000000001</v>
      </c>
      <c r="BG20" s="50">
        <v>208.88460000000003</v>
      </c>
      <c r="BH20" s="50">
        <v>212.18580000000003</v>
      </c>
      <c r="BI20" s="50">
        <v>215.48699999999999</v>
      </c>
      <c r="BJ20" s="50">
        <v>218.81880000000001</v>
      </c>
      <c r="BK20" s="50">
        <v>222.1506</v>
      </c>
      <c r="BL20" s="50">
        <v>225.48240000000001</v>
      </c>
      <c r="BM20" s="50">
        <v>228.81420000000003</v>
      </c>
      <c r="BN20" s="50">
        <v>232.14600000000002</v>
      </c>
      <c r="BO20" s="15"/>
      <c r="BP20" s="53">
        <v>0</v>
      </c>
      <c r="BQ20" s="53">
        <v>0</v>
      </c>
      <c r="BR20" s="53">
        <v>0</v>
      </c>
      <c r="BS20" s="53">
        <v>0</v>
      </c>
      <c r="BT20" s="53">
        <v>0</v>
      </c>
      <c r="BU20" s="53">
        <v>0</v>
      </c>
      <c r="BV20" s="53">
        <v>0</v>
      </c>
      <c r="BW20" s="53">
        <v>0</v>
      </c>
      <c r="BX20" s="53">
        <v>0</v>
      </c>
      <c r="BY20" s="53">
        <v>0</v>
      </c>
      <c r="BZ20" s="53">
        <v>0</v>
      </c>
      <c r="CA20" s="53">
        <v>0</v>
      </c>
      <c r="CB20" s="53">
        <v>0</v>
      </c>
      <c r="CC20" s="53">
        <v>0</v>
      </c>
      <c r="CD20" s="53">
        <v>0</v>
      </c>
      <c r="CE20" s="53">
        <v>0</v>
      </c>
      <c r="CF20" s="53">
        <v>0</v>
      </c>
      <c r="CG20" s="53">
        <v>0</v>
      </c>
      <c r="CH20" s="53">
        <v>0</v>
      </c>
      <c r="CI20" s="53">
        <v>0</v>
      </c>
      <c r="CJ20" s="15"/>
      <c r="CK20" s="54">
        <v>269929</v>
      </c>
      <c r="CL20" s="54">
        <v>269929</v>
      </c>
      <c r="CM20" s="54">
        <v>269929</v>
      </c>
      <c r="CN20" s="54">
        <v>269929</v>
      </c>
      <c r="CO20" s="54">
        <v>269929</v>
      </c>
      <c r="CP20" s="54">
        <v>269929</v>
      </c>
      <c r="CQ20" s="54">
        <v>269929</v>
      </c>
      <c r="CR20" s="54">
        <v>269929</v>
      </c>
      <c r="CS20" s="54">
        <v>269929</v>
      </c>
      <c r="CT20" s="54">
        <v>269929</v>
      </c>
      <c r="CU20" s="54">
        <v>269929</v>
      </c>
      <c r="CV20" s="54">
        <v>269929</v>
      </c>
      <c r="CW20" s="54">
        <v>289210</v>
      </c>
      <c r="CX20" s="54">
        <v>289210</v>
      </c>
      <c r="CY20" s="54">
        <v>289210</v>
      </c>
      <c r="CZ20" s="54">
        <v>289210</v>
      </c>
      <c r="DA20" s="54">
        <v>289210</v>
      </c>
      <c r="DB20" s="54">
        <v>289210</v>
      </c>
      <c r="DC20" s="54">
        <v>289210</v>
      </c>
      <c r="DD20" s="54">
        <v>289210</v>
      </c>
      <c r="DE20" s="55"/>
      <c r="DF20" s="56">
        <v>227500</v>
      </c>
      <c r="DG20" s="56">
        <v>227500</v>
      </c>
      <c r="DH20" s="56">
        <v>227500</v>
      </c>
      <c r="DI20" s="56">
        <v>227500</v>
      </c>
      <c r="DJ20" s="56">
        <v>227500</v>
      </c>
      <c r="DK20" s="56">
        <v>227500</v>
      </c>
      <c r="DL20" s="56">
        <v>227500</v>
      </c>
      <c r="DM20" s="56">
        <v>227500</v>
      </c>
      <c r="DN20" s="56">
        <v>227500</v>
      </c>
      <c r="DO20" s="56">
        <v>227500</v>
      </c>
      <c r="DP20" s="56">
        <v>227500</v>
      </c>
      <c r="DQ20" s="56">
        <v>227500</v>
      </c>
      <c r="DR20" s="56">
        <v>243750</v>
      </c>
      <c r="DS20" s="56">
        <v>243750</v>
      </c>
      <c r="DT20" s="56">
        <v>243750</v>
      </c>
      <c r="DU20" s="56">
        <v>243750</v>
      </c>
      <c r="DV20" s="56">
        <v>243750</v>
      </c>
      <c r="DW20" s="56">
        <v>243750</v>
      </c>
      <c r="DX20" s="56">
        <v>243750</v>
      </c>
      <c r="DY20" s="56">
        <v>243750</v>
      </c>
      <c r="DZ20" s="57"/>
      <c r="EA20" s="56">
        <v>18200</v>
      </c>
      <c r="EB20" s="56">
        <v>18200</v>
      </c>
      <c r="EC20" s="56">
        <v>18200</v>
      </c>
      <c r="ED20" s="56">
        <v>18200</v>
      </c>
      <c r="EE20" s="56">
        <v>18200</v>
      </c>
      <c r="EF20" s="56">
        <v>18200</v>
      </c>
      <c r="EG20" s="56">
        <v>18200</v>
      </c>
      <c r="EH20" s="56">
        <v>18200</v>
      </c>
      <c r="EI20" s="56">
        <v>18200</v>
      </c>
      <c r="EJ20" s="56">
        <v>18200</v>
      </c>
      <c r="EK20" s="56">
        <v>18200</v>
      </c>
      <c r="EL20" s="56">
        <v>18200</v>
      </c>
      <c r="EM20" s="56">
        <v>19500</v>
      </c>
      <c r="EN20" s="56">
        <v>19500</v>
      </c>
      <c r="EO20" s="56">
        <v>19500</v>
      </c>
      <c r="EP20" s="56">
        <v>19500</v>
      </c>
      <c r="EQ20" s="56">
        <v>19500</v>
      </c>
      <c r="ER20" s="56">
        <v>19500</v>
      </c>
      <c r="ES20" s="56">
        <v>19500</v>
      </c>
      <c r="ET20" s="56">
        <v>19500</v>
      </c>
      <c r="EU20" s="58"/>
      <c r="EV20" s="56">
        <v>11375</v>
      </c>
      <c r="EW20" s="56">
        <v>11375</v>
      </c>
      <c r="EX20" s="56">
        <v>11375</v>
      </c>
      <c r="EY20" s="56">
        <v>11375</v>
      </c>
      <c r="EZ20" s="56">
        <v>11375</v>
      </c>
      <c r="FA20" s="56">
        <v>11375</v>
      </c>
      <c r="FB20" s="56">
        <v>11375</v>
      </c>
      <c r="FC20" s="56">
        <v>11375</v>
      </c>
      <c r="FD20" s="56">
        <v>11375</v>
      </c>
      <c r="FE20" s="56">
        <v>11375</v>
      </c>
      <c r="FF20" s="56">
        <v>11375</v>
      </c>
      <c r="FG20" s="56">
        <v>11375</v>
      </c>
      <c r="FH20" s="56">
        <v>12188</v>
      </c>
      <c r="FI20" s="56">
        <v>12188</v>
      </c>
      <c r="FJ20" s="56">
        <v>12188</v>
      </c>
      <c r="FK20" s="56">
        <v>12188</v>
      </c>
      <c r="FL20" s="56">
        <v>12188</v>
      </c>
      <c r="FM20" s="56">
        <v>12188</v>
      </c>
      <c r="FN20" s="56">
        <v>12188</v>
      </c>
      <c r="FO20" s="56">
        <v>12188</v>
      </c>
      <c r="FP20" s="58"/>
      <c r="FQ20" s="56">
        <v>12854</v>
      </c>
      <c r="FR20" s="56">
        <v>12854</v>
      </c>
      <c r="FS20" s="56">
        <v>12854</v>
      </c>
      <c r="FT20" s="56">
        <v>12854</v>
      </c>
      <c r="FU20" s="56">
        <v>12854</v>
      </c>
      <c r="FV20" s="56">
        <v>12854</v>
      </c>
      <c r="FW20" s="56">
        <v>12854</v>
      </c>
      <c r="FX20" s="56">
        <v>12854</v>
      </c>
      <c r="FY20" s="56">
        <v>12854</v>
      </c>
      <c r="FZ20" s="56">
        <v>12854</v>
      </c>
      <c r="GA20" s="56">
        <v>12854</v>
      </c>
      <c r="GB20" s="56">
        <v>12854</v>
      </c>
      <c r="GC20" s="56">
        <v>13772</v>
      </c>
      <c r="GD20" s="56">
        <v>13772</v>
      </c>
      <c r="GE20" s="56">
        <v>13772</v>
      </c>
      <c r="GF20" s="56">
        <v>13772</v>
      </c>
      <c r="GG20" s="56">
        <v>13772</v>
      </c>
      <c r="GH20" s="56">
        <v>13772</v>
      </c>
      <c r="GI20" s="56">
        <v>13772</v>
      </c>
      <c r="GJ20" s="56">
        <v>13772</v>
      </c>
      <c r="GK20" s="40"/>
      <c r="GL20" s="54">
        <v>269929</v>
      </c>
      <c r="GM20" s="54">
        <v>269929</v>
      </c>
      <c r="GN20" s="54">
        <v>269929</v>
      </c>
      <c r="GO20" s="54">
        <v>269929</v>
      </c>
      <c r="GP20" s="54">
        <v>269929</v>
      </c>
      <c r="GQ20" s="54">
        <v>269929</v>
      </c>
      <c r="GR20" s="54">
        <v>269929</v>
      </c>
      <c r="GS20" s="54">
        <v>269929</v>
      </c>
      <c r="GT20" s="54">
        <v>269929</v>
      </c>
      <c r="GU20" s="54">
        <v>269929</v>
      </c>
      <c r="GV20" s="54">
        <v>269929</v>
      </c>
      <c r="GW20" s="54">
        <v>269929</v>
      </c>
      <c r="GX20" s="54">
        <v>289210</v>
      </c>
      <c r="GY20" s="54">
        <v>289210</v>
      </c>
      <c r="GZ20" s="54">
        <v>289210</v>
      </c>
      <c r="HA20" s="54">
        <v>289210</v>
      </c>
      <c r="HB20" s="54">
        <v>289210</v>
      </c>
      <c r="HC20" s="54">
        <v>289210</v>
      </c>
      <c r="HD20" s="54">
        <v>289210</v>
      </c>
      <c r="HE20" s="54">
        <v>289210</v>
      </c>
      <c r="HF20" s="113">
        <f t="shared" si="2"/>
        <v>1</v>
      </c>
      <c r="HG20" s="111">
        <f t="shared" si="3"/>
        <v>0.14528835322394074</v>
      </c>
      <c r="HH20" s="98">
        <f t="shared" si="4"/>
        <v>0.14528835322394074</v>
      </c>
      <c r="HI20" s="73">
        <v>65</v>
      </c>
      <c r="HJ20" s="74">
        <v>0.08</v>
      </c>
      <c r="HK20" s="60">
        <v>0.05</v>
      </c>
      <c r="HL20" s="60">
        <v>0.05</v>
      </c>
      <c r="HM20" s="35"/>
    </row>
    <row r="21" spans="1:221" s="61" customFormat="1" x14ac:dyDescent="0.2">
      <c r="A21" s="48" t="str">
        <f t="shared" si="0"/>
        <v>New Construction_</v>
      </c>
      <c r="B21" s="49" t="s">
        <v>9</v>
      </c>
      <c r="C21" s="49" t="s">
        <v>18</v>
      </c>
      <c r="D21" s="49"/>
      <c r="E21" s="50">
        <v>26</v>
      </c>
      <c r="F21" s="50">
        <v>29</v>
      </c>
      <c r="G21" s="50">
        <v>34</v>
      </c>
      <c r="H21" s="50">
        <v>35</v>
      </c>
      <c r="I21" s="50">
        <v>36</v>
      </c>
      <c r="J21" s="50">
        <v>38</v>
      </c>
      <c r="K21" s="50">
        <v>41</v>
      </c>
      <c r="L21" s="50">
        <v>41</v>
      </c>
      <c r="M21" s="50">
        <v>41</v>
      </c>
      <c r="N21" s="50">
        <v>41</v>
      </c>
      <c r="O21" s="50">
        <v>43</v>
      </c>
      <c r="P21" s="50">
        <v>45</v>
      </c>
      <c r="Q21" s="50">
        <v>45</v>
      </c>
      <c r="R21" s="50">
        <v>45</v>
      </c>
      <c r="S21" s="50">
        <v>48</v>
      </c>
      <c r="T21" s="50">
        <v>53</v>
      </c>
      <c r="U21" s="50">
        <v>55</v>
      </c>
      <c r="V21" s="50">
        <v>57</v>
      </c>
      <c r="W21" s="50">
        <v>59</v>
      </c>
      <c r="X21" s="50">
        <v>61</v>
      </c>
      <c r="Y21" s="51"/>
      <c r="Z21" s="50">
        <v>36347.94</v>
      </c>
      <c r="AA21" s="50">
        <v>45125.100000000006</v>
      </c>
      <c r="AB21" s="50">
        <v>51225.210000000006</v>
      </c>
      <c r="AC21" s="50">
        <v>57671.19</v>
      </c>
      <c r="AD21" s="50">
        <v>64161.298800000004</v>
      </c>
      <c r="AE21" s="50">
        <v>66673.918799999999</v>
      </c>
      <c r="AF21" s="50">
        <v>86055.987600000008</v>
      </c>
      <c r="AG21" s="50">
        <v>86055.987600000008</v>
      </c>
      <c r="AH21" s="50">
        <v>86055.987600000008</v>
      </c>
      <c r="AI21" s="50">
        <v>86055.987600000008</v>
      </c>
      <c r="AJ21" s="50">
        <v>88568.607600000018</v>
      </c>
      <c r="AK21" s="50">
        <v>101460.56760000001</v>
      </c>
      <c r="AL21" s="50">
        <v>101460.56760000001</v>
      </c>
      <c r="AM21" s="50">
        <v>101460.56760000001</v>
      </c>
      <c r="AN21" s="50">
        <v>105229.4976</v>
      </c>
      <c r="AO21" s="50">
        <v>132269.72760000001</v>
      </c>
      <c r="AP21" s="50">
        <v>139972.01759999999</v>
      </c>
      <c r="AQ21" s="50">
        <v>147674.3076</v>
      </c>
      <c r="AR21" s="50">
        <v>155376.59760000001</v>
      </c>
      <c r="AS21" s="50">
        <v>163078.88760000002</v>
      </c>
      <c r="AT21" s="15"/>
      <c r="AU21" s="50">
        <v>20.153026800000003</v>
      </c>
      <c r="AV21" s="50">
        <v>22.667651550000002</v>
      </c>
      <c r="AW21" s="50">
        <v>27.194559300000002</v>
      </c>
      <c r="AX21" s="50">
        <v>28.316794050000002</v>
      </c>
      <c r="AY21" s="50">
        <v>29.439028800000003</v>
      </c>
      <c r="AZ21" s="50">
        <v>31.528707300000004</v>
      </c>
      <c r="BA21" s="50">
        <v>34.895411550000006</v>
      </c>
      <c r="BB21" s="50">
        <v>34.895411550000006</v>
      </c>
      <c r="BC21" s="50">
        <v>34.895411550000006</v>
      </c>
      <c r="BD21" s="50">
        <v>34.895411550000006</v>
      </c>
      <c r="BE21" s="50">
        <v>36.985090050000004</v>
      </c>
      <c r="BF21" s="50">
        <v>39.229559550000005</v>
      </c>
      <c r="BG21" s="50">
        <v>39.229559550000005</v>
      </c>
      <c r="BH21" s="50">
        <v>39.229559550000005</v>
      </c>
      <c r="BI21" s="50">
        <v>42.364077300000005</v>
      </c>
      <c r="BJ21" s="50">
        <v>47.897855549999996</v>
      </c>
      <c r="BK21" s="50">
        <v>50.064929550000002</v>
      </c>
      <c r="BL21" s="50">
        <v>52.232003550000002</v>
      </c>
      <c r="BM21" s="50">
        <v>54.399077549999994</v>
      </c>
      <c r="BN21" s="50">
        <v>56.566151550000001</v>
      </c>
      <c r="BO21" s="15"/>
      <c r="BP21" s="53">
        <v>12320</v>
      </c>
      <c r="BQ21" s="53">
        <v>14140</v>
      </c>
      <c r="BR21" s="53">
        <v>17060</v>
      </c>
      <c r="BS21" s="53">
        <v>18060</v>
      </c>
      <c r="BT21" s="53">
        <v>19160</v>
      </c>
      <c r="BU21" s="53">
        <v>20560</v>
      </c>
      <c r="BV21" s="53">
        <v>23660</v>
      </c>
      <c r="BW21" s="53">
        <v>23660</v>
      </c>
      <c r="BX21" s="53">
        <v>23660</v>
      </c>
      <c r="BY21" s="53">
        <v>23660</v>
      </c>
      <c r="BZ21" s="53">
        <v>25060</v>
      </c>
      <c r="CA21" s="53">
        <v>27060</v>
      </c>
      <c r="CB21" s="53">
        <v>27060</v>
      </c>
      <c r="CC21" s="53">
        <v>27060</v>
      </c>
      <c r="CD21" s="53">
        <v>29160</v>
      </c>
      <c r="CE21" s="53">
        <v>33860</v>
      </c>
      <c r="CF21" s="53">
        <v>35560</v>
      </c>
      <c r="CG21" s="53">
        <v>37260</v>
      </c>
      <c r="CH21" s="53">
        <v>38960</v>
      </c>
      <c r="CI21" s="53">
        <v>40660</v>
      </c>
      <c r="CJ21" s="15"/>
      <c r="CK21" s="54">
        <v>24900</v>
      </c>
      <c r="CL21" s="54">
        <v>27961</v>
      </c>
      <c r="CM21" s="54">
        <v>33008</v>
      </c>
      <c r="CN21" s="54">
        <v>34213</v>
      </c>
      <c r="CO21" s="54">
        <v>35465</v>
      </c>
      <c r="CP21" s="54">
        <v>37593</v>
      </c>
      <c r="CQ21" s="54">
        <v>41255</v>
      </c>
      <c r="CR21" s="54">
        <v>41255</v>
      </c>
      <c r="CS21" s="54">
        <v>41255</v>
      </c>
      <c r="CT21" s="54">
        <v>41255</v>
      </c>
      <c r="CU21" s="54">
        <v>43383</v>
      </c>
      <c r="CV21" s="54">
        <v>45793</v>
      </c>
      <c r="CW21" s="54">
        <v>45793</v>
      </c>
      <c r="CX21" s="54">
        <v>45793</v>
      </c>
      <c r="CY21" s="54">
        <v>48985</v>
      </c>
      <c r="CZ21" s="54">
        <v>54869</v>
      </c>
      <c r="DA21" s="54">
        <v>57138</v>
      </c>
      <c r="DB21" s="54">
        <v>59407</v>
      </c>
      <c r="DC21" s="54">
        <v>61676</v>
      </c>
      <c r="DD21" s="54">
        <v>63945</v>
      </c>
      <c r="DE21" s="55"/>
      <c r="DF21" s="56">
        <v>13000</v>
      </c>
      <c r="DG21" s="56">
        <v>14500</v>
      </c>
      <c r="DH21" s="56">
        <v>17000</v>
      </c>
      <c r="DI21" s="56">
        <v>17500</v>
      </c>
      <c r="DJ21" s="56">
        <v>18000</v>
      </c>
      <c r="DK21" s="56">
        <v>19000</v>
      </c>
      <c r="DL21" s="56">
        <v>20500</v>
      </c>
      <c r="DM21" s="56">
        <v>20500</v>
      </c>
      <c r="DN21" s="56">
        <v>20500</v>
      </c>
      <c r="DO21" s="56">
        <v>20500</v>
      </c>
      <c r="DP21" s="56">
        <v>21500</v>
      </c>
      <c r="DQ21" s="56">
        <v>22500</v>
      </c>
      <c r="DR21" s="56">
        <v>22500</v>
      </c>
      <c r="DS21" s="56">
        <v>22500</v>
      </c>
      <c r="DT21" s="56">
        <v>24000</v>
      </c>
      <c r="DU21" s="56">
        <v>26500</v>
      </c>
      <c r="DV21" s="56">
        <v>27500</v>
      </c>
      <c r="DW21" s="56">
        <v>28500</v>
      </c>
      <c r="DX21" s="56">
        <v>29500</v>
      </c>
      <c r="DY21" s="56">
        <v>30500</v>
      </c>
      <c r="DZ21" s="57"/>
      <c r="EA21" s="56">
        <v>5064</v>
      </c>
      <c r="EB21" s="56">
        <v>5728</v>
      </c>
      <c r="EC21" s="56">
        <v>6812</v>
      </c>
      <c r="ED21" s="56">
        <v>7112</v>
      </c>
      <c r="EE21" s="56">
        <v>7432</v>
      </c>
      <c r="EF21" s="56">
        <v>7912</v>
      </c>
      <c r="EG21" s="56">
        <v>8832</v>
      </c>
      <c r="EH21" s="56">
        <v>8832</v>
      </c>
      <c r="EI21" s="56">
        <v>8832</v>
      </c>
      <c r="EJ21" s="56">
        <v>8832</v>
      </c>
      <c r="EK21" s="56">
        <v>9312</v>
      </c>
      <c r="EL21" s="56">
        <v>9912</v>
      </c>
      <c r="EM21" s="56">
        <v>9912</v>
      </c>
      <c r="EN21" s="56">
        <v>9912</v>
      </c>
      <c r="EO21" s="56">
        <v>10632</v>
      </c>
      <c r="EP21" s="56">
        <v>12072</v>
      </c>
      <c r="EQ21" s="56">
        <v>12612</v>
      </c>
      <c r="ER21" s="56">
        <v>13152</v>
      </c>
      <c r="ES21" s="56">
        <v>13692</v>
      </c>
      <c r="ET21" s="56">
        <v>14232</v>
      </c>
      <c r="EU21" s="58"/>
      <c r="EV21" s="56">
        <v>5064</v>
      </c>
      <c r="EW21" s="56">
        <v>5728</v>
      </c>
      <c r="EX21" s="56">
        <v>6812</v>
      </c>
      <c r="EY21" s="56">
        <v>7112</v>
      </c>
      <c r="EZ21" s="56">
        <v>7432</v>
      </c>
      <c r="FA21" s="56">
        <v>7912</v>
      </c>
      <c r="FB21" s="56">
        <v>8832</v>
      </c>
      <c r="FC21" s="56">
        <v>8832</v>
      </c>
      <c r="FD21" s="56">
        <v>8832</v>
      </c>
      <c r="FE21" s="56">
        <v>8832</v>
      </c>
      <c r="FF21" s="56">
        <v>9312</v>
      </c>
      <c r="FG21" s="56">
        <v>9912</v>
      </c>
      <c r="FH21" s="56">
        <v>9912</v>
      </c>
      <c r="FI21" s="56">
        <v>9912</v>
      </c>
      <c r="FJ21" s="56">
        <v>10632</v>
      </c>
      <c r="FK21" s="56">
        <v>12072</v>
      </c>
      <c r="FL21" s="56">
        <v>12612</v>
      </c>
      <c r="FM21" s="56">
        <v>13152</v>
      </c>
      <c r="FN21" s="56">
        <v>13692</v>
      </c>
      <c r="FO21" s="56">
        <v>14232</v>
      </c>
      <c r="FP21" s="58"/>
      <c r="FQ21" s="56">
        <v>1772</v>
      </c>
      <c r="FR21" s="56">
        <v>2005</v>
      </c>
      <c r="FS21" s="56">
        <v>2384</v>
      </c>
      <c r="FT21" s="56">
        <v>2489</v>
      </c>
      <c r="FU21" s="56">
        <v>2601</v>
      </c>
      <c r="FV21" s="56">
        <v>2769</v>
      </c>
      <c r="FW21" s="56">
        <v>3091</v>
      </c>
      <c r="FX21" s="56">
        <v>3091</v>
      </c>
      <c r="FY21" s="56">
        <v>3091</v>
      </c>
      <c r="FZ21" s="56">
        <v>3091</v>
      </c>
      <c r="GA21" s="56">
        <v>3259</v>
      </c>
      <c r="GB21" s="56">
        <v>3469</v>
      </c>
      <c r="GC21" s="56">
        <v>3469</v>
      </c>
      <c r="GD21" s="56">
        <v>3469</v>
      </c>
      <c r="GE21" s="56">
        <v>3721</v>
      </c>
      <c r="GF21" s="56">
        <v>4225</v>
      </c>
      <c r="GG21" s="56">
        <v>4414</v>
      </c>
      <c r="GH21" s="56">
        <v>4603</v>
      </c>
      <c r="GI21" s="56">
        <v>4792</v>
      </c>
      <c r="GJ21" s="56">
        <v>4981</v>
      </c>
      <c r="GK21" s="40"/>
      <c r="GL21" s="54">
        <v>37220</v>
      </c>
      <c r="GM21" s="54">
        <v>42101</v>
      </c>
      <c r="GN21" s="54">
        <v>50068</v>
      </c>
      <c r="GO21" s="54">
        <v>52273</v>
      </c>
      <c r="GP21" s="54">
        <v>54625</v>
      </c>
      <c r="GQ21" s="54">
        <v>58153</v>
      </c>
      <c r="GR21" s="54">
        <v>64915</v>
      </c>
      <c r="GS21" s="54">
        <v>64915</v>
      </c>
      <c r="GT21" s="54">
        <v>64915</v>
      </c>
      <c r="GU21" s="54">
        <v>64915</v>
      </c>
      <c r="GV21" s="54">
        <v>68443</v>
      </c>
      <c r="GW21" s="54">
        <v>72853</v>
      </c>
      <c r="GX21" s="54">
        <v>72853</v>
      </c>
      <c r="GY21" s="54">
        <v>72853</v>
      </c>
      <c r="GZ21" s="54">
        <v>78145</v>
      </c>
      <c r="HA21" s="54">
        <v>88729</v>
      </c>
      <c r="HB21" s="54">
        <v>92698</v>
      </c>
      <c r="HC21" s="54">
        <v>96667</v>
      </c>
      <c r="HD21" s="54">
        <v>100636</v>
      </c>
      <c r="HE21" s="54">
        <v>104605</v>
      </c>
      <c r="HF21" s="113">
        <f t="shared" si="2"/>
        <v>0.65450615040269355</v>
      </c>
      <c r="HG21" s="111">
        <f t="shared" si="3"/>
        <v>0.90639711093181874</v>
      </c>
      <c r="HH21" s="98">
        <f t="shared" si="4"/>
        <v>0.59324248381210787</v>
      </c>
      <c r="HI21" s="73">
        <v>500</v>
      </c>
      <c r="HJ21" s="74">
        <v>0.2</v>
      </c>
      <c r="HK21" s="60">
        <v>0.2</v>
      </c>
      <c r="HL21" s="60">
        <v>0.05</v>
      </c>
      <c r="HM21" s="35"/>
    </row>
    <row r="22" spans="1:221" s="61" customFormat="1" x14ac:dyDescent="0.2">
      <c r="A22" s="48" t="str">
        <f t="shared" si="0"/>
        <v>Home Energy Reports_</v>
      </c>
      <c r="B22" s="49" t="s">
        <v>9</v>
      </c>
      <c r="C22" s="49" t="s">
        <v>21</v>
      </c>
      <c r="D22" s="49"/>
      <c r="E22" s="50">
        <v>18000</v>
      </c>
      <c r="F22" s="50">
        <v>18000</v>
      </c>
      <c r="G22" s="50">
        <v>18000</v>
      </c>
      <c r="H22" s="50">
        <v>18000</v>
      </c>
      <c r="I22" s="50">
        <v>18000</v>
      </c>
      <c r="J22" s="50">
        <v>18000</v>
      </c>
      <c r="K22" s="50">
        <v>18000</v>
      </c>
      <c r="L22" s="50">
        <v>18000</v>
      </c>
      <c r="M22" s="50">
        <v>18000</v>
      </c>
      <c r="N22" s="50">
        <v>18000</v>
      </c>
      <c r="O22" s="50">
        <v>18000</v>
      </c>
      <c r="P22" s="50">
        <v>18000</v>
      </c>
      <c r="Q22" s="50">
        <v>18000</v>
      </c>
      <c r="R22" s="50">
        <v>18000</v>
      </c>
      <c r="S22" s="50">
        <v>18000</v>
      </c>
      <c r="T22" s="50">
        <v>18000</v>
      </c>
      <c r="U22" s="50">
        <v>18000</v>
      </c>
      <c r="V22" s="50">
        <v>18000</v>
      </c>
      <c r="W22" s="50">
        <v>18000</v>
      </c>
      <c r="X22" s="50">
        <v>18000</v>
      </c>
      <c r="Y22" s="51"/>
      <c r="Z22" s="50">
        <v>3150000</v>
      </c>
      <c r="AA22" s="50">
        <v>2880000</v>
      </c>
      <c r="AB22" s="50">
        <v>2520000</v>
      </c>
      <c r="AC22" s="50">
        <v>2160000</v>
      </c>
      <c r="AD22" s="50">
        <v>1800000</v>
      </c>
      <c r="AE22" s="50">
        <v>1800000</v>
      </c>
      <c r="AF22" s="50">
        <v>1800000</v>
      </c>
      <c r="AG22" s="50">
        <v>1800000</v>
      </c>
      <c r="AH22" s="50">
        <v>1800000</v>
      </c>
      <c r="AI22" s="50">
        <v>1800000</v>
      </c>
      <c r="AJ22" s="50">
        <v>1800000</v>
      </c>
      <c r="AK22" s="50">
        <v>1800000</v>
      </c>
      <c r="AL22" s="50">
        <v>1800000</v>
      </c>
      <c r="AM22" s="50">
        <v>1800000</v>
      </c>
      <c r="AN22" s="50">
        <v>1800000</v>
      </c>
      <c r="AO22" s="50">
        <v>1800000</v>
      </c>
      <c r="AP22" s="50">
        <v>1800000</v>
      </c>
      <c r="AQ22" s="50">
        <v>1800000</v>
      </c>
      <c r="AR22" s="50">
        <v>1800000</v>
      </c>
      <c r="AS22" s="50">
        <v>1800000</v>
      </c>
      <c r="AT22" s="15"/>
      <c r="AU22" s="50">
        <v>359.58904109589042</v>
      </c>
      <c r="AV22" s="50">
        <v>328.76712328767121</v>
      </c>
      <c r="AW22" s="50">
        <v>287.67123287671234</v>
      </c>
      <c r="AX22" s="50">
        <v>246.57534246575344</v>
      </c>
      <c r="AY22" s="50">
        <v>205.47945205479451</v>
      </c>
      <c r="AZ22" s="50">
        <v>205.47945205479451</v>
      </c>
      <c r="BA22" s="50">
        <v>205.47945205479451</v>
      </c>
      <c r="BB22" s="50">
        <v>205.47945205479451</v>
      </c>
      <c r="BC22" s="50">
        <v>205.47945205479451</v>
      </c>
      <c r="BD22" s="50">
        <v>205.47945205479451</v>
      </c>
      <c r="BE22" s="50">
        <v>205.47945205479451</v>
      </c>
      <c r="BF22" s="50">
        <v>205.47945205479451</v>
      </c>
      <c r="BG22" s="50">
        <v>205.47945205479451</v>
      </c>
      <c r="BH22" s="50">
        <v>205.47945205479451</v>
      </c>
      <c r="BI22" s="50">
        <v>205.47945205479451</v>
      </c>
      <c r="BJ22" s="50">
        <v>205.47945205479451</v>
      </c>
      <c r="BK22" s="50">
        <v>205.47945205479451</v>
      </c>
      <c r="BL22" s="50">
        <v>205.47945205479451</v>
      </c>
      <c r="BM22" s="50">
        <v>205.47945205479451</v>
      </c>
      <c r="BN22" s="50">
        <v>205.47945205479451</v>
      </c>
      <c r="BO22" s="15"/>
      <c r="BP22" s="53">
        <v>0</v>
      </c>
      <c r="BQ22" s="53">
        <v>0</v>
      </c>
      <c r="BR22" s="53">
        <v>0</v>
      </c>
      <c r="BS22" s="53">
        <v>0</v>
      </c>
      <c r="BT22" s="53">
        <v>0</v>
      </c>
      <c r="BU22" s="53">
        <v>0</v>
      </c>
      <c r="BV22" s="53">
        <v>0</v>
      </c>
      <c r="BW22" s="53">
        <v>0</v>
      </c>
      <c r="BX22" s="53">
        <v>0</v>
      </c>
      <c r="BY22" s="53">
        <v>0</v>
      </c>
      <c r="BZ22" s="53">
        <v>0</v>
      </c>
      <c r="CA22" s="53">
        <v>0</v>
      </c>
      <c r="CB22" s="53">
        <v>0</v>
      </c>
      <c r="CC22" s="53">
        <v>0</v>
      </c>
      <c r="CD22" s="53">
        <v>0</v>
      </c>
      <c r="CE22" s="53">
        <v>0</v>
      </c>
      <c r="CF22" s="53">
        <v>0</v>
      </c>
      <c r="CG22" s="53">
        <v>0</v>
      </c>
      <c r="CH22" s="53">
        <v>0</v>
      </c>
      <c r="CI22" s="53">
        <v>0</v>
      </c>
      <c r="CJ22" s="15"/>
      <c r="CK22" s="54">
        <v>120393.00000000001</v>
      </c>
      <c r="CL22" s="54">
        <v>110074.00000000001</v>
      </c>
      <c r="CM22" s="54">
        <v>96314.000000000015</v>
      </c>
      <c r="CN22" s="54">
        <v>82555</v>
      </c>
      <c r="CO22" s="54">
        <v>68796</v>
      </c>
      <c r="CP22" s="54">
        <v>68796</v>
      </c>
      <c r="CQ22" s="54">
        <v>68796</v>
      </c>
      <c r="CR22" s="54">
        <v>68796</v>
      </c>
      <c r="CS22" s="54">
        <v>68796</v>
      </c>
      <c r="CT22" s="54">
        <v>68796</v>
      </c>
      <c r="CU22" s="54">
        <v>68796</v>
      </c>
      <c r="CV22" s="54">
        <v>68796</v>
      </c>
      <c r="CW22" s="54">
        <v>68796</v>
      </c>
      <c r="CX22" s="54">
        <v>68796</v>
      </c>
      <c r="CY22" s="54">
        <v>68796</v>
      </c>
      <c r="CZ22" s="54">
        <v>68796</v>
      </c>
      <c r="DA22" s="54">
        <v>68796</v>
      </c>
      <c r="DB22" s="54">
        <v>68796</v>
      </c>
      <c r="DC22" s="54">
        <v>68796</v>
      </c>
      <c r="DD22" s="54">
        <v>68796</v>
      </c>
      <c r="DE22" s="55"/>
      <c r="DF22" s="72">
        <v>110250.00000000001</v>
      </c>
      <c r="DG22" s="72">
        <v>100800.00000000001</v>
      </c>
      <c r="DH22" s="72">
        <v>88200.000000000015</v>
      </c>
      <c r="DI22" s="72">
        <v>75600</v>
      </c>
      <c r="DJ22" s="72">
        <v>63000.000000000007</v>
      </c>
      <c r="DK22" s="72">
        <v>63000.000000000007</v>
      </c>
      <c r="DL22" s="72">
        <v>63000.000000000007</v>
      </c>
      <c r="DM22" s="72">
        <v>63000.000000000007</v>
      </c>
      <c r="DN22" s="72">
        <v>63000.000000000007</v>
      </c>
      <c r="DO22" s="72">
        <v>63000.000000000007</v>
      </c>
      <c r="DP22" s="72">
        <v>63000.000000000007</v>
      </c>
      <c r="DQ22" s="72">
        <v>63000.000000000007</v>
      </c>
      <c r="DR22" s="72">
        <v>63000.000000000007</v>
      </c>
      <c r="DS22" s="72">
        <v>63000.000000000007</v>
      </c>
      <c r="DT22" s="72">
        <v>63000.000000000007</v>
      </c>
      <c r="DU22" s="72">
        <v>63000.000000000007</v>
      </c>
      <c r="DV22" s="72">
        <v>63000.000000000007</v>
      </c>
      <c r="DW22" s="72">
        <v>63000.000000000007</v>
      </c>
      <c r="DX22" s="72">
        <v>63000.000000000007</v>
      </c>
      <c r="DY22" s="72">
        <v>63000.000000000007</v>
      </c>
      <c r="DZ22" s="57"/>
      <c r="EA22" s="56">
        <v>4410</v>
      </c>
      <c r="EB22" s="56">
        <v>4032</v>
      </c>
      <c r="EC22" s="56">
        <v>3528</v>
      </c>
      <c r="ED22" s="56">
        <v>3024</v>
      </c>
      <c r="EE22" s="56">
        <v>2520</v>
      </c>
      <c r="EF22" s="56">
        <v>2520</v>
      </c>
      <c r="EG22" s="56">
        <v>2520</v>
      </c>
      <c r="EH22" s="56">
        <v>2520</v>
      </c>
      <c r="EI22" s="56">
        <v>2520</v>
      </c>
      <c r="EJ22" s="56">
        <v>2520</v>
      </c>
      <c r="EK22" s="56">
        <v>2520</v>
      </c>
      <c r="EL22" s="56">
        <v>2520</v>
      </c>
      <c r="EM22" s="56">
        <v>2520</v>
      </c>
      <c r="EN22" s="56">
        <v>2520</v>
      </c>
      <c r="EO22" s="56">
        <v>2520</v>
      </c>
      <c r="EP22" s="56">
        <v>2520</v>
      </c>
      <c r="EQ22" s="56">
        <v>2520</v>
      </c>
      <c r="ER22" s="56">
        <v>2520</v>
      </c>
      <c r="ES22" s="56">
        <v>2520</v>
      </c>
      <c r="ET22" s="56">
        <v>2520</v>
      </c>
      <c r="EU22" s="58"/>
      <c r="EV22" s="56">
        <v>0</v>
      </c>
      <c r="EW22" s="56">
        <v>0</v>
      </c>
      <c r="EX22" s="56">
        <v>0</v>
      </c>
      <c r="EY22" s="56">
        <v>0</v>
      </c>
      <c r="EZ22" s="56">
        <v>0</v>
      </c>
      <c r="FA22" s="56">
        <v>0</v>
      </c>
      <c r="FB22" s="56">
        <v>0</v>
      </c>
      <c r="FC22" s="56">
        <v>0</v>
      </c>
      <c r="FD22" s="56">
        <v>0</v>
      </c>
      <c r="FE22" s="56">
        <v>0</v>
      </c>
      <c r="FF22" s="56">
        <v>0</v>
      </c>
      <c r="FG22" s="56">
        <v>0</v>
      </c>
      <c r="FH22" s="56">
        <v>0</v>
      </c>
      <c r="FI22" s="56">
        <v>0</v>
      </c>
      <c r="FJ22" s="56">
        <v>0</v>
      </c>
      <c r="FK22" s="56">
        <v>0</v>
      </c>
      <c r="FL22" s="56">
        <v>0</v>
      </c>
      <c r="FM22" s="56">
        <v>0</v>
      </c>
      <c r="FN22" s="56">
        <v>0</v>
      </c>
      <c r="FO22" s="56">
        <v>0</v>
      </c>
      <c r="FP22" s="58"/>
      <c r="FQ22" s="56">
        <v>5733</v>
      </c>
      <c r="FR22" s="56">
        <v>5242</v>
      </c>
      <c r="FS22" s="56">
        <v>4586</v>
      </c>
      <c r="FT22" s="56">
        <v>3931</v>
      </c>
      <c r="FU22" s="56">
        <v>3276</v>
      </c>
      <c r="FV22" s="56">
        <v>3276</v>
      </c>
      <c r="FW22" s="56">
        <v>3276</v>
      </c>
      <c r="FX22" s="56">
        <v>3276</v>
      </c>
      <c r="FY22" s="56">
        <v>3276</v>
      </c>
      <c r="FZ22" s="56">
        <v>3276</v>
      </c>
      <c r="GA22" s="56">
        <v>3276</v>
      </c>
      <c r="GB22" s="56">
        <v>3276</v>
      </c>
      <c r="GC22" s="56">
        <v>3276</v>
      </c>
      <c r="GD22" s="56">
        <v>3276</v>
      </c>
      <c r="GE22" s="56">
        <v>3276</v>
      </c>
      <c r="GF22" s="56">
        <v>3276</v>
      </c>
      <c r="GG22" s="56">
        <v>3276</v>
      </c>
      <c r="GH22" s="56">
        <v>3276</v>
      </c>
      <c r="GI22" s="56">
        <v>3276</v>
      </c>
      <c r="GJ22" s="56">
        <v>3276</v>
      </c>
      <c r="GK22" s="40"/>
      <c r="GL22" s="54">
        <v>120393.00000000001</v>
      </c>
      <c r="GM22" s="54">
        <v>110074.00000000001</v>
      </c>
      <c r="GN22" s="54">
        <v>96314.000000000015</v>
      </c>
      <c r="GO22" s="54">
        <v>82555</v>
      </c>
      <c r="GP22" s="54">
        <v>68796</v>
      </c>
      <c r="GQ22" s="54">
        <v>68796</v>
      </c>
      <c r="GR22" s="54">
        <v>68796</v>
      </c>
      <c r="GS22" s="54">
        <v>68796</v>
      </c>
      <c r="GT22" s="54">
        <v>68796</v>
      </c>
      <c r="GU22" s="54">
        <v>68796</v>
      </c>
      <c r="GV22" s="54">
        <v>68796</v>
      </c>
      <c r="GW22" s="54">
        <v>68796</v>
      </c>
      <c r="GX22" s="54">
        <v>68796</v>
      </c>
      <c r="GY22" s="54">
        <v>68796</v>
      </c>
      <c r="GZ22" s="54">
        <v>68796</v>
      </c>
      <c r="HA22" s="54">
        <v>68796</v>
      </c>
      <c r="HB22" s="54">
        <v>68796</v>
      </c>
      <c r="HC22" s="54">
        <v>68796</v>
      </c>
      <c r="HD22" s="54">
        <v>68796</v>
      </c>
      <c r="HE22" s="54">
        <v>68796</v>
      </c>
      <c r="HF22" s="113">
        <f t="shared" si="2"/>
        <v>1</v>
      </c>
      <c r="HG22" s="111">
        <f t="shared" si="3"/>
        <v>3.8219907407407411E-2</v>
      </c>
      <c r="HH22" s="98">
        <f t="shared" si="4"/>
        <v>3.8219907407407411E-2</v>
      </c>
      <c r="HI22" s="73"/>
      <c r="HJ22" s="74">
        <v>0.04</v>
      </c>
      <c r="HK22" s="70"/>
      <c r="HL22" s="60">
        <v>0.05</v>
      </c>
      <c r="HM22" s="35"/>
    </row>
    <row r="23" spans="1:221" s="47" customFormat="1" x14ac:dyDescent="0.2">
      <c r="A23" s="42" t="str">
        <f t="shared" si="0"/>
        <v>Total Business_</v>
      </c>
      <c r="B23" s="43" t="s">
        <v>190</v>
      </c>
      <c r="C23" s="43" t="s">
        <v>191</v>
      </c>
      <c r="D23" s="43"/>
      <c r="E23" s="44">
        <v>6149.04</v>
      </c>
      <c r="F23" s="44">
        <v>25151</v>
      </c>
      <c r="G23" s="44">
        <v>24678</v>
      </c>
      <c r="H23" s="44">
        <v>24043</v>
      </c>
      <c r="I23" s="44">
        <v>22701</v>
      </c>
      <c r="J23" s="44">
        <v>22150</v>
      </c>
      <c r="K23" s="44">
        <v>21693</v>
      </c>
      <c r="L23" s="44">
        <v>21311</v>
      </c>
      <c r="M23" s="44">
        <v>20988</v>
      </c>
      <c r="N23" s="44">
        <v>21080</v>
      </c>
      <c r="O23" s="44">
        <v>21239</v>
      </c>
      <c r="P23" s="44">
        <v>21425</v>
      </c>
      <c r="Q23" s="44">
        <v>21654</v>
      </c>
      <c r="R23" s="44">
        <v>21915</v>
      </c>
      <c r="S23" s="44">
        <v>22209</v>
      </c>
      <c r="T23" s="44">
        <v>22520</v>
      </c>
      <c r="U23" s="44">
        <v>22864</v>
      </c>
      <c r="V23" s="44">
        <v>23230</v>
      </c>
      <c r="W23" s="44">
        <v>23619</v>
      </c>
      <c r="X23" s="44">
        <v>24023</v>
      </c>
      <c r="Y23" s="31"/>
      <c r="Z23" s="44">
        <v>10495084.860368181</v>
      </c>
      <c r="AA23" s="44">
        <v>10494140.742834544</v>
      </c>
      <c r="AB23" s="44">
        <v>10481779.945300907</v>
      </c>
      <c r="AC23" s="44">
        <v>10439243.137767272</v>
      </c>
      <c r="AD23" s="44">
        <v>10339877.000233635</v>
      </c>
      <c r="AE23" s="44">
        <v>10300534.832699999</v>
      </c>
      <c r="AF23" s="44">
        <v>10267800.825166361</v>
      </c>
      <c r="AG23" s="44">
        <v>10240706.217632726</v>
      </c>
      <c r="AH23" s="44">
        <v>10217982.730099091</v>
      </c>
      <c r="AI23" s="44">
        <v>10294053.322565455</v>
      </c>
      <c r="AJ23" s="44">
        <v>11188648.580031818</v>
      </c>
      <c r="AK23" s="44">
        <v>11277192.092498183</v>
      </c>
      <c r="AL23" s="44">
        <v>11371901.639964545</v>
      </c>
      <c r="AM23" s="44">
        <v>11470812.207430908</v>
      </c>
      <c r="AN23" s="44">
        <v>11573282.859897273</v>
      </c>
      <c r="AO23" s="44">
        <v>11677406.857363636</v>
      </c>
      <c r="AP23" s="44">
        <v>11786043.49983</v>
      </c>
      <c r="AQ23" s="44">
        <v>11901037.787296362</v>
      </c>
      <c r="AR23" s="44">
        <v>12018480.929762727</v>
      </c>
      <c r="AS23" s="44">
        <v>12137793.19222909</v>
      </c>
      <c r="AT23" s="61"/>
      <c r="AU23" s="44">
        <v>1582.9685576650554</v>
      </c>
      <c r="AV23" s="44">
        <v>1580.4757851850554</v>
      </c>
      <c r="AW23" s="44">
        <v>1576.2907427050552</v>
      </c>
      <c r="AX23" s="44">
        <v>1568.2909062250556</v>
      </c>
      <c r="AY23" s="44">
        <v>1549.9028197450557</v>
      </c>
      <c r="AZ23" s="44">
        <v>1542.5627732650555</v>
      </c>
      <c r="BA23" s="44">
        <v>1536.4326867850555</v>
      </c>
      <c r="BB23" s="44">
        <v>1531.3353503050555</v>
      </c>
      <c r="BC23" s="44">
        <v>1527.0384738250555</v>
      </c>
      <c r="BD23" s="44">
        <v>1536.3232183450555</v>
      </c>
      <c r="BE23" s="44">
        <v>1679.8929031092309</v>
      </c>
      <c r="BF23" s="44">
        <v>1691.083505629231</v>
      </c>
      <c r="BG23" s="44">
        <v>1703.2011351492315</v>
      </c>
      <c r="BH23" s="44">
        <v>1715.7417646692309</v>
      </c>
      <c r="BI23" s="44">
        <v>1728.8500151892313</v>
      </c>
      <c r="BJ23" s="44">
        <v>1742.2390117092314</v>
      </c>
      <c r="BK23" s="44">
        <v>1756.2745412292313</v>
      </c>
      <c r="BL23" s="44">
        <v>1771.1252727492313</v>
      </c>
      <c r="BM23" s="44">
        <v>1786.4338162692311</v>
      </c>
      <c r="BN23" s="44">
        <v>1802.0021897892311</v>
      </c>
      <c r="BO23" s="15"/>
      <c r="BP23" s="45">
        <v>1034787.5</v>
      </c>
      <c r="BQ23" s="45">
        <v>1036337.5</v>
      </c>
      <c r="BR23" s="45">
        <v>1036788.5</v>
      </c>
      <c r="BS23" s="45">
        <v>1031552.5</v>
      </c>
      <c r="BT23" s="45">
        <v>1026400</v>
      </c>
      <c r="BU23" s="45">
        <v>1022593</v>
      </c>
      <c r="BV23" s="45">
        <v>1019404</v>
      </c>
      <c r="BW23" s="45">
        <v>1016730</v>
      </c>
      <c r="BX23" s="45">
        <v>1014499</v>
      </c>
      <c r="BY23" s="45">
        <v>1021970.5</v>
      </c>
      <c r="BZ23" s="45">
        <v>1111240</v>
      </c>
      <c r="CA23" s="45">
        <v>1119888.5</v>
      </c>
      <c r="CB23" s="45">
        <v>1129052.5</v>
      </c>
      <c r="CC23" s="45">
        <v>1138606.5</v>
      </c>
      <c r="CD23" s="45">
        <v>1148737.5</v>
      </c>
      <c r="CE23" s="45">
        <v>1159095.5</v>
      </c>
      <c r="CF23" s="45">
        <v>1169865.5</v>
      </c>
      <c r="CG23" s="45">
        <v>1181254</v>
      </c>
      <c r="CH23" s="45">
        <v>1192826</v>
      </c>
      <c r="CI23" s="45">
        <v>1204608</v>
      </c>
      <c r="CJ23" s="15"/>
      <c r="CK23" s="75">
        <v>362985</v>
      </c>
      <c r="CL23" s="75">
        <v>363483</v>
      </c>
      <c r="CM23" s="75">
        <v>363632</v>
      </c>
      <c r="CN23" s="75">
        <v>362232</v>
      </c>
      <c r="CO23" s="75">
        <v>360592</v>
      </c>
      <c r="CP23" s="75">
        <v>359516</v>
      </c>
      <c r="CQ23" s="75">
        <v>358615</v>
      </c>
      <c r="CR23" s="75">
        <v>357867</v>
      </c>
      <c r="CS23" s="75">
        <v>357237</v>
      </c>
      <c r="CT23" s="75">
        <v>359317</v>
      </c>
      <c r="CU23" s="75">
        <v>394029</v>
      </c>
      <c r="CV23" s="75">
        <v>396432</v>
      </c>
      <c r="CW23" s="75">
        <v>398976</v>
      </c>
      <c r="CX23" s="75">
        <v>401630</v>
      </c>
      <c r="CY23" s="75">
        <v>404450</v>
      </c>
      <c r="CZ23" s="75">
        <v>407326</v>
      </c>
      <c r="DA23" s="75">
        <v>410321</v>
      </c>
      <c r="DB23" s="75">
        <v>413483</v>
      </c>
      <c r="DC23" s="75">
        <v>416699</v>
      </c>
      <c r="DD23" s="75">
        <v>419968</v>
      </c>
      <c r="DE23" s="32"/>
      <c r="DF23" s="75">
        <v>52661</v>
      </c>
      <c r="DG23" s="75">
        <v>52655</v>
      </c>
      <c r="DH23" s="75">
        <v>52623</v>
      </c>
      <c r="DI23" s="75">
        <v>52501</v>
      </c>
      <c r="DJ23" s="75">
        <v>52179</v>
      </c>
      <c r="DK23" s="75">
        <v>52048</v>
      </c>
      <c r="DL23" s="75">
        <v>51939</v>
      </c>
      <c r="DM23" s="75">
        <v>51851</v>
      </c>
      <c r="DN23" s="75">
        <v>51776</v>
      </c>
      <c r="DO23" s="75">
        <v>51933</v>
      </c>
      <c r="DP23" s="75">
        <v>56162</v>
      </c>
      <c r="DQ23" s="75">
        <v>56352</v>
      </c>
      <c r="DR23" s="75">
        <v>56557</v>
      </c>
      <c r="DS23" s="75">
        <v>56774</v>
      </c>
      <c r="DT23" s="75">
        <v>57003</v>
      </c>
      <c r="DU23" s="75">
        <v>57234</v>
      </c>
      <c r="DV23" s="75">
        <v>57479</v>
      </c>
      <c r="DW23" s="75">
        <v>57737</v>
      </c>
      <c r="DX23" s="75">
        <v>58002</v>
      </c>
      <c r="DY23" s="75">
        <v>58271</v>
      </c>
      <c r="DZ23" s="18"/>
      <c r="EA23" s="75">
        <v>108606</v>
      </c>
      <c r="EB23" s="75">
        <v>108794</v>
      </c>
      <c r="EC23" s="75">
        <v>108865</v>
      </c>
      <c r="ED23" s="75">
        <v>108438</v>
      </c>
      <c r="EE23" s="75">
        <v>107995</v>
      </c>
      <c r="EF23" s="75">
        <v>107679</v>
      </c>
      <c r="EG23" s="75">
        <v>107413</v>
      </c>
      <c r="EH23" s="75">
        <v>107192</v>
      </c>
      <c r="EI23" s="75">
        <v>107006</v>
      </c>
      <c r="EJ23" s="75">
        <v>107664</v>
      </c>
      <c r="EK23" s="75">
        <v>118592</v>
      </c>
      <c r="EL23" s="75">
        <v>119348</v>
      </c>
      <c r="EM23" s="75">
        <v>120145</v>
      </c>
      <c r="EN23" s="75">
        <v>120975</v>
      </c>
      <c r="EO23" s="75">
        <v>121858</v>
      </c>
      <c r="EP23" s="75">
        <v>122760</v>
      </c>
      <c r="EQ23" s="75">
        <v>123697</v>
      </c>
      <c r="ER23" s="75">
        <v>124686</v>
      </c>
      <c r="ES23" s="75">
        <v>125691</v>
      </c>
      <c r="ET23" s="75">
        <v>126712</v>
      </c>
      <c r="EU23" s="40"/>
      <c r="EV23" s="75">
        <v>135158</v>
      </c>
      <c r="EW23" s="75">
        <v>135376</v>
      </c>
      <c r="EX23" s="75">
        <v>135457</v>
      </c>
      <c r="EY23" s="75">
        <v>134922</v>
      </c>
      <c r="EZ23" s="75">
        <v>134370</v>
      </c>
      <c r="FA23" s="75">
        <v>133975</v>
      </c>
      <c r="FB23" s="75">
        <v>133643</v>
      </c>
      <c r="FC23" s="75">
        <v>133367</v>
      </c>
      <c r="FD23" s="75">
        <v>133135</v>
      </c>
      <c r="FE23" s="75">
        <v>133945</v>
      </c>
      <c r="FF23" s="75">
        <v>147595</v>
      </c>
      <c r="FG23" s="75">
        <v>148526</v>
      </c>
      <c r="FH23" s="75">
        <v>149511</v>
      </c>
      <c r="FI23" s="75">
        <v>150536</v>
      </c>
      <c r="FJ23" s="75">
        <v>151627</v>
      </c>
      <c r="FK23" s="75">
        <v>152740</v>
      </c>
      <c r="FL23" s="75">
        <v>153898</v>
      </c>
      <c r="FM23" s="75">
        <v>155120</v>
      </c>
      <c r="FN23" s="75">
        <v>156361</v>
      </c>
      <c r="FO23" s="75">
        <v>157624</v>
      </c>
      <c r="FP23" s="40"/>
      <c r="FQ23" s="75">
        <v>66560</v>
      </c>
      <c r="FR23" s="75">
        <v>66658</v>
      </c>
      <c r="FS23" s="75">
        <v>66687</v>
      </c>
      <c r="FT23" s="75">
        <v>66371</v>
      </c>
      <c r="FU23" s="75">
        <v>66048</v>
      </c>
      <c r="FV23" s="75">
        <v>65814</v>
      </c>
      <c r="FW23" s="75">
        <v>65620</v>
      </c>
      <c r="FX23" s="75">
        <v>65457</v>
      </c>
      <c r="FY23" s="75">
        <v>65320</v>
      </c>
      <c r="FZ23" s="75">
        <v>65775</v>
      </c>
      <c r="GA23" s="75">
        <v>71680</v>
      </c>
      <c r="GB23" s="75">
        <v>72206</v>
      </c>
      <c r="GC23" s="75">
        <v>72763</v>
      </c>
      <c r="GD23" s="75">
        <v>73345</v>
      </c>
      <c r="GE23" s="75">
        <v>73962</v>
      </c>
      <c r="GF23" s="75">
        <v>74592</v>
      </c>
      <c r="GG23" s="75">
        <v>75247</v>
      </c>
      <c r="GH23" s="75">
        <v>75940</v>
      </c>
      <c r="GI23" s="75">
        <v>76645</v>
      </c>
      <c r="GJ23" s="75">
        <v>77361</v>
      </c>
      <c r="GK23" s="40"/>
      <c r="GL23" s="75">
        <v>1397772.5</v>
      </c>
      <c r="GM23" s="75">
        <v>1399820.5</v>
      </c>
      <c r="GN23" s="75">
        <v>1400420.5</v>
      </c>
      <c r="GO23" s="75">
        <v>1393784.5</v>
      </c>
      <c r="GP23" s="75">
        <v>1386992</v>
      </c>
      <c r="GQ23" s="75">
        <v>1382109</v>
      </c>
      <c r="GR23" s="75">
        <v>1378019</v>
      </c>
      <c r="GS23" s="75">
        <v>1374597</v>
      </c>
      <c r="GT23" s="75">
        <v>1371736</v>
      </c>
      <c r="GU23" s="75">
        <v>1381287.5</v>
      </c>
      <c r="GV23" s="75">
        <v>1505269</v>
      </c>
      <c r="GW23" s="75">
        <v>1516320.5</v>
      </c>
      <c r="GX23" s="75">
        <v>1528028.5</v>
      </c>
      <c r="GY23" s="75">
        <v>1540236.5</v>
      </c>
      <c r="GZ23" s="75">
        <v>1553187.5</v>
      </c>
      <c r="HA23" s="75">
        <v>1566421.5</v>
      </c>
      <c r="HB23" s="75">
        <v>1580186.5</v>
      </c>
      <c r="HC23" s="75">
        <v>1594737</v>
      </c>
      <c r="HD23" s="75">
        <v>1609525</v>
      </c>
      <c r="HE23" s="75">
        <v>1624576</v>
      </c>
      <c r="HF23" s="114"/>
      <c r="HG23" s="112"/>
      <c r="HH23" s="98"/>
      <c r="HI23" s="46"/>
      <c r="HJ23" s="46"/>
      <c r="HK23" s="46"/>
      <c r="HL23" s="46"/>
      <c r="HM23" s="35"/>
    </row>
    <row r="24" spans="1:221" s="61" customFormat="1" x14ac:dyDescent="0.2">
      <c r="A24" s="48" t="str">
        <f t="shared" si="0"/>
        <v>C&amp;I Prescriptive_</v>
      </c>
      <c r="B24" s="49" t="s">
        <v>190</v>
      </c>
      <c r="C24" s="49" t="s">
        <v>22</v>
      </c>
      <c r="D24" s="49"/>
      <c r="E24" s="50">
        <v>811.04</v>
      </c>
      <c r="F24" s="50">
        <v>19972</v>
      </c>
      <c r="G24" s="50">
        <v>19659</v>
      </c>
      <c r="H24" s="50">
        <v>19184</v>
      </c>
      <c r="I24" s="50">
        <v>18350</v>
      </c>
      <c r="J24" s="50">
        <v>17999</v>
      </c>
      <c r="K24" s="50">
        <v>17702</v>
      </c>
      <c r="L24" s="50">
        <v>17450</v>
      </c>
      <c r="M24" s="50">
        <v>17237</v>
      </c>
      <c r="N24" s="50">
        <v>17368</v>
      </c>
      <c r="O24" s="50">
        <v>17536</v>
      </c>
      <c r="P24" s="50">
        <v>17731</v>
      </c>
      <c r="Q24" s="50">
        <v>17957</v>
      </c>
      <c r="R24" s="50">
        <v>18205</v>
      </c>
      <c r="S24" s="50">
        <v>18474</v>
      </c>
      <c r="T24" s="50">
        <v>18760</v>
      </c>
      <c r="U24" s="50">
        <v>19065</v>
      </c>
      <c r="V24" s="50">
        <v>19390</v>
      </c>
      <c r="W24" s="50">
        <v>19728</v>
      </c>
      <c r="X24" s="50">
        <v>20081</v>
      </c>
      <c r="Y24" s="51"/>
      <c r="Z24" s="50">
        <v>4938133.4103681818</v>
      </c>
      <c r="AA24" s="50">
        <v>4938610.3928345451</v>
      </c>
      <c r="AB24" s="50">
        <v>4928629.1953009078</v>
      </c>
      <c r="AC24" s="50">
        <v>4898518.1477672718</v>
      </c>
      <c r="AD24" s="50">
        <v>4840280.7502336353</v>
      </c>
      <c r="AE24" s="50">
        <v>4818207.7826999994</v>
      </c>
      <c r="AF24" s="50">
        <v>4799700.9751663627</v>
      </c>
      <c r="AG24" s="50">
        <v>4784165.9676327268</v>
      </c>
      <c r="AH24" s="50">
        <v>4771223.6800990906</v>
      </c>
      <c r="AI24" s="50">
        <v>4845739.5225654552</v>
      </c>
      <c r="AJ24" s="50">
        <v>4927001.6300318185</v>
      </c>
      <c r="AK24" s="50">
        <v>5011322.7924981816</v>
      </c>
      <c r="AL24" s="50">
        <v>5100727.2899645464</v>
      </c>
      <c r="AM24" s="50">
        <v>5193443.6074309098</v>
      </c>
      <c r="AN24" s="50">
        <v>5287968.5198972728</v>
      </c>
      <c r="AO24" s="50">
        <v>5384146.7773636365</v>
      </c>
      <c r="AP24" s="50">
        <v>5483760.1998300003</v>
      </c>
      <c r="AQ24" s="50">
        <v>5589537.7672963627</v>
      </c>
      <c r="AR24" s="50">
        <v>5696874.9897627281</v>
      </c>
      <c r="AS24" s="50">
        <v>5806081.3322290909</v>
      </c>
      <c r="AT24" s="15"/>
      <c r="AU24" s="50">
        <v>684.94823820000011</v>
      </c>
      <c r="AV24" s="50">
        <v>684.07545672000003</v>
      </c>
      <c r="AW24" s="50">
        <v>681.53484023999999</v>
      </c>
      <c r="AX24" s="50">
        <v>675.88778376000005</v>
      </c>
      <c r="AY24" s="50">
        <v>665.05501728000013</v>
      </c>
      <c r="AZ24" s="50">
        <v>660.87847080000017</v>
      </c>
      <c r="BA24" s="50">
        <v>657.35478432000002</v>
      </c>
      <c r="BB24" s="50">
        <v>654.37514784000007</v>
      </c>
      <c r="BC24" s="50">
        <v>651.87017136000009</v>
      </c>
      <c r="BD24" s="50">
        <v>661.44850487999997</v>
      </c>
      <c r="BE24" s="50">
        <v>671.87174039999991</v>
      </c>
      <c r="BF24" s="50">
        <v>682.86723191999999</v>
      </c>
      <c r="BG24" s="50">
        <v>694.60345044000019</v>
      </c>
      <c r="BH24" s="50">
        <v>706.59976895999989</v>
      </c>
      <c r="BI24" s="50">
        <v>718.90572348000001</v>
      </c>
      <c r="BJ24" s="50">
        <v>731.49242400000014</v>
      </c>
      <c r="BK24" s="50">
        <v>744.53766552000002</v>
      </c>
      <c r="BL24" s="50">
        <v>758.37470903999997</v>
      </c>
      <c r="BM24" s="50">
        <v>772.50666455999988</v>
      </c>
      <c r="BN24" s="50">
        <v>786.89845008000009</v>
      </c>
      <c r="BO24" s="51"/>
      <c r="BP24" s="53">
        <v>432364.5</v>
      </c>
      <c r="BQ24" s="53">
        <v>430705.5</v>
      </c>
      <c r="BR24" s="53">
        <v>429240.5</v>
      </c>
      <c r="BS24" s="53">
        <v>423889.5</v>
      </c>
      <c r="BT24" s="53">
        <v>418737</v>
      </c>
      <c r="BU24" s="53">
        <v>414930</v>
      </c>
      <c r="BV24" s="53">
        <v>411741</v>
      </c>
      <c r="BW24" s="53">
        <v>409067</v>
      </c>
      <c r="BX24" s="53">
        <v>406836</v>
      </c>
      <c r="BY24" s="53">
        <v>411956.5</v>
      </c>
      <c r="BZ24" s="53">
        <v>417875</v>
      </c>
      <c r="CA24" s="53">
        <v>424172.5</v>
      </c>
      <c r="CB24" s="53">
        <v>430957.5</v>
      </c>
      <c r="CC24" s="53">
        <v>438132.5</v>
      </c>
      <c r="CD24" s="53">
        <v>445570.5</v>
      </c>
      <c r="CE24" s="53">
        <v>453235.5</v>
      </c>
      <c r="CF24" s="53">
        <v>461223.5</v>
      </c>
      <c r="CG24" s="53">
        <v>469802</v>
      </c>
      <c r="CH24" s="53">
        <v>478564</v>
      </c>
      <c r="CI24" s="53">
        <v>487536</v>
      </c>
      <c r="CJ24" s="15"/>
      <c r="CK24" s="54">
        <v>115571</v>
      </c>
      <c r="CL24" s="54">
        <v>115176</v>
      </c>
      <c r="CM24" s="54">
        <v>114802</v>
      </c>
      <c r="CN24" s="54">
        <v>113449</v>
      </c>
      <c r="CO24" s="54">
        <v>112073</v>
      </c>
      <c r="CP24" s="54">
        <v>111107</v>
      </c>
      <c r="CQ24" s="54">
        <v>110299</v>
      </c>
      <c r="CR24" s="54">
        <v>109623</v>
      </c>
      <c r="CS24" s="54">
        <v>109056</v>
      </c>
      <c r="CT24" s="54">
        <v>110465</v>
      </c>
      <c r="CU24" s="54">
        <v>112081</v>
      </c>
      <c r="CV24" s="54">
        <v>113797</v>
      </c>
      <c r="CW24" s="54">
        <v>115638</v>
      </c>
      <c r="CX24" s="54">
        <v>117584</v>
      </c>
      <c r="CY24" s="54">
        <v>119596</v>
      </c>
      <c r="CZ24" s="54">
        <v>121664</v>
      </c>
      <c r="DA24" s="54">
        <v>123821</v>
      </c>
      <c r="DB24" s="54">
        <v>126133</v>
      </c>
      <c r="DC24" s="54">
        <v>128495</v>
      </c>
      <c r="DD24" s="54">
        <v>130909</v>
      </c>
      <c r="DE24" s="55"/>
      <c r="DF24" s="56">
        <v>9876</v>
      </c>
      <c r="DG24" s="56">
        <v>9877</v>
      </c>
      <c r="DH24" s="56">
        <v>9857</v>
      </c>
      <c r="DI24" s="56">
        <v>9797</v>
      </c>
      <c r="DJ24" s="56">
        <v>9681</v>
      </c>
      <c r="DK24" s="56">
        <v>9636</v>
      </c>
      <c r="DL24" s="56">
        <v>9599</v>
      </c>
      <c r="DM24" s="56">
        <v>9568</v>
      </c>
      <c r="DN24" s="56">
        <v>9542</v>
      </c>
      <c r="DO24" s="56">
        <v>9691</v>
      </c>
      <c r="DP24" s="56">
        <v>9854</v>
      </c>
      <c r="DQ24" s="56">
        <v>10023</v>
      </c>
      <c r="DR24" s="56">
        <v>10201</v>
      </c>
      <c r="DS24" s="56">
        <v>10387</v>
      </c>
      <c r="DT24" s="56">
        <v>10576</v>
      </c>
      <c r="DU24" s="56">
        <v>10768</v>
      </c>
      <c r="DV24" s="56">
        <v>10968</v>
      </c>
      <c r="DW24" s="56">
        <v>11179</v>
      </c>
      <c r="DX24" s="56">
        <v>11394</v>
      </c>
      <c r="DY24" s="56">
        <v>11612</v>
      </c>
      <c r="DZ24" s="57"/>
      <c r="EA24" s="56">
        <v>35379</v>
      </c>
      <c r="EB24" s="56">
        <v>35247</v>
      </c>
      <c r="EC24" s="56">
        <v>35128</v>
      </c>
      <c r="ED24" s="56">
        <v>34695</v>
      </c>
      <c r="EE24" s="56">
        <v>34273</v>
      </c>
      <c r="EF24" s="56">
        <v>33965</v>
      </c>
      <c r="EG24" s="56">
        <v>33707</v>
      </c>
      <c r="EH24" s="56">
        <v>33491</v>
      </c>
      <c r="EI24" s="56">
        <v>33310</v>
      </c>
      <c r="EJ24" s="56">
        <v>33732</v>
      </c>
      <c r="EK24" s="56">
        <v>34218</v>
      </c>
      <c r="EL24" s="56">
        <v>34736</v>
      </c>
      <c r="EM24" s="56">
        <v>35293</v>
      </c>
      <c r="EN24" s="56">
        <v>35882</v>
      </c>
      <c r="EO24" s="56">
        <v>36492</v>
      </c>
      <c r="EP24" s="56">
        <v>37120</v>
      </c>
      <c r="EQ24" s="56">
        <v>37775</v>
      </c>
      <c r="ER24" s="56">
        <v>38478</v>
      </c>
      <c r="ES24" s="56">
        <v>39197</v>
      </c>
      <c r="ET24" s="56">
        <v>39932</v>
      </c>
      <c r="EU24" s="58"/>
      <c r="EV24" s="56">
        <v>44224</v>
      </c>
      <c r="EW24" s="56">
        <v>44058</v>
      </c>
      <c r="EX24" s="56">
        <v>43910</v>
      </c>
      <c r="EY24" s="56">
        <v>43369</v>
      </c>
      <c r="EZ24" s="56">
        <v>42842</v>
      </c>
      <c r="FA24" s="56">
        <v>42457</v>
      </c>
      <c r="FB24" s="56">
        <v>42134</v>
      </c>
      <c r="FC24" s="56">
        <v>41864</v>
      </c>
      <c r="FD24" s="56">
        <v>41638</v>
      </c>
      <c r="FE24" s="56">
        <v>42165</v>
      </c>
      <c r="FF24" s="56">
        <v>42773</v>
      </c>
      <c r="FG24" s="56">
        <v>43420</v>
      </c>
      <c r="FH24" s="56">
        <v>44116</v>
      </c>
      <c r="FI24" s="56">
        <v>44852</v>
      </c>
      <c r="FJ24" s="56">
        <v>45615</v>
      </c>
      <c r="FK24" s="56">
        <v>46400</v>
      </c>
      <c r="FL24" s="56">
        <v>47219</v>
      </c>
      <c r="FM24" s="56">
        <v>48098</v>
      </c>
      <c r="FN24" s="56">
        <v>48996</v>
      </c>
      <c r="FO24" s="56">
        <v>49915</v>
      </c>
      <c r="FP24" s="15"/>
      <c r="FQ24" s="56">
        <v>26092</v>
      </c>
      <c r="FR24" s="56">
        <v>25994</v>
      </c>
      <c r="FS24" s="56">
        <v>25907</v>
      </c>
      <c r="FT24" s="56">
        <v>25588</v>
      </c>
      <c r="FU24" s="56">
        <v>25277</v>
      </c>
      <c r="FV24" s="56">
        <v>25049</v>
      </c>
      <c r="FW24" s="56">
        <v>24859</v>
      </c>
      <c r="FX24" s="56">
        <v>24700</v>
      </c>
      <c r="FY24" s="56">
        <v>24566</v>
      </c>
      <c r="FZ24" s="56">
        <v>24877</v>
      </c>
      <c r="GA24" s="56">
        <v>25236</v>
      </c>
      <c r="GB24" s="56">
        <v>25618</v>
      </c>
      <c r="GC24" s="56">
        <v>26028</v>
      </c>
      <c r="GD24" s="56">
        <v>26463</v>
      </c>
      <c r="GE24" s="56">
        <v>26913</v>
      </c>
      <c r="GF24" s="56">
        <v>27376</v>
      </c>
      <c r="GG24" s="56">
        <v>27859</v>
      </c>
      <c r="GH24" s="56">
        <v>28378</v>
      </c>
      <c r="GI24" s="56">
        <v>28908</v>
      </c>
      <c r="GJ24" s="56">
        <v>29450</v>
      </c>
      <c r="GK24" s="40"/>
      <c r="GL24" s="54">
        <v>547935.5</v>
      </c>
      <c r="GM24" s="54">
        <v>545881.5</v>
      </c>
      <c r="GN24" s="54">
        <v>544042.5</v>
      </c>
      <c r="GO24" s="54">
        <v>537338.5</v>
      </c>
      <c r="GP24" s="54">
        <v>530810</v>
      </c>
      <c r="GQ24" s="54">
        <v>526037</v>
      </c>
      <c r="GR24" s="54">
        <v>522040</v>
      </c>
      <c r="GS24" s="54">
        <v>518690</v>
      </c>
      <c r="GT24" s="54">
        <v>515892</v>
      </c>
      <c r="GU24" s="54">
        <v>522421.5</v>
      </c>
      <c r="GV24" s="54">
        <v>529956</v>
      </c>
      <c r="GW24" s="54">
        <v>537969.5</v>
      </c>
      <c r="GX24" s="54">
        <v>546595.5</v>
      </c>
      <c r="GY24" s="54">
        <v>555716.5</v>
      </c>
      <c r="GZ24" s="54">
        <v>565166.5</v>
      </c>
      <c r="HA24" s="54">
        <v>574899.5</v>
      </c>
      <c r="HB24" s="54">
        <v>585044.5</v>
      </c>
      <c r="HC24" s="54">
        <v>595935</v>
      </c>
      <c r="HD24" s="54">
        <v>607059</v>
      </c>
      <c r="HE24" s="54">
        <v>618445</v>
      </c>
      <c r="HF24" s="113">
        <f t="shared" si="2"/>
        <v>0.21113134458074378</v>
      </c>
      <c r="HG24" s="111">
        <f t="shared" si="3"/>
        <v>0.10969409192551774</v>
      </c>
      <c r="HH24" s="98">
        <f t="shared" si="4"/>
        <v>2.3159861120798271E-2</v>
      </c>
      <c r="HI24" s="76">
        <v>2E-3</v>
      </c>
      <c r="HJ24" s="60">
        <v>0.08</v>
      </c>
      <c r="HK24" s="60">
        <v>0.1</v>
      </c>
      <c r="HL24" s="60">
        <v>0.05</v>
      </c>
      <c r="HM24" s="35"/>
    </row>
    <row r="25" spans="1:221" s="61" customFormat="1" x14ac:dyDescent="0.2">
      <c r="A25" s="48" t="str">
        <f t="shared" si="0"/>
        <v>C&amp;I Custom_</v>
      </c>
      <c r="B25" s="49" t="s">
        <v>190</v>
      </c>
      <c r="C25" s="49" t="s">
        <v>23</v>
      </c>
      <c r="D25" s="49"/>
      <c r="E25" s="50">
        <v>60</v>
      </c>
      <c r="F25" s="50">
        <v>60</v>
      </c>
      <c r="G25" s="50">
        <v>60</v>
      </c>
      <c r="H25" s="50">
        <v>60</v>
      </c>
      <c r="I25" s="50">
        <v>60</v>
      </c>
      <c r="J25" s="50">
        <v>60</v>
      </c>
      <c r="K25" s="50">
        <v>60</v>
      </c>
      <c r="L25" s="50">
        <v>60</v>
      </c>
      <c r="M25" s="50">
        <v>60</v>
      </c>
      <c r="N25" s="50">
        <v>60</v>
      </c>
      <c r="O25" s="50">
        <v>70</v>
      </c>
      <c r="P25" s="50">
        <v>70</v>
      </c>
      <c r="Q25" s="50">
        <v>70</v>
      </c>
      <c r="R25" s="50">
        <v>70</v>
      </c>
      <c r="S25" s="50">
        <v>70</v>
      </c>
      <c r="T25" s="50">
        <v>70</v>
      </c>
      <c r="U25" s="50">
        <v>70</v>
      </c>
      <c r="V25" s="50">
        <v>70</v>
      </c>
      <c r="W25" s="50">
        <v>70</v>
      </c>
      <c r="X25" s="50">
        <v>70</v>
      </c>
      <c r="Y25" s="51"/>
      <c r="Z25" s="50">
        <v>4860000</v>
      </c>
      <c r="AA25" s="50">
        <v>4860000</v>
      </c>
      <c r="AB25" s="50">
        <v>4860000</v>
      </c>
      <c r="AC25" s="50">
        <v>4860000</v>
      </c>
      <c r="AD25" s="50">
        <v>4860000</v>
      </c>
      <c r="AE25" s="50">
        <v>4860000</v>
      </c>
      <c r="AF25" s="50">
        <v>4860000</v>
      </c>
      <c r="AG25" s="50">
        <v>4860000</v>
      </c>
      <c r="AH25" s="50">
        <v>4860000</v>
      </c>
      <c r="AI25" s="50">
        <v>4860000</v>
      </c>
      <c r="AJ25" s="50">
        <v>5670000</v>
      </c>
      <c r="AK25" s="50">
        <v>5670000</v>
      </c>
      <c r="AL25" s="50">
        <v>5670000</v>
      </c>
      <c r="AM25" s="50">
        <v>5670000</v>
      </c>
      <c r="AN25" s="50">
        <v>5670000</v>
      </c>
      <c r="AO25" s="50">
        <v>5670000</v>
      </c>
      <c r="AP25" s="50">
        <v>5670000</v>
      </c>
      <c r="AQ25" s="50">
        <v>5670000</v>
      </c>
      <c r="AR25" s="50">
        <v>5670000</v>
      </c>
      <c r="AS25" s="50">
        <v>5670000</v>
      </c>
      <c r="AT25" s="15"/>
      <c r="AU25" s="50">
        <v>798.68542946505534</v>
      </c>
      <c r="AV25" s="50">
        <v>798.68542946505534</v>
      </c>
      <c r="AW25" s="50">
        <v>798.68542946505534</v>
      </c>
      <c r="AX25" s="50">
        <v>798.68542946505534</v>
      </c>
      <c r="AY25" s="50">
        <v>798.68542946505534</v>
      </c>
      <c r="AZ25" s="50">
        <v>798.68542946505534</v>
      </c>
      <c r="BA25" s="50">
        <v>798.68542946505534</v>
      </c>
      <c r="BB25" s="50">
        <v>798.68542946505534</v>
      </c>
      <c r="BC25" s="50">
        <v>798.68542946505534</v>
      </c>
      <c r="BD25" s="50">
        <v>798.68542946505534</v>
      </c>
      <c r="BE25" s="50">
        <v>931.79966770923113</v>
      </c>
      <c r="BF25" s="50">
        <v>931.79966770923113</v>
      </c>
      <c r="BG25" s="50">
        <v>931.79966770923113</v>
      </c>
      <c r="BH25" s="50">
        <v>931.79966770923113</v>
      </c>
      <c r="BI25" s="50">
        <v>931.79966770923113</v>
      </c>
      <c r="BJ25" s="50">
        <v>931.79966770923113</v>
      </c>
      <c r="BK25" s="50">
        <v>931.79966770923113</v>
      </c>
      <c r="BL25" s="50">
        <v>931.79966770923113</v>
      </c>
      <c r="BM25" s="50">
        <v>931.79966770923113</v>
      </c>
      <c r="BN25" s="50">
        <v>931.79966770923113</v>
      </c>
      <c r="BO25" s="51"/>
      <c r="BP25" s="53">
        <v>486000</v>
      </c>
      <c r="BQ25" s="53">
        <v>486000</v>
      </c>
      <c r="BR25" s="53">
        <v>486000</v>
      </c>
      <c r="BS25" s="53">
        <v>486000</v>
      </c>
      <c r="BT25" s="53">
        <v>486000</v>
      </c>
      <c r="BU25" s="53">
        <v>486000</v>
      </c>
      <c r="BV25" s="53">
        <v>486000</v>
      </c>
      <c r="BW25" s="53">
        <v>486000</v>
      </c>
      <c r="BX25" s="53">
        <v>486000</v>
      </c>
      <c r="BY25" s="53">
        <v>486000</v>
      </c>
      <c r="BZ25" s="53">
        <v>567000</v>
      </c>
      <c r="CA25" s="53">
        <v>567000</v>
      </c>
      <c r="CB25" s="53">
        <v>567000</v>
      </c>
      <c r="CC25" s="53">
        <v>567000</v>
      </c>
      <c r="CD25" s="53">
        <v>567000</v>
      </c>
      <c r="CE25" s="53">
        <v>567000</v>
      </c>
      <c r="CF25" s="53">
        <v>567000</v>
      </c>
      <c r="CG25" s="53">
        <v>567000</v>
      </c>
      <c r="CH25" s="53">
        <v>567000</v>
      </c>
      <c r="CI25" s="53">
        <v>567000</v>
      </c>
      <c r="CJ25" s="15"/>
      <c r="CK25" s="54">
        <v>194485</v>
      </c>
      <c r="CL25" s="54">
        <v>194485</v>
      </c>
      <c r="CM25" s="54">
        <v>194485</v>
      </c>
      <c r="CN25" s="54">
        <v>194485</v>
      </c>
      <c r="CO25" s="54">
        <v>194485</v>
      </c>
      <c r="CP25" s="54">
        <v>194485</v>
      </c>
      <c r="CQ25" s="54">
        <v>194485</v>
      </c>
      <c r="CR25" s="54">
        <v>194485</v>
      </c>
      <c r="CS25" s="54">
        <v>194485</v>
      </c>
      <c r="CT25" s="54">
        <v>194485</v>
      </c>
      <c r="CU25" s="54">
        <v>226900</v>
      </c>
      <c r="CV25" s="54">
        <v>226900</v>
      </c>
      <c r="CW25" s="54">
        <v>226900</v>
      </c>
      <c r="CX25" s="54">
        <v>226900</v>
      </c>
      <c r="CY25" s="54">
        <v>226900</v>
      </c>
      <c r="CZ25" s="54">
        <v>226900</v>
      </c>
      <c r="DA25" s="54">
        <v>226900</v>
      </c>
      <c r="DB25" s="54">
        <v>226900</v>
      </c>
      <c r="DC25" s="54">
        <v>226900</v>
      </c>
      <c r="DD25" s="54">
        <v>226900</v>
      </c>
      <c r="DE25" s="55"/>
      <c r="DF25" s="56">
        <v>24300</v>
      </c>
      <c r="DG25" s="56">
        <v>24300</v>
      </c>
      <c r="DH25" s="56">
        <v>24300</v>
      </c>
      <c r="DI25" s="56">
        <v>24300</v>
      </c>
      <c r="DJ25" s="56">
        <v>24300</v>
      </c>
      <c r="DK25" s="56">
        <v>24300</v>
      </c>
      <c r="DL25" s="56">
        <v>24300</v>
      </c>
      <c r="DM25" s="56">
        <v>24300</v>
      </c>
      <c r="DN25" s="56">
        <v>24300</v>
      </c>
      <c r="DO25" s="56">
        <v>24300</v>
      </c>
      <c r="DP25" s="56">
        <v>28350</v>
      </c>
      <c r="DQ25" s="56">
        <v>28350</v>
      </c>
      <c r="DR25" s="56">
        <v>28350</v>
      </c>
      <c r="DS25" s="56">
        <v>28350</v>
      </c>
      <c r="DT25" s="56">
        <v>28350</v>
      </c>
      <c r="DU25" s="56">
        <v>28350</v>
      </c>
      <c r="DV25" s="56">
        <v>28350</v>
      </c>
      <c r="DW25" s="56">
        <v>28350</v>
      </c>
      <c r="DX25" s="56">
        <v>28350</v>
      </c>
      <c r="DY25" s="56">
        <v>28350</v>
      </c>
      <c r="DZ25" s="57"/>
      <c r="EA25" s="56">
        <v>61236</v>
      </c>
      <c r="EB25" s="56">
        <v>61236</v>
      </c>
      <c r="EC25" s="56">
        <v>61236</v>
      </c>
      <c r="ED25" s="56">
        <v>61236</v>
      </c>
      <c r="EE25" s="56">
        <v>61236</v>
      </c>
      <c r="EF25" s="56">
        <v>61236</v>
      </c>
      <c r="EG25" s="56">
        <v>61236</v>
      </c>
      <c r="EH25" s="56">
        <v>61236</v>
      </c>
      <c r="EI25" s="56">
        <v>61236</v>
      </c>
      <c r="EJ25" s="56">
        <v>61236</v>
      </c>
      <c r="EK25" s="56">
        <v>71442</v>
      </c>
      <c r="EL25" s="56">
        <v>71442</v>
      </c>
      <c r="EM25" s="56">
        <v>71442</v>
      </c>
      <c r="EN25" s="56">
        <v>71442</v>
      </c>
      <c r="EO25" s="56">
        <v>71442</v>
      </c>
      <c r="EP25" s="56">
        <v>71442</v>
      </c>
      <c r="EQ25" s="56">
        <v>71442</v>
      </c>
      <c r="ER25" s="56">
        <v>71442</v>
      </c>
      <c r="ES25" s="56">
        <v>71442</v>
      </c>
      <c r="ET25" s="56">
        <v>71442</v>
      </c>
      <c r="EU25" s="58"/>
      <c r="EV25" s="56">
        <v>76545</v>
      </c>
      <c r="EW25" s="56">
        <v>76545</v>
      </c>
      <c r="EX25" s="56">
        <v>76545</v>
      </c>
      <c r="EY25" s="56">
        <v>76545</v>
      </c>
      <c r="EZ25" s="56">
        <v>76545</v>
      </c>
      <c r="FA25" s="56">
        <v>76545</v>
      </c>
      <c r="FB25" s="56">
        <v>76545</v>
      </c>
      <c r="FC25" s="56">
        <v>76545</v>
      </c>
      <c r="FD25" s="56">
        <v>76545</v>
      </c>
      <c r="FE25" s="56">
        <v>76545</v>
      </c>
      <c r="FF25" s="56">
        <v>89303</v>
      </c>
      <c r="FG25" s="56">
        <v>89303</v>
      </c>
      <c r="FH25" s="56">
        <v>89303</v>
      </c>
      <c r="FI25" s="56">
        <v>89303</v>
      </c>
      <c r="FJ25" s="56">
        <v>89303</v>
      </c>
      <c r="FK25" s="56">
        <v>89303</v>
      </c>
      <c r="FL25" s="56">
        <v>89303</v>
      </c>
      <c r="FM25" s="56">
        <v>89303</v>
      </c>
      <c r="FN25" s="56">
        <v>89303</v>
      </c>
      <c r="FO25" s="56">
        <v>89303</v>
      </c>
      <c r="FP25" s="15"/>
      <c r="FQ25" s="56">
        <v>32404</v>
      </c>
      <c r="FR25" s="56">
        <v>32404</v>
      </c>
      <c r="FS25" s="56">
        <v>32404</v>
      </c>
      <c r="FT25" s="56">
        <v>32404</v>
      </c>
      <c r="FU25" s="56">
        <v>32404</v>
      </c>
      <c r="FV25" s="56">
        <v>32404</v>
      </c>
      <c r="FW25" s="56">
        <v>32404</v>
      </c>
      <c r="FX25" s="56">
        <v>32404</v>
      </c>
      <c r="FY25" s="56">
        <v>32404</v>
      </c>
      <c r="FZ25" s="56">
        <v>32404</v>
      </c>
      <c r="GA25" s="56">
        <v>37805</v>
      </c>
      <c r="GB25" s="56">
        <v>37805</v>
      </c>
      <c r="GC25" s="56">
        <v>37805</v>
      </c>
      <c r="GD25" s="56">
        <v>37805</v>
      </c>
      <c r="GE25" s="56">
        <v>37805</v>
      </c>
      <c r="GF25" s="56">
        <v>37805</v>
      </c>
      <c r="GG25" s="56">
        <v>37805</v>
      </c>
      <c r="GH25" s="56">
        <v>37805</v>
      </c>
      <c r="GI25" s="56">
        <v>37805</v>
      </c>
      <c r="GJ25" s="56">
        <v>37805</v>
      </c>
      <c r="GK25" s="40"/>
      <c r="GL25" s="54">
        <v>680485</v>
      </c>
      <c r="GM25" s="54">
        <v>680485</v>
      </c>
      <c r="GN25" s="54">
        <v>680485</v>
      </c>
      <c r="GO25" s="54">
        <v>680485</v>
      </c>
      <c r="GP25" s="54">
        <v>680485</v>
      </c>
      <c r="GQ25" s="54">
        <v>680485</v>
      </c>
      <c r="GR25" s="54">
        <v>680485</v>
      </c>
      <c r="GS25" s="54">
        <v>680485</v>
      </c>
      <c r="GT25" s="54">
        <v>680485</v>
      </c>
      <c r="GU25" s="54">
        <v>680485</v>
      </c>
      <c r="GV25" s="54">
        <v>793900</v>
      </c>
      <c r="GW25" s="54">
        <v>793900</v>
      </c>
      <c r="GX25" s="54">
        <v>793900</v>
      </c>
      <c r="GY25" s="54">
        <v>793900</v>
      </c>
      <c r="GZ25" s="54">
        <v>793900</v>
      </c>
      <c r="HA25" s="54">
        <v>793900</v>
      </c>
      <c r="HB25" s="54">
        <v>793900</v>
      </c>
      <c r="HC25" s="54">
        <v>793900</v>
      </c>
      <c r="HD25" s="54">
        <v>793900</v>
      </c>
      <c r="HE25" s="54">
        <v>793900</v>
      </c>
      <c r="HF25" s="113">
        <f t="shared" si="2"/>
        <v>0.2858035077922364</v>
      </c>
      <c r="HG25" s="111">
        <f t="shared" si="3"/>
        <v>0.14001748971193415</v>
      </c>
      <c r="HH25" s="98">
        <f t="shared" si="4"/>
        <v>4.0017489711934154E-2</v>
      </c>
      <c r="HI25" s="76">
        <v>5.0000000000000001E-3</v>
      </c>
      <c r="HJ25" s="60">
        <v>0.12</v>
      </c>
      <c r="HK25" s="60">
        <v>0.15</v>
      </c>
      <c r="HL25" s="60">
        <v>0.05</v>
      </c>
      <c r="HM25" s="35"/>
    </row>
    <row r="26" spans="1:221" s="61" customFormat="1" x14ac:dyDescent="0.2">
      <c r="A26" s="48" t="str">
        <f t="shared" si="0"/>
        <v>Small Business Direct Install_</v>
      </c>
      <c r="B26" s="49" t="s">
        <v>190</v>
      </c>
      <c r="C26" s="49" t="s">
        <v>24</v>
      </c>
      <c r="D26" s="49"/>
      <c r="E26" s="50">
        <v>5278</v>
      </c>
      <c r="F26" s="50">
        <v>5119</v>
      </c>
      <c r="G26" s="50">
        <v>4959</v>
      </c>
      <c r="H26" s="50">
        <v>4799</v>
      </c>
      <c r="I26" s="50">
        <v>4291</v>
      </c>
      <c r="J26" s="50">
        <v>4091</v>
      </c>
      <c r="K26" s="50">
        <v>3931</v>
      </c>
      <c r="L26" s="50">
        <v>3801</v>
      </c>
      <c r="M26" s="50">
        <v>3691</v>
      </c>
      <c r="N26" s="50">
        <v>3652</v>
      </c>
      <c r="O26" s="50">
        <v>3633</v>
      </c>
      <c r="P26" s="50">
        <v>3624</v>
      </c>
      <c r="Q26" s="50">
        <v>3627</v>
      </c>
      <c r="R26" s="50">
        <v>3640</v>
      </c>
      <c r="S26" s="50">
        <v>3665</v>
      </c>
      <c r="T26" s="50">
        <v>3690</v>
      </c>
      <c r="U26" s="50">
        <v>3729</v>
      </c>
      <c r="V26" s="50">
        <v>3770</v>
      </c>
      <c r="W26" s="50">
        <v>3821</v>
      </c>
      <c r="X26" s="50">
        <v>3872</v>
      </c>
      <c r="Y26" s="51"/>
      <c r="Z26" s="50">
        <v>696951.45</v>
      </c>
      <c r="AA26" s="50">
        <v>695530.35000000009</v>
      </c>
      <c r="AB26" s="50">
        <v>693150.75</v>
      </c>
      <c r="AC26" s="50">
        <v>680724.99</v>
      </c>
      <c r="AD26" s="50">
        <v>639596.25</v>
      </c>
      <c r="AE26" s="50">
        <v>622327.05000000005</v>
      </c>
      <c r="AF26" s="50">
        <v>608099.85000000009</v>
      </c>
      <c r="AG26" s="50">
        <v>596540.25</v>
      </c>
      <c r="AH26" s="50">
        <v>586759.05000000005</v>
      </c>
      <c r="AI26" s="50">
        <v>588313.79999999993</v>
      </c>
      <c r="AJ26" s="50">
        <v>591646.94999999995</v>
      </c>
      <c r="AK26" s="50">
        <v>595869.29999999981</v>
      </c>
      <c r="AL26" s="50">
        <v>601174.35000000021</v>
      </c>
      <c r="AM26" s="50">
        <v>607368.6</v>
      </c>
      <c r="AN26" s="50">
        <v>615314.34000000008</v>
      </c>
      <c r="AO26" s="50">
        <v>623260.07999999984</v>
      </c>
      <c r="AP26" s="50">
        <v>632283.30000000005</v>
      </c>
      <c r="AQ26" s="50">
        <v>641500.0199999999</v>
      </c>
      <c r="AR26" s="50">
        <v>651605.93999999994</v>
      </c>
      <c r="AS26" s="50">
        <v>661711.86</v>
      </c>
      <c r="AT26" s="15"/>
      <c r="AU26" s="50">
        <v>99.334890000000016</v>
      </c>
      <c r="AV26" s="50">
        <v>97.714899000000003</v>
      </c>
      <c r="AW26" s="50">
        <v>96.070473000000007</v>
      </c>
      <c r="AX26" s="50">
        <v>93.717692999999997</v>
      </c>
      <c r="AY26" s="50">
        <v>86.162373000000002</v>
      </c>
      <c r="AZ26" s="50">
        <v>82.998873000000003</v>
      </c>
      <c r="BA26" s="50">
        <v>80.39247300000001</v>
      </c>
      <c r="BB26" s="50">
        <v>78.27477300000001</v>
      </c>
      <c r="BC26" s="50">
        <v>76.482872999999998</v>
      </c>
      <c r="BD26" s="50">
        <v>76.189284000000001</v>
      </c>
      <c r="BE26" s="50">
        <v>76.221495000000004</v>
      </c>
      <c r="BF26" s="50">
        <v>76.416605999999987</v>
      </c>
      <c r="BG26" s="50">
        <v>76.798017000000002</v>
      </c>
      <c r="BH26" s="50">
        <v>77.342328000000009</v>
      </c>
      <c r="BI26" s="50">
        <v>78.144624000000007</v>
      </c>
      <c r="BJ26" s="50">
        <v>78.946919999999992</v>
      </c>
      <c r="BK26" s="50">
        <v>79.937207999999984</v>
      </c>
      <c r="BL26" s="50">
        <v>80.950896</v>
      </c>
      <c r="BM26" s="50">
        <v>82.127483999999995</v>
      </c>
      <c r="BN26" s="50">
        <v>83.304071999999991</v>
      </c>
      <c r="BO26" s="51"/>
      <c r="BP26" s="53">
        <v>116423</v>
      </c>
      <c r="BQ26" s="53">
        <v>119632</v>
      </c>
      <c r="BR26" s="53">
        <v>121548</v>
      </c>
      <c r="BS26" s="53">
        <v>121663</v>
      </c>
      <c r="BT26" s="53">
        <v>121663</v>
      </c>
      <c r="BU26" s="53">
        <v>121663</v>
      </c>
      <c r="BV26" s="53">
        <v>121663</v>
      </c>
      <c r="BW26" s="53">
        <v>121663</v>
      </c>
      <c r="BX26" s="53">
        <v>121663</v>
      </c>
      <c r="BY26" s="53">
        <v>124014</v>
      </c>
      <c r="BZ26" s="53">
        <v>126365</v>
      </c>
      <c r="CA26" s="53">
        <v>128716</v>
      </c>
      <c r="CB26" s="53">
        <v>131095</v>
      </c>
      <c r="CC26" s="53">
        <v>133474</v>
      </c>
      <c r="CD26" s="53">
        <v>136167</v>
      </c>
      <c r="CE26" s="53">
        <v>138860</v>
      </c>
      <c r="CF26" s="53">
        <v>141642</v>
      </c>
      <c r="CG26" s="53">
        <v>144452</v>
      </c>
      <c r="CH26" s="53">
        <v>147262</v>
      </c>
      <c r="CI26" s="53">
        <v>150072</v>
      </c>
      <c r="CJ26" s="15"/>
      <c r="CK26" s="54">
        <v>37179</v>
      </c>
      <c r="CL26" s="54">
        <v>38072</v>
      </c>
      <c r="CM26" s="54">
        <v>38595</v>
      </c>
      <c r="CN26" s="54">
        <v>38548</v>
      </c>
      <c r="CO26" s="54">
        <v>38284</v>
      </c>
      <c r="CP26" s="54">
        <v>38174</v>
      </c>
      <c r="CQ26" s="54">
        <v>38081</v>
      </c>
      <c r="CR26" s="54">
        <v>38009</v>
      </c>
      <c r="CS26" s="54">
        <v>37946</v>
      </c>
      <c r="CT26" s="54">
        <v>38617</v>
      </c>
      <c r="CU26" s="54">
        <v>39298</v>
      </c>
      <c r="CV26" s="54">
        <v>39985</v>
      </c>
      <c r="CW26" s="54">
        <v>40688</v>
      </c>
      <c r="CX26" s="54">
        <v>41396</v>
      </c>
      <c r="CY26" s="54">
        <v>42204</v>
      </c>
      <c r="CZ26" s="54">
        <v>43012</v>
      </c>
      <c r="DA26" s="54">
        <v>43850</v>
      </c>
      <c r="DB26" s="54">
        <v>44700</v>
      </c>
      <c r="DC26" s="54">
        <v>45554</v>
      </c>
      <c r="DD26" s="54">
        <v>46409</v>
      </c>
      <c r="DE26" s="55"/>
      <c r="DF26" s="56">
        <v>3485</v>
      </c>
      <c r="DG26" s="56">
        <v>3478</v>
      </c>
      <c r="DH26" s="56">
        <v>3466</v>
      </c>
      <c r="DI26" s="56">
        <v>3404</v>
      </c>
      <c r="DJ26" s="56">
        <v>3198</v>
      </c>
      <c r="DK26" s="56">
        <v>3112</v>
      </c>
      <c r="DL26" s="56">
        <v>3040</v>
      </c>
      <c r="DM26" s="56">
        <v>2983</v>
      </c>
      <c r="DN26" s="56">
        <v>2934</v>
      </c>
      <c r="DO26" s="56">
        <v>2942</v>
      </c>
      <c r="DP26" s="56">
        <v>2958</v>
      </c>
      <c r="DQ26" s="56">
        <v>2979</v>
      </c>
      <c r="DR26" s="56">
        <v>3006</v>
      </c>
      <c r="DS26" s="56">
        <v>3037</v>
      </c>
      <c r="DT26" s="56">
        <v>3077</v>
      </c>
      <c r="DU26" s="56">
        <v>3116</v>
      </c>
      <c r="DV26" s="56">
        <v>3161</v>
      </c>
      <c r="DW26" s="56">
        <v>3208</v>
      </c>
      <c r="DX26" s="56">
        <v>3258</v>
      </c>
      <c r="DY26" s="56">
        <v>3309</v>
      </c>
      <c r="DZ26" s="57"/>
      <c r="EA26" s="56">
        <v>11991</v>
      </c>
      <c r="EB26" s="56">
        <v>12311</v>
      </c>
      <c r="EC26" s="56">
        <v>12501</v>
      </c>
      <c r="ED26" s="56">
        <v>12507</v>
      </c>
      <c r="EE26" s="56">
        <v>12486</v>
      </c>
      <c r="EF26" s="56">
        <v>12478</v>
      </c>
      <c r="EG26" s="56">
        <v>12470</v>
      </c>
      <c r="EH26" s="56">
        <v>12465</v>
      </c>
      <c r="EI26" s="56">
        <v>12460</v>
      </c>
      <c r="EJ26" s="56">
        <v>12696</v>
      </c>
      <c r="EK26" s="56">
        <v>12932</v>
      </c>
      <c r="EL26" s="56">
        <v>13170</v>
      </c>
      <c r="EM26" s="56">
        <v>13410</v>
      </c>
      <c r="EN26" s="56">
        <v>13651</v>
      </c>
      <c r="EO26" s="56">
        <v>13924</v>
      </c>
      <c r="EP26" s="56">
        <v>14198</v>
      </c>
      <c r="EQ26" s="56">
        <v>14480</v>
      </c>
      <c r="ER26" s="56">
        <v>14766</v>
      </c>
      <c r="ES26" s="56">
        <v>15052</v>
      </c>
      <c r="ET26" s="56">
        <v>15338</v>
      </c>
      <c r="EU26" s="58"/>
      <c r="EV26" s="56">
        <v>14389</v>
      </c>
      <c r="EW26" s="56">
        <v>14773</v>
      </c>
      <c r="EX26" s="56">
        <v>15002</v>
      </c>
      <c r="EY26" s="56">
        <v>15008</v>
      </c>
      <c r="EZ26" s="56">
        <v>14983</v>
      </c>
      <c r="FA26" s="56">
        <v>14973</v>
      </c>
      <c r="FB26" s="56">
        <v>14964</v>
      </c>
      <c r="FC26" s="56">
        <v>14958</v>
      </c>
      <c r="FD26" s="56">
        <v>14952</v>
      </c>
      <c r="FE26" s="56">
        <v>15235</v>
      </c>
      <c r="FF26" s="56">
        <v>15519</v>
      </c>
      <c r="FG26" s="56">
        <v>15803</v>
      </c>
      <c r="FH26" s="56">
        <v>16092</v>
      </c>
      <c r="FI26" s="56">
        <v>16381</v>
      </c>
      <c r="FJ26" s="56">
        <v>16709</v>
      </c>
      <c r="FK26" s="56">
        <v>17037</v>
      </c>
      <c r="FL26" s="56">
        <v>17376</v>
      </c>
      <c r="FM26" s="56">
        <v>17719</v>
      </c>
      <c r="FN26" s="56">
        <v>18062</v>
      </c>
      <c r="FO26" s="56">
        <v>18406</v>
      </c>
      <c r="FP26" s="15"/>
      <c r="FQ26" s="56">
        <v>7314</v>
      </c>
      <c r="FR26" s="56">
        <v>7510</v>
      </c>
      <c r="FS26" s="56">
        <v>7626</v>
      </c>
      <c r="FT26" s="56">
        <v>7629</v>
      </c>
      <c r="FU26" s="56">
        <v>7617</v>
      </c>
      <c r="FV26" s="56">
        <v>7611</v>
      </c>
      <c r="FW26" s="56">
        <v>7607</v>
      </c>
      <c r="FX26" s="56">
        <v>7603</v>
      </c>
      <c r="FY26" s="56">
        <v>7600</v>
      </c>
      <c r="FZ26" s="56">
        <v>7744</v>
      </c>
      <c r="GA26" s="56">
        <v>7889</v>
      </c>
      <c r="GB26" s="56">
        <v>8033</v>
      </c>
      <c r="GC26" s="56">
        <v>8180</v>
      </c>
      <c r="GD26" s="56">
        <v>8327</v>
      </c>
      <c r="GE26" s="56">
        <v>8494</v>
      </c>
      <c r="GF26" s="56">
        <v>8661</v>
      </c>
      <c r="GG26" s="56">
        <v>8833</v>
      </c>
      <c r="GH26" s="56">
        <v>9007</v>
      </c>
      <c r="GI26" s="56">
        <v>9182</v>
      </c>
      <c r="GJ26" s="56">
        <v>9356</v>
      </c>
      <c r="GK26" s="40"/>
      <c r="GL26" s="54">
        <v>153602</v>
      </c>
      <c r="GM26" s="54">
        <v>157704</v>
      </c>
      <c r="GN26" s="54">
        <v>160143</v>
      </c>
      <c r="GO26" s="54">
        <v>160211</v>
      </c>
      <c r="GP26" s="54">
        <v>159947</v>
      </c>
      <c r="GQ26" s="54">
        <v>159837</v>
      </c>
      <c r="GR26" s="54">
        <v>159744</v>
      </c>
      <c r="GS26" s="54">
        <v>159672</v>
      </c>
      <c r="GT26" s="54">
        <v>159609</v>
      </c>
      <c r="GU26" s="54">
        <v>162631</v>
      </c>
      <c r="GV26" s="54">
        <v>165663</v>
      </c>
      <c r="GW26" s="54">
        <v>168701</v>
      </c>
      <c r="GX26" s="54">
        <v>171783</v>
      </c>
      <c r="GY26" s="54">
        <v>174870</v>
      </c>
      <c r="GZ26" s="54">
        <v>178371</v>
      </c>
      <c r="HA26" s="54">
        <v>181872</v>
      </c>
      <c r="HB26" s="54">
        <v>185492</v>
      </c>
      <c r="HC26" s="54">
        <v>189152</v>
      </c>
      <c r="HD26" s="54">
        <v>192816</v>
      </c>
      <c r="HE26" s="54">
        <v>196481</v>
      </c>
      <c r="HF26" s="113">
        <f t="shared" si="2"/>
        <v>0.24060769859747458</v>
      </c>
      <c r="HG26" s="111">
        <f t="shared" si="3"/>
        <v>0.2353534868758087</v>
      </c>
      <c r="HH26" s="98">
        <f t="shared" si="4"/>
        <v>5.6627860834079266E-2</v>
      </c>
      <c r="HI26" s="76">
        <v>5.0000000000000001E-3</v>
      </c>
      <c r="HJ26" s="60">
        <v>0.1</v>
      </c>
      <c r="HK26" s="60">
        <v>0.12</v>
      </c>
      <c r="HL26" s="60">
        <v>0.05</v>
      </c>
      <c r="HM26" s="35"/>
    </row>
    <row r="27" spans="1:221" s="61" customFormat="1" x14ac:dyDescent="0.2">
      <c r="A27" s="48" t="str">
        <f t="shared" si="0"/>
        <v>Small Business Efficiency_</v>
      </c>
      <c r="B27" s="49" t="s">
        <v>190</v>
      </c>
      <c r="C27" s="49" t="s">
        <v>192</v>
      </c>
      <c r="D27" s="49"/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  <c r="Y27" s="51"/>
      <c r="Z27" s="50">
        <v>0</v>
      </c>
      <c r="AA27" s="50">
        <v>0</v>
      </c>
      <c r="AB27" s="50">
        <v>0</v>
      </c>
      <c r="AC27" s="50">
        <v>0</v>
      </c>
      <c r="AD27" s="50">
        <v>0</v>
      </c>
      <c r="AE27" s="50">
        <v>0</v>
      </c>
      <c r="AF27" s="50">
        <v>0</v>
      </c>
      <c r="AG27" s="50">
        <v>0</v>
      </c>
      <c r="AH27" s="50">
        <v>0</v>
      </c>
      <c r="AI27" s="50">
        <v>0</v>
      </c>
      <c r="AJ27" s="50">
        <v>0</v>
      </c>
      <c r="AK27" s="50">
        <v>0</v>
      </c>
      <c r="AL27" s="50">
        <v>0</v>
      </c>
      <c r="AM27" s="50">
        <v>0</v>
      </c>
      <c r="AN27" s="50">
        <v>0</v>
      </c>
      <c r="AO27" s="50">
        <v>0</v>
      </c>
      <c r="AP27" s="50">
        <v>0</v>
      </c>
      <c r="AQ27" s="50">
        <v>0</v>
      </c>
      <c r="AR27" s="50">
        <v>0</v>
      </c>
      <c r="AS27" s="50">
        <v>0</v>
      </c>
      <c r="AT27" s="51"/>
      <c r="AU27" s="50">
        <v>0</v>
      </c>
      <c r="AV27" s="50">
        <v>0</v>
      </c>
      <c r="AW27" s="50">
        <v>0</v>
      </c>
      <c r="AX27" s="50">
        <v>0</v>
      </c>
      <c r="AY27" s="50">
        <v>0</v>
      </c>
      <c r="AZ27" s="50">
        <v>0</v>
      </c>
      <c r="BA27" s="50">
        <v>0</v>
      </c>
      <c r="BB27" s="50">
        <v>0</v>
      </c>
      <c r="BC27" s="50">
        <v>0</v>
      </c>
      <c r="BD27" s="50">
        <v>0</v>
      </c>
      <c r="BE27" s="50">
        <v>0</v>
      </c>
      <c r="BF27" s="50">
        <v>0</v>
      </c>
      <c r="BG27" s="50">
        <v>0</v>
      </c>
      <c r="BH27" s="50">
        <v>0</v>
      </c>
      <c r="BI27" s="50">
        <v>0</v>
      </c>
      <c r="BJ27" s="50">
        <v>0</v>
      </c>
      <c r="BK27" s="50">
        <v>0</v>
      </c>
      <c r="BL27" s="50">
        <v>0</v>
      </c>
      <c r="BM27" s="50">
        <v>0</v>
      </c>
      <c r="BN27" s="50">
        <v>0</v>
      </c>
      <c r="BO27" s="51"/>
      <c r="BP27" s="53">
        <v>0</v>
      </c>
      <c r="BQ27" s="53">
        <v>0</v>
      </c>
      <c r="BR27" s="53">
        <v>0</v>
      </c>
      <c r="BS27" s="53">
        <v>0</v>
      </c>
      <c r="BT27" s="53">
        <v>0</v>
      </c>
      <c r="BU27" s="53">
        <v>0</v>
      </c>
      <c r="BV27" s="53">
        <v>0</v>
      </c>
      <c r="BW27" s="53">
        <v>0</v>
      </c>
      <c r="BX27" s="53">
        <v>0</v>
      </c>
      <c r="BY27" s="53">
        <v>0</v>
      </c>
      <c r="BZ27" s="53">
        <v>0</v>
      </c>
      <c r="CA27" s="53">
        <v>0</v>
      </c>
      <c r="CB27" s="53">
        <v>0</v>
      </c>
      <c r="CC27" s="53">
        <v>0</v>
      </c>
      <c r="CD27" s="53">
        <v>0</v>
      </c>
      <c r="CE27" s="53">
        <v>0</v>
      </c>
      <c r="CF27" s="53">
        <v>0</v>
      </c>
      <c r="CG27" s="53">
        <v>0</v>
      </c>
      <c r="CH27" s="53">
        <v>0</v>
      </c>
      <c r="CI27" s="53">
        <v>0</v>
      </c>
      <c r="CJ27" s="15"/>
      <c r="CK27" s="54">
        <v>15750</v>
      </c>
      <c r="CL27" s="54">
        <v>15750</v>
      </c>
      <c r="CM27" s="54">
        <v>15750</v>
      </c>
      <c r="CN27" s="54">
        <v>15750</v>
      </c>
      <c r="CO27" s="54">
        <v>15750</v>
      </c>
      <c r="CP27" s="54">
        <v>15750</v>
      </c>
      <c r="CQ27" s="54">
        <v>15750</v>
      </c>
      <c r="CR27" s="54">
        <v>15750</v>
      </c>
      <c r="CS27" s="54">
        <v>15750</v>
      </c>
      <c r="CT27" s="54">
        <v>15750</v>
      </c>
      <c r="CU27" s="54">
        <v>15750</v>
      </c>
      <c r="CV27" s="54">
        <v>15750</v>
      </c>
      <c r="CW27" s="54">
        <v>15750</v>
      </c>
      <c r="CX27" s="54">
        <v>15750</v>
      </c>
      <c r="CY27" s="54">
        <v>15750</v>
      </c>
      <c r="CZ27" s="54">
        <v>15750</v>
      </c>
      <c r="DA27" s="54">
        <v>15750</v>
      </c>
      <c r="DB27" s="54">
        <v>15750</v>
      </c>
      <c r="DC27" s="54">
        <v>15750</v>
      </c>
      <c r="DD27" s="54">
        <v>15750</v>
      </c>
      <c r="DE27" s="55"/>
      <c r="DF27" s="56">
        <v>15000</v>
      </c>
      <c r="DG27" s="56">
        <v>15000</v>
      </c>
      <c r="DH27" s="56">
        <v>15000</v>
      </c>
      <c r="DI27" s="56">
        <v>15000</v>
      </c>
      <c r="DJ27" s="56">
        <v>15000</v>
      </c>
      <c r="DK27" s="56">
        <v>15000</v>
      </c>
      <c r="DL27" s="56">
        <v>15000</v>
      </c>
      <c r="DM27" s="56">
        <v>15000</v>
      </c>
      <c r="DN27" s="56">
        <v>15000</v>
      </c>
      <c r="DO27" s="56">
        <v>15000</v>
      </c>
      <c r="DP27" s="56">
        <v>15000</v>
      </c>
      <c r="DQ27" s="56">
        <v>15000</v>
      </c>
      <c r="DR27" s="56">
        <v>15000</v>
      </c>
      <c r="DS27" s="56">
        <v>15000</v>
      </c>
      <c r="DT27" s="56">
        <v>15000</v>
      </c>
      <c r="DU27" s="56">
        <v>15000</v>
      </c>
      <c r="DV27" s="56">
        <v>15000</v>
      </c>
      <c r="DW27" s="56">
        <v>15000</v>
      </c>
      <c r="DX27" s="56">
        <v>15000</v>
      </c>
      <c r="DY27" s="56">
        <v>15000</v>
      </c>
      <c r="DZ27" s="15"/>
      <c r="EA27" s="56"/>
      <c r="EB27" s="56"/>
      <c r="EC27" s="56"/>
      <c r="ED27" s="56"/>
      <c r="EE27" s="56"/>
      <c r="EF27" s="56"/>
      <c r="EG27" s="56"/>
      <c r="EH27" s="56"/>
      <c r="EI27" s="56"/>
      <c r="EJ27" s="56"/>
      <c r="EK27" s="56"/>
      <c r="EL27" s="56"/>
      <c r="EM27" s="56"/>
      <c r="EN27" s="56"/>
      <c r="EO27" s="56"/>
      <c r="EP27" s="56"/>
      <c r="EQ27" s="56"/>
      <c r="ER27" s="56"/>
      <c r="ES27" s="56"/>
      <c r="ET27" s="56"/>
      <c r="EU27" s="15"/>
      <c r="EV27" s="56"/>
      <c r="EW27" s="56"/>
      <c r="EX27" s="56"/>
      <c r="EY27" s="56"/>
      <c r="EZ27" s="56"/>
      <c r="FA27" s="56"/>
      <c r="FB27" s="56"/>
      <c r="FC27" s="56"/>
      <c r="FD27" s="56"/>
      <c r="FE27" s="56"/>
      <c r="FF27" s="56"/>
      <c r="FG27" s="56"/>
      <c r="FH27" s="56"/>
      <c r="FI27" s="56"/>
      <c r="FJ27" s="56"/>
      <c r="FK27" s="56"/>
      <c r="FL27" s="56"/>
      <c r="FM27" s="56"/>
      <c r="FN27" s="56"/>
      <c r="FO27" s="56"/>
      <c r="FP27" s="15"/>
      <c r="FQ27" s="56">
        <v>750</v>
      </c>
      <c r="FR27" s="56">
        <v>750</v>
      </c>
      <c r="FS27" s="56">
        <v>750</v>
      </c>
      <c r="FT27" s="56">
        <v>750</v>
      </c>
      <c r="FU27" s="56">
        <v>750</v>
      </c>
      <c r="FV27" s="56">
        <v>750</v>
      </c>
      <c r="FW27" s="56">
        <v>750</v>
      </c>
      <c r="FX27" s="56">
        <v>750</v>
      </c>
      <c r="FY27" s="56">
        <v>750</v>
      </c>
      <c r="FZ27" s="56">
        <v>750</v>
      </c>
      <c r="GA27" s="56">
        <v>750</v>
      </c>
      <c r="GB27" s="56">
        <v>750</v>
      </c>
      <c r="GC27" s="56">
        <v>750</v>
      </c>
      <c r="GD27" s="56">
        <v>750</v>
      </c>
      <c r="GE27" s="56">
        <v>750</v>
      </c>
      <c r="GF27" s="56">
        <v>750</v>
      </c>
      <c r="GG27" s="56">
        <v>750</v>
      </c>
      <c r="GH27" s="56">
        <v>750</v>
      </c>
      <c r="GI27" s="56">
        <v>750</v>
      </c>
      <c r="GJ27" s="56">
        <v>750</v>
      </c>
      <c r="GK27" s="40"/>
      <c r="GL27" s="54">
        <v>15750</v>
      </c>
      <c r="GM27" s="54">
        <v>15750</v>
      </c>
      <c r="GN27" s="54">
        <v>15750</v>
      </c>
      <c r="GO27" s="54">
        <v>15750</v>
      </c>
      <c r="GP27" s="54">
        <v>15750</v>
      </c>
      <c r="GQ27" s="54">
        <v>15750</v>
      </c>
      <c r="GR27" s="54">
        <v>15750</v>
      </c>
      <c r="GS27" s="54">
        <v>15750</v>
      </c>
      <c r="GT27" s="54">
        <v>15750</v>
      </c>
      <c r="GU27" s="54">
        <v>15750</v>
      </c>
      <c r="GV27" s="54">
        <v>15750</v>
      </c>
      <c r="GW27" s="54">
        <v>15750</v>
      </c>
      <c r="GX27" s="54">
        <v>15750</v>
      </c>
      <c r="GY27" s="54">
        <v>15750</v>
      </c>
      <c r="GZ27" s="54">
        <v>15750</v>
      </c>
      <c r="HA27" s="54">
        <v>15750</v>
      </c>
      <c r="HB27" s="54">
        <v>15750</v>
      </c>
      <c r="HC27" s="54">
        <v>15750</v>
      </c>
      <c r="HD27" s="54">
        <v>15750</v>
      </c>
      <c r="HE27" s="54">
        <v>15750</v>
      </c>
      <c r="HF27" s="113">
        <f t="shared" si="2"/>
        <v>1</v>
      </c>
      <c r="HG27" s="111" t="e">
        <f t="shared" si="3"/>
        <v>#DIV/0!</v>
      </c>
      <c r="HH27" s="98" t="e">
        <f t="shared" si="4"/>
        <v>#DIV/0!</v>
      </c>
      <c r="HI27" s="77"/>
      <c r="HJ27" s="60"/>
      <c r="HK27" s="60"/>
      <c r="HL27" s="60">
        <v>0.05</v>
      </c>
      <c r="HM27" s="35"/>
    </row>
    <row r="28" spans="1:221" x14ac:dyDescent="0.2">
      <c r="HI28" s="15"/>
      <c r="HJ28" s="15"/>
      <c r="HK28" s="15"/>
      <c r="HL28" s="15"/>
    </row>
    <row r="29" spans="1:221" x14ac:dyDescent="0.2">
      <c r="HI29" s="15"/>
      <c r="HJ29" s="15"/>
      <c r="HK29" s="15"/>
      <c r="HL29" s="15"/>
    </row>
    <row r="30" spans="1:221" x14ac:dyDescent="0.2"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HI30" s="15"/>
      <c r="HJ30" s="15"/>
      <c r="HK30" s="15"/>
      <c r="HL30" s="15"/>
    </row>
    <row r="31" spans="1:221" x14ac:dyDescent="0.2">
      <c r="E31" s="79"/>
      <c r="Z31" s="80"/>
      <c r="AS31" s="80"/>
      <c r="CK31" s="81"/>
      <c r="DD31" s="81"/>
      <c r="HI31" s="15"/>
      <c r="HJ31" s="15"/>
      <c r="HK31" s="15"/>
      <c r="HL31" s="15"/>
    </row>
    <row r="32" spans="1:221" x14ac:dyDescent="0.2">
      <c r="E32" s="79"/>
      <c r="Z32" s="80"/>
      <c r="AS32" s="80"/>
      <c r="CK32" s="81"/>
      <c r="CL32" s="81"/>
      <c r="CM32" s="81"/>
      <c r="CN32" s="81"/>
      <c r="CO32" s="81"/>
      <c r="CP32" s="81"/>
      <c r="CQ32" s="81"/>
      <c r="CR32" s="81"/>
      <c r="CS32" s="81"/>
      <c r="CT32" s="81"/>
      <c r="CU32" s="81"/>
      <c r="CV32" s="81"/>
      <c r="CW32" s="81"/>
      <c r="CX32" s="81"/>
      <c r="CY32" s="81"/>
      <c r="CZ32" s="81"/>
      <c r="DA32" s="81"/>
      <c r="DB32" s="81"/>
      <c r="DC32" s="81"/>
      <c r="DD32" s="81"/>
      <c r="HI32" s="15"/>
      <c r="HJ32" s="15"/>
      <c r="HK32" s="15"/>
      <c r="HL32" s="15"/>
    </row>
    <row r="33" spans="217:220" x14ac:dyDescent="0.2">
      <c r="HI33" s="15"/>
      <c r="HJ33" s="15"/>
      <c r="HK33" s="15"/>
      <c r="HL33" s="15"/>
    </row>
    <row r="34" spans="217:220" x14ac:dyDescent="0.2">
      <c r="HI34" s="15"/>
      <c r="HJ34" s="15"/>
      <c r="HK34" s="15"/>
      <c r="HL34" s="15"/>
    </row>
    <row r="35" spans="217:220" x14ac:dyDescent="0.2">
      <c r="HI35" s="15"/>
      <c r="HJ35" s="15"/>
      <c r="HK35" s="15"/>
      <c r="HL35" s="15"/>
    </row>
    <row r="36" spans="217:220" x14ac:dyDescent="0.2">
      <c r="HI36" s="15"/>
      <c r="HJ36" s="15"/>
      <c r="HK36" s="15"/>
      <c r="HL36" s="15"/>
    </row>
    <row r="37" spans="217:220" x14ac:dyDescent="0.2">
      <c r="HI37" s="15"/>
      <c r="HJ37" s="15"/>
      <c r="HK37" s="15"/>
      <c r="HL37" s="15"/>
    </row>
    <row r="38" spans="217:220" x14ac:dyDescent="0.2">
      <c r="HI38" s="15"/>
      <c r="HJ38" s="15"/>
      <c r="HK38" s="15"/>
      <c r="HL38" s="15"/>
    </row>
    <row r="39" spans="217:220" x14ac:dyDescent="0.2">
      <c r="HI39" s="15"/>
      <c r="HJ39" s="15"/>
      <c r="HK39" s="15"/>
      <c r="HL39" s="15"/>
    </row>
    <row r="40" spans="217:220" x14ac:dyDescent="0.2">
      <c r="HI40" s="15"/>
      <c r="HJ40" s="15"/>
      <c r="HK40" s="15"/>
      <c r="HL40" s="15"/>
    </row>
    <row r="41" spans="217:220" x14ac:dyDescent="0.2">
      <c r="HI41" s="15"/>
      <c r="HJ41" s="15"/>
      <c r="HK41" s="15"/>
      <c r="HL41" s="15"/>
    </row>
    <row r="42" spans="217:220" x14ac:dyDescent="0.2">
      <c r="HI42" s="15"/>
      <c r="HJ42" s="15"/>
      <c r="HK42" s="15"/>
      <c r="HL42" s="15"/>
    </row>
    <row r="43" spans="217:220" x14ac:dyDescent="0.2">
      <c r="HI43" s="15"/>
      <c r="HJ43" s="15"/>
      <c r="HK43" s="15"/>
      <c r="HL43" s="15"/>
    </row>
    <row r="44" spans="217:220" x14ac:dyDescent="0.2">
      <c r="HI44" s="15"/>
      <c r="HJ44" s="15"/>
      <c r="HK44" s="15"/>
      <c r="HL44" s="15"/>
    </row>
    <row r="45" spans="217:220" x14ac:dyDescent="0.2">
      <c r="HI45" s="15"/>
      <c r="HJ45" s="15"/>
      <c r="HK45" s="15"/>
      <c r="HL45" s="15"/>
    </row>
    <row r="46" spans="217:220" x14ac:dyDescent="0.2">
      <c r="HI46" s="15"/>
      <c r="HJ46" s="15"/>
      <c r="HK46" s="15"/>
      <c r="HL46" s="15"/>
    </row>
    <row r="47" spans="217:220" x14ac:dyDescent="0.2">
      <c r="HI47" s="15"/>
      <c r="HJ47" s="15"/>
      <c r="HK47" s="15"/>
      <c r="HL47" s="15"/>
    </row>
    <row r="48" spans="217:220" x14ac:dyDescent="0.2">
      <c r="HI48" s="15"/>
      <c r="HJ48" s="15"/>
      <c r="HK48" s="15"/>
      <c r="HL48" s="15"/>
    </row>
    <row r="49" spans="217:220" x14ac:dyDescent="0.2">
      <c r="HI49" s="15"/>
      <c r="HJ49" s="15"/>
      <c r="HK49" s="15"/>
      <c r="HL49" s="15"/>
    </row>
    <row r="50" spans="217:220" x14ac:dyDescent="0.2">
      <c r="HI50" s="15"/>
      <c r="HJ50" s="15"/>
      <c r="HK50" s="15"/>
      <c r="HL50" s="15"/>
    </row>
    <row r="51" spans="217:220" x14ac:dyDescent="0.2">
      <c r="HI51" s="15"/>
      <c r="HJ51" s="15"/>
      <c r="HK51" s="15"/>
      <c r="HL51" s="15"/>
    </row>
    <row r="52" spans="217:220" x14ac:dyDescent="0.2">
      <c r="HI52" s="15"/>
      <c r="HJ52" s="15"/>
      <c r="HK52" s="15"/>
      <c r="HL52" s="15"/>
    </row>
    <row r="53" spans="217:220" x14ac:dyDescent="0.2">
      <c r="HI53" s="15"/>
      <c r="HJ53" s="15"/>
      <c r="HK53" s="15"/>
      <c r="HL53" s="15"/>
    </row>
    <row r="54" spans="217:220" x14ac:dyDescent="0.2">
      <c r="HI54" s="15"/>
      <c r="HJ54" s="15"/>
      <c r="HK54" s="15"/>
      <c r="HL54" s="15"/>
    </row>
    <row r="55" spans="217:220" x14ac:dyDescent="0.2">
      <c r="HI55" s="15"/>
      <c r="HJ55" s="15"/>
      <c r="HK55" s="15"/>
      <c r="HL55" s="15"/>
    </row>
    <row r="56" spans="217:220" x14ac:dyDescent="0.2">
      <c r="HI56" s="15"/>
      <c r="HJ56" s="15"/>
      <c r="HK56" s="15"/>
      <c r="HL56" s="15"/>
    </row>
    <row r="57" spans="217:220" x14ac:dyDescent="0.2">
      <c r="HI57" s="15"/>
      <c r="HJ57" s="15"/>
      <c r="HK57" s="15"/>
      <c r="HL57" s="15"/>
    </row>
    <row r="58" spans="217:220" x14ac:dyDescent="0.2">
      <c r="HI58" s="15"/>
      <c r="HJ58" s="15"/>
      <c r="HK58" s="15"/>
      <c r="HL58" s="15"/>
    </row>
    <row r="59" spans="217:220" x14ac:dyDescent="0.2">
      <c r="HI59" s="15"/>
      <c r="HJ59" s="15"/>
      <c r="HK59" s="15"/>
      <c r="HL59" s="15"/>
    </row>
    <row r="60" spans="217:220" x14ac:dyDescent="0.2">
      <c r="HI60" s="15"/>
      <c r="HJ60" s="15"/>
      <c r="HK60" s="15"/>
      <c r="HL60" s="15"/>
    </row>
    <row r="61" spans="217:220" x14ac:dyDescent="0.2">
      <c r="HI61" s="15"/>
      <c r="HJ61" s="15"/>
      <c r="HK61" s="15"/>
      <c r="HL61" s="15"/>
    </row>
    <row r="62" spans="217:220" x14ac:dyDescent="0.2">
      <c r="HI62" s="15"/>
      <c r="HJ62" s="15"/>
      <c r="HK62" s="15"/>
      <c r="HL62" s="15"/>
    </row>
    <row r="63" spans="217:220" x14ac:dyDescent="0.2">
      <c r="HI63" s="15"/>
      <c r="HJ63" s="15"/>
      <c r="HK63" s="15"/>
      <c r="HL63" s="15"/>
    </row>
    <row r="64" spans="217:220" x14ac:dyDescent="0.2">
      <c r="HI64" s="15"/>
      <c r="HJ64" s="15"/>
      <c r="HK64" s="15"/>
      <c r="HL64" s="15"/>
    </row>
    <row r="65" spans="217:220" x14ac:dyDescent="0.2">
      <c r="HI65" s="15"/>
      <c r="HJ65" s="15"/>
      <c r="HK65" s="15"/>
      <c r="HL65" s="15"/>
    </row>
    <row r="66" spans="217:220" x14ac:dyDescent="0.2">
      <c r="HI66" s="15"/>
      <c r="HJ66" s="15"/>
      <c r="HK66" s="15"/>
      <c r="HL66" s="15"/>
    </row>
    <row r="67" spans="217:220" x14ac:dyDescent="0.2">
      <c r="HI67" s="15"/>
      <c r="HJ67" s="15"/>
      <c r="HK67" s="15"/>
      <c r="HL67" s="15"/>
    </row>
    <row r="68" spans="217:220" x14ac:dyDescent="0.2">
      <c r="HI68" s="15"/>
      <c r="HJ68" s="15"/>
      <c r="HK68" s="15"/>
      <c r="HL68" s="15"/>
    </row>
    <row r="69" spans="217:220" x14ac:dyDescent="0.2">
      <c r="HI69" s="15"/>
      <c r="HJ69" s="15"/>
      <c r="HK69" s="15"/>
      <c r="HL69" s="15"/>
    </row>
    <row r="70" spans="217:220" x14ac:dyDescent="0.2">
      <c r="HI70" s="15"/>
      <c r="HJ70" s="15"/>
      <c r="HK70" s="15"/>
      <c r="HL70" s="15"/>
    </row>
    <row r="71" spans="217:220" x14ac:dyDescent="0.2">
      <c r="HI71" s="15"/>
      <c r="HJ71" s="15"/>
      <c r="HK71" s="15"/>
      <c r="HL71" s="15"/>
    </row>
    <row r="72" spans="217:220" x14ac:dyDescent="0.2">
      <c r="HI72" s="15"/>
      <c r="HJ72" s="15"/>
      <c r="HK72" s="15"/>
      <c r="HL72" s="15"/>
    </row>
    <row r="73" spans="217:220" x14ac:dyDescent="0.2">
      <c r="HI73" s="15"/>
      <c r="HJ73" s="15"/>
      <c r="HK73" s="15"/>
      <c r="HL73" s="15"/>
    </row>
    <row r="74" spans="217:220" x14ac:dyDescent="0.2">
      <c r="HI74" s="15"/>
      <c r="HJ74" s="15"/>
      <c r="HK74" s="15"/>
      <c r="HL74" s="15"/>
    </row>
    <row r="75" spans="217:220" x14ac:dyDescent="0.2">
      <c r="HI75" s="15"/>
      <c r="HJ75" s="15"/>
      <c r="HK75" s="15"/>
      <c r="HL75" s="15"/>
    </row>
    <row r="76" spans="217:220" x14ac:dyDescent="0.2">
      <c r="HI76" s="15"/>
      <c r="HJ76" s="15"/>
      <c r="HK76" s="15"/>
      <c r="HL76" s="15"/>
    </row>
    <row r="77" spans="217:220" x14ac:dyDescent="0.2">
      <c r="HI77" s="15"/>
      <c r="HJ77" s="15"/>
      <c r="HK77" s="15"/>
      <c r="HL77" s="15"/>
    </row>
    <row r="78" spans="217:220" x14ac:dyDescent="0.2">
      <c r="HI78" s="15"/>
      <c r="HJ78" s="15"/>
      <c r="HK78" s="15"/>
      <c r="HL78" s="15"/>
    </row>
    <row r="79" spans="217:220" x14ac:dyDescent="0.2">
      <c r="HI79" s="15"/>
      <c r="HJ79" s="15"/>
      <c r="HK79" s="15"/>
      <c r="HL79" s="15"/>
    </row>
    <row r="80" spans="217:220" x14ac:dyDescent="0.2">
      <c r="HI80" s="15"/>
      <c r="HJ80" s="15"/>
      <c r="HK80" s="15"/>
      <c r="HL80" s="15"/>
    </row>
    <row r="81" spans="217:220" x14ac:dyDescent="0.2">
      <c r="HI81" s="15"/>
      <c r="HJ81" s="15"/>
      <c r="HK81" s="15"/>
      <c r="HL81" s="15"/>
    </row>
    <row r="82" spans="217:220" x14ac:dyDescent="0.2">
      <c r="HI82" s="15"/>
      <c r="HJ82" s="15"/>
      <c r="HK82" s="15"/>
      <c r="HL82" s="15"/>
    </row>
    <row r="83" spans="217:220" x14ac:dyDescent="0.2">
      <c r="HI83" s="15"/>
      <c r="HJ83" s="15"/>
      <c r="HK83" s="15"/>
      <c r="HL83" s="15"/>
    </row>
    <row r="84" spans="217:220" x14ac:dyDescent="0.2">
      <c r="HI84" s="15"/>
      <c r="HJ84" s="15"/>
      <c r="HK84" s="15"/>
      <c r="HL84" s="15"/>
    </row>
    <row r="85" spans="217:220" x14ac:dyDescent="0.2">
      <c r="HI85" s="15"/>
      <c r="HJ85" s="15"/>
      <c r="HK85" s="15"/>
      <c r="HL85" s="15"/>
    </row>
    <row r="86" spans="217:220" x14ac:dyDescent="0.2">
      <c r="HI86" s="15"/>
      <c r="HJ86" s="15"/>
      <c r="HK86" s="15"/>
      <c r="HL86" s="15"/>
    </row>
    <row r="87" spans="217:220" x14ac:dyDescent="0.2">
      <c r="HI87" s="15"/>
      <c r="HJ87" s="15"/>
      <c r="HK87" s="15"/>
      <c r="HL87" s="15"/>
    </row>
    <row r="88" spans="217:220" x14ac:dyDescent="0.2">
      <c r="HI88" s="15"/>
      <c r="HJ88" s="15"/>
      <c r="HK88" s="15"/>
      <c r="HL88" s="15"/>
    </row>
    <row r="89" spans="217:220" x14ac:dyDescent="0.2">
      <c r="HI89" s="15"/>
      <c r="HJ89" s="15"/>
      <c r="HK89" s="15"/>
      <c r="HL89" s="15"/>
    </row>
    <row r="90" spans="217:220" x14ac:dyDescent="0.2">
      <c r="HI90" s="15"/>
      <c r="HJ90" s="15"/>
      <c r="HK90" s="15"/>
      <c r="HL90" s="15"/>
    </row>
    <row r="91" spans="217:220" x14ac:dyDescent="0.2">
      <c r="HI91" s="15"/>
      <c r="HJ91" s="15"/>
      <c r="HK91" s="15"/>
      <c r="HL91" s="15"/>
    </row>
    <row r="92" spans="217:220" x14ac:dyDescent="0.2">
      <c r="HI92" s="15"/>
      <c r="HJ92" s="15"/>
      <c r="HK92" s="15"/>
      <c r="HL92" s="15"/>
    </row>
    <row r="93" spans="217:220" x14ac:dyDescent="0.2">
      <c r="HI93" s="15"/>
      <c r="HJ93" s="15"/>
      <c r="HK93" s="15"/>
      <c r="HL93" s="15"/>
    </row>
    <row r="94" spans="217:220" x14ac:dyDescent="0.2">
      <c r="HI94" s="15"/>
      <c r="HJ94" s="15"/>
      <c r="HK94" s="15"/>
      <c r="HL94" s="15"/>
    </row>
    <row r="95" spans="217:220" x14ac:dyDescent="0.2">
      <c r="HI95" s="15"/>
      <c r="HJ95" s="15"/>
      <c r="HK95" s="15"/>
      <c r="HL95" s="15"/>
    </row>
    <row r="96" spans="217:220" x14ac:dyDescent="0.2">
      <c r="HI96" s="15"/>
      <c r="HJ96" s="15"/>
      <c r="HK96" s="15"/>
      <c r="HL96" s="15"/>
    </row>
    <row r="97" spans="217:220" x14ac:dyDescent="0.2">
      <c r="HI97" s="15"/>
      <c r="HJ97" s="15"/>
      <c r="HK97" s="15"/>
      <c r="HL97" s="15"/>
    </row>
    <row r="98" spans="217:220" x14ac:dyDescent="0.2">
      <c r="HI98" s="15"/>
      <c r="HJ98" s="15"/>
      <c r="HK98" s="15"/>
      <c r="HL98" s="15"/>
    </row>
    <row r="99" spans="217:220" x14ac:dyDescent="0.2">
      <c r="HI99" s="15"/>
      <c r="HJ99" s="15"/>
      <c r="HK99" s="15"/>
      <c r="HL99" s="15"/>
    </row>
  </sheetData>
  <mergeCells count="11">
    <mergeCell ref="GL3:HE3"/>
    <mergeCell ref="DF2:FS2"/>
    <mergeCell ref="E3:X3"/>
    <mergeCell ref="Z3:AS3"/>
    <mergeCell ref="AU3:BN3"/>
    <mergeCell ref="BP3:CI3"/>
    <mergeCell ref="CK3:DD3"/>
    <mergeCell ref="DF3:DY3"/>
    <mergeCell ref="EA3:ET3"/>
    <mergeCell ref="EV3:FO3"/>
    <mergeCell ref="FQ3:GJ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F62C1BAB7D1B4998D0BFFEC59B8AD2" ma:contentTypeVersion="25" ma:contentTypeDescription="Create a new document." ma:contentTypeScope="" ma:versionID="a29347074beb70bca29eaea2ad55900a">
  <xsd:schema xmlns:xsd="http://www.w3.org/2001/XMLSchema" xmlns:xs="http://www.w3.org/2001/XMLSchema" xmlns:p="http://schemas.microsoft.com/office/2006/metadata/properties" xmlns:ns1="http://schemas.microsoft.com/sharepoint/v3" xmlns:ns2="621b3311-adc9-44a7-af0e-36067350c19c" xmlns:ns3="99180bc4-2f7d-45e7-9e22-353907fb92c6" xmlns:ns4="f5536f26-5d7e-4d2b-a510-6667eeb1ad7c" xmlns:ns5="ddb5066c-6899-482b-9ea0-5145f9da9989" targetNamespace="http://schemas.microsoft.com/office/2006/metadata/properties" ma:root="true" ma:fieldsID="dd44e1d3607186ede97e4754c9758a79" ns1:_="" ns2:_="" ns3:_="" ns4:_="" ns5:_="">
    <xsd:import namespace="http://schemas.microsoft.com/sharepoint/v3"/>
    <xsd:import namespace="621b3311-adc9-44a7-af0e-36067350c19c"/>
    <xsd:import namespace="99180bc4-2f7d-45e7-9e22-353907fb92c6"/>
    <xsd:import namespace="f5536f26-5d7e-4d2b-a510-6667eeb1ad7c"/>
    <xsd:import namespace="ddb5066c-6899-482b-9ea0-5145f9da9989"/>
    <xsd:element name="properties">
      <xsd:complexType>
        <xsd:sequence>
          <xsd:element name="documentManagement">
            <xsd:complexType>
              <xsd:all>
                <xsd:element ref="ns2:ObjectId" minOccurs="0"/>
                <xsd:element ref="ns2:ItemId" minOccurs="0"/>
                <xsd:element ref="ns2:ItemNumber" minOccurs="0"/>
                <xsd:element ref="ns2:ItemDate" minOccurs="0"/>
                <xsd:element ref="ns2:Filename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lcf76f155ced4ddcb4097134ff3c332f" minOccurs="0"/>
                <xsd:element ref="ns5:TaxCatchAll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1b3311-adc9-44a7-af0e-36067350c19c" elementFormDefault="qualified">
    <xsd:import namespace="http://schemas.microsoft.com/office/2006/documentManagement/types"/>
    <xsd:import namespace="http://schemas.microsoft.com/office/infopath/2007/PartnerControls"/>
    <xsd:element name="ObjectId" ma:index="2" nillable="true" ma:displayName="ObjectId" ma:internalName="ObjectId">
      <xsd:simpleType>
        <xsd:restriction base="dms:Text">
          <xsd:maxLength value="255"/>
        </xsd:restriction>
      </xsd:simpleType>
    </xsd:element>
    <xsd:element name="ItemId" ma:index="3" nillable="true" ma:displayName="ItemId" ma:indexed="true" ma:internalName="ItemId">
      <xsd:simpleType>
        <xsd:restriction base="dms:Text">
          <xsd:maxLength value="255"/>
        </xsd:restriction>
      </xsd:simpleType>
    </xsd:element>
    <xsd:element name="ItemNumber" ma:index="4" nillable="true" ma:displayName="ItemNumber" ma:indexed="true" ma:internalName="ItemNumber">
      <xsd:simpleType>
        <xsd:restriction base="dms:Text">
          <xsd:maxLength value="255"/>
        </xsd:restriction>
      </xsd:simpleType>
    </xsd:element>
    <xsd:element name="ItemDate" ma:index="5" nillable="true" ma:displayName="ItemDate" ma:format="DateOnly" ma:indexed="true" ma:internalName="ItemDate">
      <xsd:simpleType>
        <xsd:restriction base="dms:DateTime"/>
      </xsd:simpleType>
    </xsd:element>
    <xsd:element name="Filename" ma:index="6" nillable="true" ma:displayName="Filename" ma:internalName="Filenam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180bc4-2f7d-45e7-9e22-353907fb92c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536f26-5d7e-4d2b-a510-6667eeb1ad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7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0" nillable="true" ma:displayName="MediaServiceAutoTags" ma:internalName="MediaServiceAutoTags" ma:readOnly="true">
      <xsd:simpleType>
        <xsd:restriction base="dms:Text"/>
      </xsd:simpleType>
    </xsd:element>
    <xsd:element name="MediaServiceOCR" ma:index="2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a2675d46-00a0-495e-b90c-e7abf5d36b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b5066c-6899-482b-9ea0-5145f9da9989" elementFormDefault="qualified">
    <xsd:import namespace="http://schemas.microsoft.com/office/2006/documentManagement/types"/>
    <xsd:import namespace="http://schemas.microsoft.com/office/infopath/2007/PartnerControls"/>
    <xsd:element name="TaxCatchAll" ma:index="28" nillable="true" ma:displayName="Taxonomy Catch All Column" ma:hidden="true" ma:list="{a6e7e882-9704-4d77-9765-cf8fe4d68a88}" ma:internalName="TaxCatchAll" ma:showField="CatchAllData" ma:web="fe36f78b-f2f5-469e-9861-ee46cd4ffe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ItemNumber xmlns="621b3311-adc9-44a7-af0e-36067350c19c" xsi:nil="true"/>
    <ItemId xmlns="621b3311-adc9-44a7-af0e-36067350c19c" xsi:nil="true"/>
    <ItemDate xmlns="621b3311-adc9-44a7-af0e-36067350c19c" xsi:nil="true"/>
    <Filename xmlns="621b3311-adc9-44a7-af0e-36067350c19c" xsi:nil="true"/>
    <ObjectId xmlns="621b3311-adc9-44a7-af0e-36067350c19c" xsi:nil="true"/>
    <TaxCatchAll xmlns="ddb5066c-6899-482b-9ea0-5145f9da9989" xsi:nil="true"/>
    <lcf76f155ced4ddcb4097134ff3c332f xmlns="f5536f26-5d7e-4d2b-a510-6667eeb1ad7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57930DC-990B-40E0-86CD-9BF41FCEC1E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D498470-B7F3-40EF-9FB2-0638ADBB05CC}"/>
</file>

<file path=customXml/itemProps3.xml><?xml version="1.0" encoding="utf-8"?>
<ds:datastoreItem xmlns:ds="http://schemas.openxmlformats.org/officeDocument/2006/customXml" ds:itemID="{9FC62AAC-FD46-4929-8CDF-713C25DA9101}">
  <ds:schemaRefs>
    <ds:schemaRef ds:uri="7558938a-8a22-4524-afb0-58b165029303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99180bc4-2f7d-45e7-9e22-353907fb92c6"/>
    <ds:schemaRef ds:uri="http://schemas.microsoft.com/sharepoint/v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 Page</vt:lpstr>
      <vt:lpstr>Bundle $kWh</vt:lpstr>
      <vt:lpstr>Measure Assignment</vt:lpstr>
      <vt:lpstr>Admin Adder</vt:lpstr>
      <vt:lpstr>IN Programs</vt:lpstr>
      <vt:lpstr>Michigan Programs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Nielsen, Victoria</dc:creator>
  <cp:lastModifiedBy>Horn, Taylor</cp:lastModifiedBy>
  <dcterms:created xsi:type="dcterms:W3CDTF">2018-11-14T22:57:57Z</dcterms:created>
  <dcterms:modified xsi:type="dcterms:W3CDTF">2020-06-16T13:06:48Z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0x01010017F62C1BAB7D1B4998D0BFFEC59B8AD2</vt:lpwstr>
  </property>
</Properties>
</file>