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gov-my.sharepoint.com/personal/sthunter_urc_in_gov/Documents/Desktop/Filings for the Day/"/>
    </mc:Choice>
  </mc:AlternateContent>
  <xr:revisionPtr revIDLastSave="2" documentId="8_{D17ACCFC-6D5E-4FA0-A035-127BDF02E627}" xr6:coauthVersionLast="47" xr6:coauthVersionMax="47" xr10:uidLastSave="{758FDC66-2D77-48E0-B7A6-4355E4855D01}"/>
  <bookViews>
    <workbookView xWindow="23880" yWindow="1935" windowWidth="20730" windowHeight="11160" xr2:uid="{C70ED191-A958-4323-A38C-EE353527BEC3}"/>
  </bookViews>
  <sheets>
    <sheet name="Cover Sheet" sheetId="3" r:id="rId1"/>
    <sheet name="Percentage for fees" sheetId="1" r:id="rId2"/>
    <sheet name="Proposed Amortization Table" sheetId="2" r:id="rId3"/>
    <sheet name="OUCC Amortization Table" sheetId="4" r:id="rId4"/>
    <sheet name="OUCC at 5.75%" sheetId="5" r:id="rId5"/>
    <sheet name="OUCC-15 Years" sheetId="6" r:id="rId6"/>
  </sheets>
  <definedNames>
    <definedName name="_xlnm.Print_Area" localSheetId="3">'OUCC Amortization Table'!$A$2:$D$21</definedName>
    <definedName name="_xlnm.Print_Area" localSheetId="2">'Proposed Amortization Table'!$A$2:$D$19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6" l="1"/>
  <c r="C22" i="6"/>
  <c r="D22" i="6" s="1"/>
  <c r="B23" i="6"/>
  <c r="B24" i="6"/>
  <c r="B25" i="6"/>
  <c r="B26" i="6"/>
  <c r="C12" i="6"/>
  <c r="B10" i="6"/>
  <c r="B4" i="6"/>
  <c r="B7" i="6" s="1"/>
  <c r="B4" i="5"/>
  <c r="B7" i="5" s="1"/>
  <c r="B8" i="4"/>
  <c r="C12" i="4"/>
  <c r="B7" i="4"/>
  <c r="B19" i="4" s="1"/>
  <c r="B10" i="4"/>
  <c r="B4" i="4"/>
  <c r="D6" i="1"/>
  <c r="C6" i="1"/>
  <c r="D12" i="2"/>
  <c r="D13" i="2"/>
  <c r="D11" i="2"/>
  <c r="C12" i="2" s="1"/>
  <c r="C13" i="2" s="1"/>
  <c r="C11" i="2"/>
  <c r="B12" i="2"/>
  <c r="B13" i="2"/>
  <c r="B14" i="2"/>
  <c r="B15" i="2"/>
  <c r="B16" i="2"/>
  <c r="B17" i="2"/>
  <c r="B18" i="2"/>
  <c r="B19" i="2"/>
  <c r="B11" i="2"/>
  <c r="D10" i="2"/>
  <c r="C10" i="2"/>
  <c r="B10" i="2"/>
  <c r="B5" i="2"/>
  <c r="B6" i="1"/>
  <c r="C23" i="6" l="1"/>
  <c r="D23" i="6" s="1"/>
  <c r="B14" i="6"/>
  <c r="B8" i="6"/>
  <c r="B19" i="6"/>
  <c r="B16" i="6"/>
  <c r="B21" i="6"/>
  <c r="B13" i="6"/>
  <c r="B18" i="6"/>
  <c r="B15" i="6"/>
  <c r="B20" i="6"/>
  <c r="B12" i="6"/>
  <c r="D12" i="6" s="1"/>
  <c r="B17" i="6"/>
  <c r="B19" i="5"/>
  <c r="B16" i="5"/>
  <c r="B21" i="5"/>
  <c r="B13" i="5"/>
  <c r="B18" i="5"/>
  <c r="B15" i="5"/>
  <c r="B17" i="5"/>
  <c r="B14" i="5"/>
  <c r="B20" i="5"/>
  <c r="B12" i="5"/>
  <c r="B8" i="5"/>
  <c r="C12" i="5"/>
  <c r="B10" i="5"/>
  <c r="D12" i="5" s="1"/>
  <c r="B14" i="4"/>
  <c r="B15" i="4"/>
  <c r="B12" i="4"/>
  <c r="D12" i="4" s="1"/>
  <c r="B17" i="4"/>
  <c r="B18" i="4"/>
  <c r="B13" i="4"/>
  <c r="B21" i="4"/>
  <c r="B16" i="4"/>
  <c r="B20" i="4"/>
  <c r="C14" i="2"/>
  <c r="C24" i="6" l="1"/>
  <c r="D24" i="6"/>
  <c r="C13" i="6"/>
  <c r="D13" i="6" s="1"/>
  <c r="C13" i="5"/>
  <c r="D13" i="5" s="1"/>
  <c r="C13" i="4"/>
  <c r="D13" i="4" s="1"/>
  <c r="D14" i="2"/>
  <c r="C25" i="6" l="1"/>
  <c r="D25" i="6" s="1"/>
  <c r="C14" i="6"/>
  <c r="D14" i="6" s="1"/>
  <c r="C14" i="5"/>
  <c r="D14" i="5" s="1"/>
  <c r="C14" i="4"/>
  <c r="D14" i="4" s="1"/>
  <c r="C15" i="2"/>
  <c r="C26" i="6" l="1"/>
  <c r="D26" i="6" s="1"/>
  <c r="C15" i="6"/>
  <c r="D15" i="6" s="1"/>
  <c r="C15" i="5"/>
  <c r="D15" i="5" s="1"/>
  <c r="C15" i="4"/>
  <c r="D15" i="4" s="1"/>
  <c r="D15" i="2"/>
  <c r="C16" i="6" l="1"/>
  <c r="D16" i="6" s="1"/>
  <c r="C16" i="5"/>
  <c r="D16" i="5"/>
  <c r="C16" i="4"/>
  <c r="D16" i="4" s="1"/>
  <c r="C16" i="2"/>
  <c r="C17" i="6" l="1"/>
  <c r="D17" i="6" s="1"/>
  <c r="C17" i="5"/>
  <c r="D17" i="5" s="1"/>
  <c r="C17" i="4"/>
  <c r="D17" i="4" s="1"/>
  <c r="D16" i="2"/>
  <c r="C18" i="6" l="1"/>
  <c r="D18" i="6" s="1"/>
  <c r="C18" i="5"/>
  <c r="D18" i="5" s="1"/>
  <c r="C18" i="4"/>
  <c r="D18" i="4" s="1"/>
  <c r="C17" i="2"/>
  <c r="C19" i="6" l="1"/>
  <c r="D19" i="6" s="1"/>
  <c r="C19" i="5"/>
  <c r="D19" i="5" s="1"/>
  <c r="C19" i="4"/>
  <c r="D19" i="4" s="1"/>
  <c r="D17" i="2"/>
  <c r="C20" i="6" l="1"/>
  <c r="D20" i="6" s="1"/>
  <c r="C20" i="5"/>
  <c r="D20" i="5" s="1"/>
  <c r="C20" i="4"/>
  <c r="D20" i="4" s="1"/>
  <c r="C18" i="2"/>
  <c r="C21" i="6" l="1"/>
  <c r="D21" i="6" s="1"/>
  <c r="C21" i="5"/>
  <c r="D21" i="5" s="1"/>
  <c r="C21" i="4"/>
  <c r="D21" i="4" s="1"/>
  <c r="D18" i="2"/>
  <c r="C19" i="2" l="1"/>
  <c r="D19" i="2" s="1"/>
</calcChain>
</file>

<file path=xl/sharedStrings.xml><?xml version="1.0" encoding="utf-8"?>
<sst xmlns="http://schemas.openxmlformats.org/spreadsheetml/2006/main" count="92" uniqueCount="33">
  <si>
    <t>Cause No. 45671-U</t>
  </si>
  <si>
    <t>OUCC</t>
  </si>
  <si>
    <t>SD-Workpaper</t>
  </si>
  <si>
    <t>Total Borrowings</t>
  </si>
  <si>
    <t>Years</t>
  </si>
  <si>
    <t>Interest Rate</t>
  </si>
  <si>
    <t>Annual Payments</t>
  </si>
  <si>
    <t>Initial Borrowing</t>
  </si>
  <si>
    <t>Payment</t>
  </si>
  <si>
    <t>Interest</t>
  </si>
  <si>
    <t>Balance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</si>
  <si>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</si>
  <si>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</si>
  <si>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</si>
  <si>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</si>
  <si>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</si>
  <si>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</si>
  <si>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</si>
  <si>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</si>
  <si>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</si>
  <si>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</si>
  <si>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Proposed Borrowing</t>
  </si>
  <si>
    <t>Reduction in Fees borrowed</t>
  </si>
  <si>
    <t>OUCC proposed borrowing</t>
  </si>
  <si>
    <t>Debt Service Reserve</t>
  </si>
  <si>
    <t>Year 11</t>
  </si>
  <si>
    <t>Year 12</t>
  </si>
  <si>
    <t>Year 13</t>
  </si>
  <si>
    <t>Year 14</t>
  </si>
  <si>
    <t>Year 15</t>
  </si>
  <si>
    <t>FILED</t>
  </si>
  <si>
    <t xml:space="preserve">INDIANA UTILITY </t>
  </si>
  <si>
    <t>REGULATORY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</si>
</sst>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rgb="FFFF0000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0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1" xfId="0" applyBorder="1"/>
    <xf numFmtId="164" fontId="0" fillId="0" borderId="0" xfId="2" applyNumberFormat="1" applyFont="1"/>
    <xf numFmtId="0" fontId="3" fillId="0" borderId="0" xfId="0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0EE7-C92F-423F-9262-E8596C4D0F5E}">
  <dimension ref="A3:A10"/>
  <sheetViews>
    <sheetView tabSelected="1" workbookViewId="0">
      <selection activeCell="A7" sqref="A7:A10"/>
    </sheetView>
  </sheetViews>
  <sheetFormatPr defaultRowHeight="15" x14ac:dyDescent="0.25"/>
  <cols>
    <col min="1" max="1" width="31.7109375" bestFit="1" customWidth="1"/>
  </cols>
  <sheetData>
    <row r="3" spans="1:1" x14ac:dyDescent="0.25">
      <c r="A3" t="s">
        <v>0</v>
      </c>
    </row>
    <row r="4" spans="1:1" x14ac:dyDescent="0.25">
      <c r="A4" t="s">
        <v>1</v>
      </c>
    </row>
    <row r="5" spans="1:1" x14ac:dyDescent="0.25">
      <c r="A5" t="s">
        <v>2</v>
      </c>
    </row>
    <row r="7" spans="1:1" ht="18.75" x14ac:dyDescent="0.25">
      <c r="A7" s="6" t="s">
        <v>30</v>
      </c>
    </row>
    <row r="8" spans="1:1" ht="15.75" x14ac:dyDescent="0.25">
      <c r="A8" s="7">
        <v>44678</v>
      </c>
    </row>
    <row r="9" spans="1:1" ht="15.75" x14ac:dyDescent="0.25">
      <c r="A9" s="8" t="s">
        <v>31</v>
      </c>
    </row>
    <row r="10" spans="1:1" ht="15.75" x14ac:dyDescent="0.25">
      <c r="A10" s="8" t="s">
        <v>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82446-EB95-4D59-AD66-CAE2C52287FC}">
  <dimension ref="B4:D6"/>
  <sheetViews>
    <sheetView workbookViewId="0">
      <selection activeCell="B6" sqref="B6:D6"/>
    </sheetView>
  </sheetViews>
  <sheetFormatPr defaultRowHeight="15" x14ac:dyDescent="0.25"/>
  <cols>
    <col min="2" max="4" width="12.5703125" bestFit="1" customWidth="1"/>
  </cols>
  <sheetData>
    <row r="4" spans="2:4" x14ac:dyDescent="0.25">
      <c r="B4" s="3">
        <v>290000</v>
      </c>
      <c r="C4" s="3">
        <v>290000</v>
      </c>
      <c r="D4" s="3">
        <v>290000</v>
      </c>
    </row>
    <row r="5" spans="2:4" x14ac:dyDescent="0.25">
      <c r="B5" s="3">
        <v>35000</v>
      </c>
      <c r="C5" s="3">
        <v>45000</v>
      </c>
      <c r="D5" s="3">
        <v>20000</v>
      </c>
    </row>
    <row r="6" spans="2:4" x14ac:dyDescent="0.25">
      <c r="B6" s="5">
        <f>+B5/B4</f>
        <v>0.1206896551724138</v>
      </c>
      <c r="C6" s="5">
        <f>+C5/C4</f>
        <v>0.15517241379310345</v>
      </c>
      <c r="D6" s="5">
        <f>+D5/D4</f>
        <v>6.8965517241379309E-2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7F12A-AE8B-4798-B0C1-6BB512D403F7}">
  <dimension ref="A2:D19"/>
  <sheetViews>
    <sheetView workbookViewId="0">
      <selection activeCell="A2" sqref="A2:D19"/>
    </sheetView>
  </sheetViews>
  <sheetFormatPr defaultRowHeight="15" x14ac:dyDescent="0.25"/>
  <cols>
    <col min="1" max="1" width="16.5703125" bestFit="1" customWidth="1"/>
    <col min="2" max="2" width="12.5703125" bestFit="1" customWidth="1"/>
    <col min="3" max="3" width="11.5703125" bestFit="1" customWidth="1"/>
    <col min="4" max="4" width="11.85546875" bestFit="1" customWidth="1"/>
  </cols>
  <sheetData>
    <row r="2" spans="1:4" x14ac:dyDescent="0.25">
      <c r="A2" t="s">
        <v>3</v>
      </c>
      <c r="B2" s="3">
        <v>290000</v>
      </c>
    </row>
    <row r="3" spans="1:4" x14ac:dyDescent="0.25">
      <c r="A3" t="s">
        <v>4</v>
      </c>
      <c r="B3">
        <v>10</v>
      </c>
    </row>
    <row r="4" spans="1:4" x14ac:dyDescent="0.25">
      <c r="A4" t="s">
        <v>5</v>
      </c>
      <c r="B4" s="1">
        <v>4.4999999999999998E-2</v>
      </c>
    </row>
    <row r="5" spans="1:4" x14ac:dyDescent="0.25">
      <c r="A5" t="s">
        <v>6</v>
      </c>
      <c r="B5" s="2">
        <f>-PMT(B4,B3,B2)</f>
        <v>36649.858305191403</v>
      </c>
    </row>
    <row r="8" spans="1:4" x14ac:dyDescent="0.25">
      <c r="A8" t="s">
        <v>7</v>
      </c>
      <c r="B8" s="3">
        <v>290000</v>
      </c>
    </row>
    <row r="9" spans="1:4" ht="15.75" thickBot="1" x14ac:dyDescent="0.3">
      <c r="B9" s="4" t="s">
        <v>8</v>
      </c>
      <c r="C9" s="4" t="s">
        <v>9</v>
      </c>
      <c r="D9" s="4" t="s">
        <v>10</v>
      </c>
    </row>
    <row r="10" spans="1:4" x14ac:dyDescent="0.25">
      <c r="A10" t="s">
        <v>11</v>
      </c>
      <c r="B10" s="2">
        <f>+$B$5</f>
        <v>36649.858305191403</v>
      </c>
      <c r="C10" s="3">
        <f>+B2*B4</f>
        <v>13050</v>
      </c>
      <c r="D10" s="2">
        <f>+B2-B10+C10</f>
        <v>266400.14169480861</v>
      </c>
    </row>
    <row r="11" spans="1:4" x14ac:dyDescent="0.25">
      <c r="A11" t="s">
        <v>12</v>
      </c>
      <c r="B11" s="2">
        <f>+$B$5</f>
        <v>36649.858305191403</v>
      </c>
      <c r="C11" s="3">
        <f>+D10*$B$4</f>
        <v>11988.006376266387</v>
      </c>
      <c r="D11" s="2">
        <f>+D10-B11+C11</f>
        <v>241738.28976588362</v>
      </c>
    </row>
    <row r="12" spans="1:4" x14ac:dyDescent="0.25">
      <c r="A12" t="s">
        <v>13</v>
      </c>
      <c r="B12" s="2">
        <f t="shared" ref="B12:B19" si="0">+$B$5</f>
        <v>36649.858305191403</v>
      </c>
      <c r="C12" s="3">
        <f t="shared" ref="C12:C19" si="1">+D11*$B$4</f>
        <v>10878.223039464763</v>
      </c>
      <c r="D12" s="2">
        <f t="shared" ref="D12:D19" si="2">+D11-B12+C12</f>
        <v>215966.65450015696</v>
      </c>
    </row>
    <row r="13" spans="1:4" x14ac:dyDescent="0.25">
      <c r="A13" t="s">
        <v>14</v>
      </c>
      <c r="B13" s="2">
        <f t="shared" si="0"/>
        <v>36649.858305191403</v>
      </c>
      <c r="C13" s="3">
        <f t="shared" si="1"/>
        <v>9718.4994525070633</v>
      </c>
      <c r="D13" s="2">
        <f t="shared" si="2"/>
        <v>189035.29564747261</v>
      </c>
    </row>
    <row r="14" spans="1:4" x14ac:dyDescent="0.25">
      <c r="A14" t="s">
        <v>15</v>
      </c>
      <c r="B14" s="2">
        <f t="shared" si="0"/>
        <v>36649.858305191403</v>
      </c>
      <c r="C14" s="3">
        <f t="shared" si="1"/>
        <v>8506.5883041362667</v>
      </c>
      <c r="D14" s="2">
        <f t="shared" si="2"/>
        <v>160892.02564641749</v>
      </c>
    </row>
    <row r="15" spans="1:4" x14ac:dyDescent="0.25">
      <c r="A15" t="s">
        <v>16</v>
      </c>
      <c r="B15" s="2">
        <f t="shared" si="0"/>
        <v>36649.858305191403</v>
      </c>
      <c r="C15" s="3">
        <f t="shared" si="1"/>
        <v>7240.1411540887866</v>
      </c>
      <c r="D15" s="2">
        <f t="shared" si="2"/>
        <v>131482.30849531488</v>
      </c>
    </row>
    <row r="16" spans="1:4" x14ac:dyDescent="0.25">
      <c r="A16" t="s">
        <v>17</v>
      </c>
      <c r="B16" s="2">
        <f t="shared" si="0"/>
        <v>36649.858305191403</v>
      </c>
      <c r="C16" s="3">
        <f t="shared" si="1"/>
        <v>5916.7038822891691</v>
      </c>
      <c r="D16" s="2">
        <f t="shared" si="2"/>
        <v>100749.15407241264</v>
      </c>
    </row>
    <row r="17" spans="1:4" x14ac:dyDescent="0.25">
      <c r="A17" t="s">
        <v>18</v>
      </c>
      <c r="B17" s="2">
        <f t="shared" si="0"/>
        <v>36649.858305191403</v>
      </c>
      <c r="C17" s="3">
        <f t="shared" si="1"/>
        <v>4533.7119332585689</v>
      </c>
      <c r="D17" s="2">
        <f t="shared" si="2"/>
        <v>68633.007700479808</v>
      </c>
    </row>
    <row r="18" spans="1:4" x14ac:dyDescent="0.25">
      <c r="A18" t="s">
        <v>19</v>
      </c>
      <c r="B18" s="2">
        <f t="shared" si="0"/>
        <v>36649.858305191403</v>
      </c>
      <c r="C18" s="3">
        <f t="shared" si="1"/>
        <v>3088.4853465215911</v>
      </c>
      <c r="D18" s="2">
        <f t="shared" si="2"/>
        <v>35071.634741809998</v>
      </c>
    </row>
    <row r="19" spans="1:4" x14ac:dyDescent="0.25">
      <c r="A19" t="s">
        <v>20</v>
      </c>
      <c r="B19" s="2">
        <f t="shared" si="0"/>
        <v>36649.858305191403</v>
      </c>
      <c r="C19" s="3">
        <f t="shared" si="1"/>
        <v>1578.2235633814498</v>
      </c>
      <c r="D19" s="2">
        <f t="shared" si="2"/>
        <v>4.4565240386873484E-11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A55FE-67F6-4172-90FB-E33DBF4E471D}">
  <dimension ref="A2:D21"/>
  <sheetViews>
    <sheetView workbookViewId="0">
      <selection activeCell="D21" sqref="D21"/>
    </sheetView>
  </sheetViews>
  <sheetFormatPr defaultRowHeight="15" x14ac:dyDescent="0.25"/>
  <cols>
    <col min="1" max="1" width="26.42578125" bestFit="1" customWidth="1"/>
    <col min="2" max="2" width="12.5703125" bestFit="1" customWidth="1"/>
    <col min="3" max="3" width="11.5703125" bestFit="1" customWidth="1"/>
    <col min="4" max="4" width="11.85546875" bestFit="1" customWidth="1"/>
  </cols>
  <sheetData>
    <row r="2" spans="1:4" x14ac:dyDescent="0.25">
      <c r="A2" t="s">
        <v>21</v>
      </c>
      <c r="B2" s="3">
        <v>290000</v>
      </c>
    </row>
    <row r="3" spans="1:4" x14ac:dyDescent="0.25">
      <c r="A3" t="s">
        <v>22</v>
      </c>
      <c r="B3" s="3">
        <v>25000</v>
      </c>
    </row>
    <row r="4" spans="1:4" x14ac:dyDescent="0.25">
      <c r="A4" t="s">
        <v>23</v>
      </c>
      <c r="B4" s="3">
        <f>+B2-B3</f>
        <v>265000</v>
      </c>
    </row>
    <row r="5" spans="1:4" x14ac:dyDescent="0.25">
      <c r="A5" t="s">
        <v>4</v>
      </c>
      <c r="B5">
        <v>10</v>
      </c>
    </row>
    <row r="6" spans="1:4" x14ac:dyDescent="0.25">
      <c r="A6" t="s">
        <v>5</v>
      </c>
      <c r="B6" s="1">
        <v>4.4999999999999998E-2</v>
      </c>
    </row>
    <row r="7" spans="1:4" x14ac:dyDescent="0.25">
      <c r="A7" t="s">
        <v>6</v>
      </c>
      <c r="B7" s="2">
        <f>-PMT(B6,B5,B4)</f>
        <v>33490.387761640413</v>
      </c>
    </row>
    <row r="8" spans="1:4" x14ac:dyDescent="0.25">
      <c r="A8" t="s">
        <v>24</v>
      </c>
      <c r="B8" s="3">
        <f>+B7/5</f>
        <v>6698.0775523280827</v>
      </c>
    </row>
    <row r="10" spans="1:4" x14ac:dyDescent="0.25">
      <c r="A10" t="s">
        <v>7</v>
      </c>
      <c r="B10" s="3">
        <f>+B4</f>
        <v>265000</v>
      </c>
    </row>
    <row r="11" spans="1:4" ht="15.75" thickBot="1" x14ac:dyDescent="0.3">
      <c r="B11" s="4" t="s">
        <v>8</v>
      </c>
      <c r="C11" s="4" t="s">
        <v>9</v>
      </c>
      <c r="D11" s="4" t="s">
        <v>10</v>
      </c>
    </row>
    <row r="12" spans="1:4" x14ac:dyDescent="0.25">
      <c r="A12" t="s">
        <v>11</v>
      </c>
      <c r="B12" s="2">
        <f>+$B$7</f>
        <v>33490.387761640413</v>
      </c>
      <c r="C12" s="3">
        <f>+B4*B6</f>
        <v>11925</v>
      </c>
      <c r="D12" s="2">
        <f>+B10-B12+C12</f>
        <v>243434.61223835958</v>
      </c>
    </row>
    <row r="13" spans="1:4" x14ac:dyDescent="0.25">
      <c r="A13" t="s">
        <v>12</v>
      </c>
      <c r="B13" s="2">
        <f>+$B$7</f>
        <v>33490.387761640413</v>
      </c>
      <c r="C13" s="3">
        <f>+D12*$B$6</f>
        <v>10954.55755072618</v>
      </c>
      <c r="D13" s="2">
        <f>+D12-B13+C13</f>
        <v>220898.78202744533</v>
      </c>
    </row>
    <row r="14" spans="1:4" x14ac:dyDescent="0.25">
      <c r="A14" t="s">
        <v>13</v>
      </c>
      <c r="B14" s="2">
        <f t="shared" ref="B14:B21" si="0">+$B$7</f>
        <v>33490.387761640413</v>
      </c>
      <c r="C14" s="3">
        <f t="shared" ref="C14:C21" si="1">+D13*$B$6</f>
        <v>9940.4451912350396</v>
      </c>
      <c r="D14" s="2">
        <f t="shared" ref="D14:D21" si="2">+D13-B14+C14</f>
        <v>197348.83945703995</v>
      </c>
    </row>
    <row r="15" spans="1:4" x14ac:dyDescent="0.25">
      <c r="A15" t="s">
        <v>14</v>
      </c>
      <c r="B15" s="2">
        <f t="shared" si="0"/>
        <v>33490.387761640413</v>
      </c>
      <c r="C15" s="3">
        <f t="shared" si="1"/>
        <v>8880.6977755667976</v>
      </c>
      <c r="D15" s="2">
        <f t="shared" si="2"/>
        <v>172739.14947096634</v>
      </c>
    </row>
    <row r="16" spans="1:4" x14ac:dyDescent="0.25">
      <c r="A16" t="s">
        <v>15</v>
      </c>
      <c r="B16" s="2">
        <f t="shared" si="0"/>
        <v>33490.387761640413</v>
      </c>
      <c r="C16" s="3">
        <f t="shared" si="1"/>
        <v>7773.2617261934847</v>
      </c>
      <c r="D16" s="2">
        <f t="shared" si="2"/>
        <v>147022.0234355194</v>
      </c>
    </row>
    <row r="17" spans="1:4" x14ac:dyDescent="0.25">
      <c r="A17" t="s">
        <v>16</v>
      </c>
      <c r="B17" s="2">
        <f t="shared" si="0"/>
        <v>33490.387761640413</v>
      </c>
      <c r="C17" s="3">
        <f t="shared" si="1"/>
        <v>6615.991054598373</v>
      </c>
      <c r="D17" s="2">
        <f t="shared" si="2"/>
        <v>120147.62672847735</v>
      </c>
    </row>
    <row r="18" spans="1:4" x14ac:dyDescent="0.25">
      <c r="A18" t="s">
        <v>17</v>
      </c>
      <c r="B18" s="2">
        <f t="shared" si="0"/>
        <v>33490.387761640413</v>
      </c>
      <c r="C18" s="3">
        <f t="shared" si="1"/>
        <v>5406.6432027814808</v>
      </c>
      <c r="D18" s="2">
        <f t="shared" si="2"/>
        <v>92063.882169618417</v>
      </c>
    </row>
    <row r="19" spans="1:4" x14ac:dyDescent="0.25">
      <c r="A19" t="s">
        <v>18</v>
      </c>
      <c r="B19" s="2">
        <f t="shared" si="0"/>
        <v>33490.387761640413</v>
      </c>
      <c r="C19" s="3">
        <f t="shared" si="1"/>
        <v>4142.8746976328284</v>
      </c>
      <c r="D19" s="2">
        <f t="shared" si="2"/>
        <v>62716.369105610829</v>
      </c>
    </row>
    <row r="20" spans="1:4" x14ac:dyDescent="0.25">
      <c r="A20" t="s">
        <v>19</v>
      </c>
      <c r="B20" s="2">
        <f t="shared" si="0"/>
        <v>33490.387761640413</v>
      </c>
      <c r="C20" s="3">
        <f t="shared" si="1"/>
        <v>2822.2366097524873</v>
      </c>
      <c r="D20" s="2">
        <f t="shared" si="2"/>
        <v>32048.217953722902</v>
      </c>
    </row>
    <row r="21" spans="1:4" x14ac:dyDescent="0.25">
      <c r="A21" t="s">
        <v>20</v>
      </c>
      <c r="B21" s="2">
        <f t="shared" si="0"/>
        <v>33490.387761640413</v>
      </c>
      <c r="C21" s="3">
        <f t="shared" si="1"/>
        <v>1442.1698079175305</v>
      </c>
      <c r="D21" s="2">
        <f t="shared" si="2"/>
        <v>1.9326762412674725E-11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45C0C-65B8-48B5-90DC-3AA7AFE2A304}">
  <dimension ref="A2:D21"/>
  <sheetViews>
    <sheetView showGridLines="0" workbookViewId="0">
      <selection activeCell="D21" sqref="D21"/>
    </sheetView>
  </sheetViews>
  <sheetFormatPr defaultRowHeight="15" x14ac:dyDescent="0.25"/>
  <cols>
    <col min="1" max="1" width="26.42578125" bestFit="1" customWidth="1"/>
    <col min="2" max="2" width="12.5703125" bestFit="1" customWidth="1"/>
    <col min="3" max="3" width="11.5703125" bestFit="1" customWidth="1"/>
    <col min="4" max="4" width="11.85546875" bestFit="1" customWidth="1"/>
  </cols>
  <sheetData>
    <row r="2" spans="1:4" x14ac:dyDescent="0.25">
      <c r="A2" t="s">
        <v>21</v>
      </c>
      <c r="B2" s="3">
        <v>290000</v>
      </c>
    </row>
    <row r="3" spans="1:4" x14ac:dyDescent="0.25">
      <c r="A3" t="s">
        <v>22</v>
      </c>
      <c r="B3" s="3">
        <v>25000</v>
      </c>
    </row>
    <row r="4" spans="1:4" x14ac:dyDescent="0.25">
      <c r="A4" t="s">
        <v>23</v>
      </c>
      <c r="B4" s="3">
        <f>+B2-B3</f>
        <v>265000</v>
      </c>
    </row>
    <row r="5" spans="1:4" x14ac:dyDescent="0.25">
      <c r="A5" t="s">
        <v>4</v>
      </c>
      <c r="B5">
        <v>10</v>
      </c>
    </row>
    <row r="6" spans="1:4" x14ac:dyDescent="0.25">
      <c r="A6" t="s">
        <v>5</v>
      </c>
      <c r="B6" s="1">
        <v>5.7500000000000002E-2</v>
      </c>
    </row>
    <row r="7" spans="1:4" x14ac:dyDescent="0.25">
      <c r="A7" t="s">
        <v>6</v>
      </c>
      <c r="B7" s="2">
        <f>-PMT(B6,B5,B4)</f>
        <v>35579.765790671103</v>
      </c>
    </row>
    <row r="8" spans="1:4" x14ac:dyDescent="0.25">
      <c r="A8" t="s">
        <v>24</v>
      </c>
      <c r="B8" s="3">
        <f>+B7/5</f>
        <v>7115.9531581342208</v>
      </c>
    </row>
    <row r="10" spans="1:4" x14ac:dyDescent="0.25">
      <c r="A10" t="s">
        <v>7</v>
      </c>
      <c r="B10" s="3">
        <f>+B4</f>
        <v>265000</v>
      </c>
    </row>
    <row r="11" spans="1:4" ht="15.75" thickBot="1" x14ac:dyDescent="0.3">
      <c r="B11" s="4" t="s">
        <v>8</v>
      </c>
      <c r="C11" s="4" t="s">
        <v>9</v>
      </c>
      <c r="D11" s="4" t="s">
        <v>10</v>
      </c>
    </row>
    <row r="12" spans="1:4" x14ac:dyDescent="0.25">
      <c r="A12" t="s">
        <v>11</v>
      </c>
      <c r="B12" s="2">
        <f>+$B$7</f>
        <v>35579.765790671103</v>
      </c>
      <c r="C12" s="3">
        <f>+B4*B6</f>
        <v>15237.5</v>
      </c>
      <c r="D12" s="2">
        <f>+B10-B12+C12</f>
        <v>244657.73420932889</v>
      </c>
    </row>
    <row r="13" spans="1:4" x14ac:dyDescent="0.25">
      <c r="A13" t="s">
        <v>12</v>
      </c>
      <c r="B13" s="2">
        <f>+$B$7</f>
        <v>35579.765790671103</v>
      </c>
      <c r="C13" s="3">
        <f>+D12*$B$6</f>
        <v>14067.819717036411</v>
      </c>
      <c r="D13" s="2">
        <f>+D12-B13+C13</f>
        <v>223145.78813569419</v>
      </c>
    </row>
    <row r="14" spans="1:4" x14ac:dyDescent="0.25">
      <c r="A14" t="s">
        <v>13</v>
      </c>
      <c r="B14" s="2">
        <f t="shared" ref="B14:B21" si="0">+$B$7</f>
        <v>35579.765790671103</v>
      </c>
      <c r="C14" s="3">
        <f t="shared" ref="C14:C21" si="1">+D13*$B$6</f>
        <v>12830.882817802416</v>
      </c>
      <c r="D14" s="2">
        <f t="shared" ref="D14:D21" si="2">+D13-B14+C14</f>
        <v>200396.90516282551</v>
      </c>
    </row>
    <row r="15" spans="1:4" x14ac:dyDescent="0.25">
      <c r="A15" t="s">
        <v>14</v>
      </c>
      <c r="B15" s="2">
        <f t="shared" si="0"/>
        <v>35579.765790671103</v>
      </c>
      <c r="C15" s="3">
        <f t="shared" si="1"/>
        <v>11522.822046862468</v>
      </c>
      <c r="D15" s="2">
        <f t="shared" si="2"/>
        <v>176339.96141901688</v>
      </c>
    </row>
    <row r="16" spans="1:4" x14ac:dyDescent="0.25">
      <c r="A16" t="s">
        <v>15</v>
      </c>
      <c r="B16" s="2">
        <f t="shared" si="0"/>
        <v>35579.765790671103</v>
      </c>
      <c r="C16" s="3">
        <f t="shared" si="1"/>
        <v>10139.547781593472</v>
      </c>
      <c r="D16" s="2">
        <f t="shared" si="2"/>
        <v>150899.74340993923</v>
      </c>
    </row>
    <row r="17" spans="1:4" x14ac:dyDescent="0.25">
      <c r="A17" t="s">
        <v>16</v>
      </c>
      <c r="B17" s="2">
        <f t="shared" si="0"/>
        <v>35579.765790671103</v>
      </c>
      <c r="C17" s="3">
        <f t="shared" si="1"/>
        <v>8676.7352460715065</v>
      </c>
      <c r="D17" s="2">
        <f t="shared" si="2"/>
        <v>123996.71286533962</v>
      </c>
    </row>
    <row r="18" spans="1:4" x14ac:dyDescent="0.25">
      <c r="A18" t="s">
        <v>17</v>
      </c>
      <c r="B18" s="2">
        <f t="shared" si="0"/>
        <v>35579.765790671103</v>
      </c>
      <c r="C18" s="3">
        <f t="shared" si="1"/>
        <v>7129.8109897570284</v>
      </c>
      <c r="D18" s="2">
        <f t="shared" si="2"/>
        <v>95546.758064425536</v>
      </c>
    </row>
    <row r="19" spans="1:4" x14ac:dyDescent="0.25">
      <c r="A19" t="s">
        <v>18</v>
      </c>
      <c r="B19" s="2">
        <f t="shared" si="0"/>
        <v>35579.765790671103</v>
      </c>
      <c r="C19" s="3">
        <f t="shared" si="1"/>
        <v>5493.9385887044682</v>
      </c>
      <c r="D19" s="2">
        <f t="shared" si="2"/>
        <v>65460.930862458903</v>
      </c>
    </row>
    <row r="20" spans="1:4" x14ac:dyDescent="0.25">
      <c r="A20" t="s">
        <v>19</v>
      </c>
      <c r="B20" s="2">
        <f t="shared" si="0"/>
        <v>35579.765790671103</v>
      </c>
      <c r="C20" s="3">
        <f t="shared" si="1"/>
        <v>3764.0035245913873</v>
      </c>
      <c r="D20" s="2">
        <f t="shared" si="2"/>
        <v>33645.16859637919</v>
      </c>
    </row>
    <row r="21" spans="1:4" x14ac:dyDescent="0.25">
      <c r="A21" t="s">
        <v>20</v>
      </c>
      <c r="B21" s="2">
        <f t="shared" si="0"/>
        <v>35579.765790671103</v>
      </c>
      <c r="C21" s="3">
        <f t="shared" si="1"/>
        <v>1934.5971942918036</v>
      </c>
      <c r="D21" s="2">
        <f t="shared" si="2"/>
        <v>-1.0959411156363785E-10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DC04-3C23-4854-9110-42E7630ADC70}">
  <dimension ref="A2:D26"/>
  <sheetViews>
    <sheetView showGridLines="0" workbookViewId="0">
      <selection sqref="A1:E26"/>
    </sheetView>
  </sheetViews>
  <sheetFormatPr defaultRowHeight="15" x14ac:dyDescent="0.25"/>
  <cols>
    <col min="1" max="1" width="26.42578125" bestFit="1" customWidth="1"/>
    <col min="2" max="2" width="12.5703125" bestFit="1" customWidth="1"/>
    <col min="3" max="3" width="11.5703125" bestFit="1" customWidth="1"/>
    <col min="4" max="4" width="11.85546875" bestFit="1" customWidth="1"/>
  </cols>
  <sheetData>
    <row r="2" spans="1:4" x14ac:dyDescent="0.25">
      <c r="A2" t="s">
        <v>21</v>
      </c>
      <c r="B2" s="3">
        <v>290000</v>
      </c>
    </row>
    <row r="3" spans="1:4" x14ac:dyDescent="0.25">
      <c r="A3" t="s">
        <v>22</v>
      </c>
      <c r="B3" s="3">
        <v>25000</v>
      </c>
    </row>
    <row r="4" spans="1:4" x14ac:dyDescent="0.25">
      <c r="A4" t="s">
        <v>23</v>
      </c>
      <c r="B4" s="3">
        <f>+B2-B3</f>
        <v>265000</v>
      </c>
    </row>
    <row r="5" spans="1:4" x14ac:dyDescent="0.25">
      <c r="A5" t="s">
        <v>4</v>
      </c>
      <c r="B5">
        <v>15</v>
      </c>
    </row>
    <row r="6" spans="1:4" x14ac:dyDescent="0.25">
      <c r="A6" t="s">
        <v>5</v>
      </c>
      <c r="B6" s="1">
        <v>5.7500000000000002E-2</v>
      </c>
    </row>
    <row r="7" spans="1:4" x14ac:dyDescent="0.25">
      <c r="A7" t="s">
        <v>6</v>
      </c>
      <c r="B7" s="2">
        <f>-PMT(B6,B5,B4)</f>
        <v>26841.19036548027</v>
      </c>
    </row>
    <row r="8" spans="1:4" x14ac:dyDescent="0.25">
      <c r="A8" t="s">
        <v>24</v>
      </c>
      <c r="B8" s="3">
        <f>+B7/5</f>
        <v>5368.238073096054</v>
      </c>
    </row>
    <row r="10" spans="1:4" x14ac:dyDescent="0.25">
      <c r="A10" t="s">
        <v>7</v>
      </c>
      <c r="B10" s="3">
        <f>+B4</f>
        <v>265000</v>
      </c>
    </row>
    <row r="11" spans="1:4" ht="15.75" thickBot="1" x14ac:dyDescent="0.3">
      <c r="B11" s="4" t="s">
        <v>8</v>
      </c>
      <c r="C11" s="4" t="s">
        <v>9</v>
      </c>
      <c r="D11" s="4" t="s">
        <v>10</v>
      </c>
    </row>
    <row r="12" spans="1:4" x14ac:dyDescent="0.25">
      <c r="A12" t="s">
        <v>11</v>
      </c>
      <c r="B12" s="2">
        <f>+$B$7</f>
        <v>26841.19036548027</v>
      </c>
      <c r="C12" s="3">
        <f>+B4*B6</f>
        <v>15237.5</v>
      </c>
      <c r="D12" s="2">
        <f>+B10-B12+C12</f>
        <v>253396.30963451974</v>
      </c>
    </row>
    <row r="13" spans="1:4" x14ac:dyDescent="0.25">
      <c r="A13" t="s">
        <v>12</v>
      </c>
      <c r="B13" s="2">
        <f>+$B$7</f>
        <v>26841.19036548027</v>
      </c>
      <c r="C13" s="3">
        <f>+D12*$B$6</f>
        <v>14570.287803984886</v>
      </c>
      <c r="D13" s="2">
        <f>+D12-B13+C13</f>
        <v>241125.40707302437</v>
      </c>
    </row>
    <row r="14" spans="1:4" x14ac:dyDescent="0.25">
      <c r="A14" t="s">
        <v>13</v>
      </c>
      <c r="B14" s="2">
        <f t="shared" ref="B14:B26" si="0">+$B$7</f>
        <v>26841.19036548027</v>
      </c>
      <c r="C14" s="3">
        <f t="shared" ref="C14:C21" si="1">+D13*$B$6</f>
        <v>13864.710906698901</v>
      </c>
      <c r="D14" s="2">
        <f t="shared" ref="D14:D21" si="2">+D13-B14+C14</f>
        <v>228148.927614243</v>
      </c>
    </row>
    <row r="15" spans="1:4" x14ac:dyDescent="0.25">
      <c r="A15" t="s">
        <v>14</v>
      </c>
      <c r="B15" s="2">
        <f t="shared" si="0"/>
        <v>26841.19036548027</v>
      </c>
      <c r="C15" s="3">
        <f t="shared" si="1"/>
        <v>13118.563337818974</v>
      </c>
      <c r="D15" s="2">
        <f t="shared" si="2"/>
        <v>214426.30058658172</v>
      </c>
    </row>
    <row r="16" spans="1:4" x14ac:dyDescent="0.25">
      <c r="A16" t="s">
        <v>15</v>
      </c>
      <c r="B16" s="2">
        <f t="shared" si="0"/>
        <v>26841.19036548027</v>
      </c>
      <c r="C16" s="3">
        <f t="shared" si="1"/>
        <v>12329.512283728449</v>
      </c>
      <c r="D16" s="2">
        <f t="shared" si="2"/>
        <v>199914.62250482992</v>
      </c>
    </row>
    <row r="17" spans="1:4" x14ac:dyDescent="0.25">
      <c r="A17" t="s">
        <v>16</v>
      </c>
      <c r="B17" s="2">
        <f t="shared" si="0"/>
        <v>26841.19036548027</v>
      </c>
      <c r="C17" s="3">
        <f t="shared" si="1"/>
        <v>11495.090794027721</v>
      </c>
      <c r="D17" s="2">
        <f t="shared" si="2"/>
        <v>184568.52293337739</v>
      </c>
    </row>
    <row r="18" spans="1:4" x14ac:dyDescent="0.25">
      <c r="A18" t="s">
        <v>17</v>
      </c>
      <c r="B18" s="2">
        <f t="shared" si="0"/>
        <v>26841.19036548027</v>
      </c>
      <c r="C18" s="3">
        <f t="shared" si="1"/>
        <v>10612.690068669201</v>
      </c>
      <c r="D18" s="2">
        <f t="shared" si="2"/>
        <v>168340.02263656634</v>
      </c>
    </row>
    <row r="19" spans="1:4" x14ac:dyDescent="0.25">
      <c r="A19" t="s">
        <v>18</v>
      </c>
      <c r="B19" s="2">
        <f t="shared" si="0"/>
        <v>26841.19036548027</v>
      </c>
      <c r="C19" s="3">
        <f t="shared" si="1"/>
        <v>9679.5513016025652</v>
      </c>
      <c r="D19" s="2">
        <f t="shared" si="2"/>
        <v>151178.38357268865</v>
      </c>
    </row>
    <row r="20" spans="1:4" x14ac:dyDescent="0.25">
      <c r="A20" t="s">
        <v>19</v>
      </c>
      <c r="B20" s="2">
        <f t="shared" si="0"/>
        <v>26841.19036548027</v>
      </c>
      <c r="C20" s="3">
        <f t="shared" si="1"/>
        <v>8692.757055429598</v>
      </c>
      <c r="D20" s="2">
        <f t="shared" si="2"/>
        <v>133029.95026263798</v>
      </c>
    </row>
    <row r="21" spans="1:4" x14ac:dyDescent="0.25">
      <c r="A21" t="s">
        <v>20</v>
      </c>
      <c r="B21" s="2">
        <f t="shared" si="0"/>
        <v>26841.19036548027</v>
      </c>
      <c r="C21" s="3">
        <f t="shared" si="1"/>
        <v>7649.2221401016841</v>
      </c>
      <c r="D21" s="2">
        <f t="shared" si="2"/>
        <v>113837.9820372594</v>
      </c>
    </row>
    <row r="22" spans="1:4" x14ac:dyDescent="0.25">
      <c r="A22" t="s">
        <v>25</v>
      </c>
      <c r="B22" s="2">
        <f t="shared" si="0"/>
        <v>26841.19036548027</v>
      </c>
      <c r="C22" s="3">
        <f t="shared" ref="C22:C26" si="3">+D21*$B$6</f>
        <v>6545.6839671424159</v>
      </c>
      <c r="D22" s="2">
        <f t="shared" ref="D22:D26" si="4">+D21-B22+C22</f>
        <v>93542.475638921533</v>
      </c>
    </row>
    <row r="23" spans="1:4" x14ac:dyDescent="0.25">
      <c r="A23" t="s">
        <v>26</v>
      </c>
      <c r="B23" s="2">
        <f t="shared" si="0"/>
        <v>26841.19036548027</v>
      </c>
      <c r="C23" s="3">
        <f t="shared" si="3"/>
        <v>5378.6923492379883</v>
      </c>
      <c r="D23" s="2">
        <f t="shared" si="4"/>
        <v>72079.977622679246</v>
      </c>
    </row>
    <row r="24" spans="1:4" x14ac:dyDescent="0.25">
      <c r="A24" t="s">
        <v>27</v>
      </c>
      <c r="B24" s="2">
        <f t="shared" si="0"/>
        <v>26841.19036548027</v>
      </c>
      <c r="C24" s="3">
        <f t="shared" si="3"/>
        <v>4144.5987133040571</v>
      </c>
      <c r="D24" s="2">
        <f t="shared" si="4"/>
        <v>49383.385970503026</v>
      </c>
    </row>
    <row r="25" spans="1:4" x14ac:dyDescent="0.25">
      <c r="A25" t="s">
        <v>28</v>
      </c>
      <c r="B25" s="2">
        <f t="shared" si="0"/>
        <v>26841.19036548027</v>
      </c>
      <c r="C25" s="3">
        <f t="shared" si="3"/>
        <v>2839.5446933039243</v>
      </c>
      <c r="D25" s="2">
        <f t="shared" si="4"/>
        <v>25381.74029832668</v>
      </c>
    </row>
    <row r="26" spans="1:4" x14ac:dyDescent="0.25">
      <c r="A26" t="s">
        <v>29</v>
      </c>
      <c r="B26" s="2">
        <f t="shared" si="0"/>
        <v>26841.19036548027</v>
      </c>
      <c r="C26" s="3">
        <f t="shared" si="3"/>
        <v>1459.4500671537842</v>
      </c>
      <c r="D26" s="2">
        <f t="shared" si="4"/>
        <v>1.9440449250396341E-10</v>
      </c>
    </row>
  </sheetData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26BFD-23F7-4844-80EF-4AD447B0BC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96B695-1CB7-44CE-9D6C-72CBD10713D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D438798-C1D4-4C7A-BBA0-114ED0528D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Cover Sheet</vt:lpstr>
      <vt:lpstr>Percentage for fees</vt:lpstr>
      <vt:lpstr>Proposed Amortization Table</vt:lpstr>
      <vt:lpstr>OUCC Amortization Table</vt:lpstr>
      <vt:lpstr>OUCC at 5.75%</vt:lpstr>
      <vt:lpstr>OUCC-15 Years</vt:lpstr>
      <vt:lpstr>'OUCC Amortization Table'!Print_Area</vt:lpstr>
      <vt:lpstr>'Proposed Amortization Table'!Print_Area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Dellinger, Shawn</dc:creator>
  <cp:keywords/>
  <dc:description/>
  <cp:lastModifiedBy>Hunter, Stacy</cp:lastModifiedBy>
  <cp:revision/>
  <dcterms:created xsi:type="dcterms:W3CDTF">2022-04-15T18:47:38Z</dcterms:created>
  <dcterms:modified xsi:type="dcterms:W3CDTF">2022-04-27T19:58:25Z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